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defaultThemeVersion="124226"/>
  <bookViews>
    <workbookView xWindow="0" yWindow="0" windowWidth="19200" windowHeight="11505" tabRatio="875" firstSheet="15" activeTab="22"/>
  </bookViews>
  <sheets>
    <sheet name="январь 2020" sheetId="17" state="hidden" r:id="rId1"/>
    <sheet name="январь 2020 коррект" sheetId="66" state="hidden" r:id="rId2"/>
    <sheet name="Февраль 2020" sheetId="18" state="hidden" r:id="rId3"/>
    <sheet name="Февраль 2020 коррект" sheetId="67" state="hidden" r:id="rId4"/>
    <sheet name="март 2020" sheetId="27" state="hidden" r:id="rId5"/>
    <sheet name="июль 2020 пробный" sheetId="60" state="hidden" r:id="rId6"/>
    <sheet name="Годовая 2021" sheetId="89" r:id="rId7"/>
    <sheet name="Годовая 2022 " sheetId="103" r:id="rId8"/>
    <sheet name="Годовая 2023, 2024" sheetId="106" r:id="rId9"/>
    <sheet name="Годовая 2025" sheetId="102" r:id="rId10"/>
    <sheet name="Январь" sheetId="90" r:id="rId11"/>
    <sheet name="Февраль " sheetId="91" r:id="rId12"/>
    <sheet name="Март " sheetId="92" r:id="rId13"/>
    <sheet name="Апрель " sheetId="93" r:id="rId14"/>
    <sheet name="Май " sheetId="94" r:id="rId15"/>
    <sheet name="Июнь " sheetId="95" r:id="rId16"/>
    <sheet name="Июль " sheetId="97" r:id="rId17"/>
    <sheet name="Август " sheetId="98" r:id="rId18"/>
    <sheet name="Сентябрь " sheetId="99" r:id="rId19"/>
    <sheet name="Октябрь " sheetId="100" r:id="rId20"/>
    <sheet name="Ноябрь " sheetId="101" r:id="rId21"/>
    <sheet name="Декабрь++" sheetId="96" r:id="rId22"/>
    <sheet name="Приложение" sheetId="46" r:id="rId23"/>
    <sheet name="График №1 за 1 пг" sheetId="104" r:id="rId24"/>
    <sheet name="График №2 за 1 пг" sheetId="105" r:id="rId25"/>
    <sheet name="График №1  годовой" sheetId="22" r:id="rId26"/>
    <sheet name="График № 2 годовой" sheetId="23" r:id="rId27"/>
    <sheet name="Сентябрь 2019" sheetId="50" state="hidden" r:id="rId28"/>
    <sheet name="Октябрь 2019" sheetId="51" state="hidden" r:id="rId29"/>
    <sheet name="Ноябрь 2019" sheetId="52" state="hidden" r:id="rId30"/>
    <sheet name="Декабрь 2019" sheetId="53" state="hidden" r:id="rId31"/>
    <sheet name="Вспомог.таблица" sheetId="21" state="hidden" r:id="rId32"/>
    <sheet name="График № 1за май" sheetId="25" state="hidden" r:id="rId33"/>
    <sheet name="Лист2" sheetId="26" state="hidden" r:id="rId34"/>
  </sheets>
  <externalReferences>
    <externalReference r:id="rId35"/>
  </externalReferences>
  <definedNames>
    <definedName name="org" localSheetId="30">[1]Титульный!$G$16</definedName>
    <definedName name="org" localSheetId="29">[1]Титульный!$G$16</definedName>
    <definedName name="org" localSheetId="28">[1]Титульный!$G$16</definedName>
    <definedName name="org" localSheetId="27">[1]Титульный!$G$16</definedName>
    <definedName name="org">[1]Титульный!$G$16</definedName>
    <definedName name="_xlnm.Print_Titles" localSheetId="30">'Декабрь 2019'!$B:$C,'Декабрь 2019'!$4:$5</definedName>
    <definedName name="_xlnm.Print_Titles" localSheetId="5">'июль 2020 пробный'!$B:$C,'июль 2020 пробный'!$4:$5</definedName>
    <definedName name="_xlnm.Print_Titles" localSheetId="4">'март 2020'!$B:$C,'март 2020'!$4:$5</definedName>
    <definedName name="_xlnm.Print_Titles" localSheetId="29">'Ноябрь 2019'!$B:$C,'Ноябрь 2019'!$4:$5</definedName>
    <definedName name="_xlnm.Print_Titles" localSheetId="28">'Октябрь 2019'!$B:$C,'Октябрь 2019'!$4:$5</definedName>
    <definedName name="_xlnm.Print_Titles" localSheetId="27">'Сентябрь 2019'!$B:$C,'Сентябрь 2019'!$4:$5</definedName>
    <definedName name="_xlnm.Print_Titles" localSheetId="2">'Февраль 2020'!$4:$5</definedName>
    <definedName name="_xlnm.Print_Titles" localSheetId="3">'Февраль 2020 коррект'!$4:$5</definedName>
    <definedName name="_xlnm.Print_Titles" localSheetId="0">'январь 2020'!$4:$5</definedName>
    <definedName name="_xlnm.Print_Titles" localSheetId="1">'январь 2020 коррект'!$4:$5</definedName>
    <definedName name="_xlnm.Print_Area" localSheetId="17">'Август '!$A$1:$AC$41</definedName>
    <definedName name="_xlnm.Print_Area" localSheetId="13">'Апрель '!$A$1:$AC$41</definedName>
    <definedName name="_xlnm.Print_Area" localSheetId="31">Вспомог.таблица!$S$5:$AE$17</definedName>
    <definedName name="_xlnm.Print_Area" localSheetId="6">'Годовая 2021'!$A$1:$BF$45</definedName>
    <definedName name="_xlnm.Print_Area" localSheetId="9">'Годовая 2025'!$A$1:$AU$40</definedName>
    <definedName name="_xlnm.Print_Area" localSheetId="26">'График № 2 годовой'!$A$1:$R$43</definedName>
    <definedName name="_xlnm.Print_Area" localSheetId="25">'График №1  годовой'!$A$1:$O$33</definedName>
    <definedName name="_xlnm.Print_Area" localSheetId="23">'График №1 за 1 пг'!$A$1:$O$33</definedName>
    <definedName name="_xlnm.Print_Area" localSheetId="30">'Декабрь 2019'!$B$1:$X$44</definedName>
    <definedName name="_xlnm.Print_Area" localSheetId="21">'Декабрь++'!$A$1:$AK$41</definedName>
    <definedName name="_xlnm.Print_Area" localSheetId="16">'Июль '!$A$1:$AC$41</definedName>
    <definedName name="_xlnm.Print_Area" localSheetId="5">'июль 2020 пробный'!$B$1:$W$50</definedName>
    <definedName name="_xlnm.Print_Area" localSheetId="15">'Июнь '!$A$1:$AC$41</definedName>
    <definedName name="_xlnm.Print_Area" localSheetId="14">'Май '!$A$1:$AC$41</definedName>
    <definedName name="_xlnm.Print_Area" localSheetId="12">'Март '!$A$1:$AC$41</definedName>
    <definedName name="_xlnm.Print_Area" localSheetId="4">'март 2020'!$B$1:$U$49</definedName>
    <definedName name="_xlnm.Print_Area" localSheetId="20">'Ноябрь '!$A$1:$AC$41</definedName>
    <definedName name="_xlnm.Print_Area" localSheetId="29">'Ноябрь 2019'!$B$1:$X$44</definedName>
    <definedName name="_xlnm.Print_Area" localSheetId="19">'Октябрь '!$A$1:$AC$42</definedName>
    <definedName name="_xlnm.Print_Area" localSheetId="28">'Октябрь 2019'!$B$1:$X$44</definedName>
    <definedName name="_xlnm.Print_Area" localSheetId="22">Приложение!$A$1:$AD$79</definedName>
    <definedName name="_xlnm.Print_Area" localSheetId="18">'Сентябрь '!$A$1:$AC$41</definedName>
    <definedName name="_xlnm.Print_Area" localSheetId="27">'Сентябрь 2019'!$B$1:$X$44</definedName>
    <definedName name="_xlnm.Print_Area" localSheetId="11">'Февраль '!$A$1:$AC$41</definedName>
    <definedName name="_xlnm.Print_Area" localSheetId="2">'Февраль 2020'!$B$1:$U$48</definedName>
    <definedName name="_xlnm.Print_Area" localSheetId="3">'Февраль 2020 коррект'!$B$1:$U$48</definedName>
    <definedName name="_xlnm.Print_Area" localSheetId="0">'январь 2020'!$B$1:$V$49</definedName>
    <definedName name="_xlnm.Print_Area" localSheetId="1">'январь 2020 коррект'!$B$1:$V$50</definedName>
  </definedNames>
  <calcPr calcId="162913"/>
</workbook>
</file>

<file path=xl/calcChain.xml><?xml version="1.0" encoding="utf-8"?>
<calcChain xmlns="http://schemas.openxmlformats.org/spreadsheetml/2006/main">
  <c r="Q16" i="46" l="1"/>
  <c r="R16" i="46"/>
  <c r="R14" i="46"/>
  <c r="U14" i="46" s="1"/>
  <c r="U8" i="46"/>
  <c r="U10" i="46"/>
  <c r="U12" i="46"/>
  <c r="U13" i="46"/>
  <c r="U7" i="46"/>
  <c r="B33" i="46" l="1"/>
  <c r="F25" i="92" l="1"/>
  <c r="I25" i="92"/>
  <c r="F26" i="92"/>
  <c r="I26" i="92"/>
  <c r="F27" i="92"/>
  <c r="I27" i="92"/>
  <c r="F28" i="92"/>
  <c r="I28" i="92"/>
  <c r="F29" i="92"/>
  <c r="I29" i="92"/>
  <c r="F30" i="92"/>
  <c r="I30" i="92"/>
  <c r="F31" i="92"/>
  <c r="I31" i="92"/>
  <c r="AF20" i="96" l="1"/>
  <c r="AG20" i="96"/>
  <c r="AH20" i="96"/>
  <c r="AI20" i="96"/>
  <c r="AJ20" i="96"/>
  <c r="AK20" i="96"/>
  <c r="AE20" i="96"/>
  <c r="AG27" i="96"/>
  <c r="AI23" i="96"/>
  <c r="AG23" i="96"/>
  <c r="AE23" i="96"/>
  <c r="AD8" i="96"/>
  <c r="AD10" i="96"/>
  <c r="AD11" i="96"/>
  <c r="AD12" i="96"/>
  <c r="AD22" i="96"/>
  <c r="AI19" i="96"/>
  <c r="AI18" i="96"/>
  <c r="AI17" i="96"/>
  <c r="AH19" i="96"/>
  <c r="AH18" i="96"/>
  <c r="AH17" i="96"/>
  <c r="AG19" i="96"/>
  <c r="AG18" i="96"/>
  <c r="AG17" i="96"/>
  <c r="AF19" i="96"/>
  <c r="AF18" i="96"/>
  <c r="AF17" i="96"/>
  <c r="AE19" i="96"/>
  <c r="AE18" i="96"/>
  <c r="AE17" i="96"/>
  <c r="AD19" i="96"/>
  <c r="AD18" i="96"/>
  <c r="AD17" i="96"/>
  <c r="AD15" i="96"/>
  <c r="AD7" i="96"/>
  <c r="AD5" i="95" l="1"/>
  <c r="B5" i="46" l="1"/>
  <c r="Q5" i="46"/>
  <c r="T7" i="46"/>
  <c r="T8" i="46"/>
  <c r="T10" i="46"/>
  <c r="T12" i="46"/>
  <c r="T13" i="46"/>
  <c r="T14" i="46"/>
  <c r="T15" i="46"/>
  <c r="C23" i="46"/>
  <c r="D23" i="46"/>
  <c r="E23" i="46"/>
  <c r="F23" i="46"/>
  <c r="G23" i="46"/>
  <c r="H23" i="46"/>
  <c r="I23" i="46"/>
  <c r="J23" i="46"/>
  <c r="K23" i="46"/>
  <c r="L23" i="46"/>
  <c r="M23" i="46"/>
  <c r="N23" i="46"/>
  <c r="O23" i="46"/>
  <c r="P23" i="46"/>
  <c r="C24" i="46"/>
  <c r="D24" i="46"/>
  <c r="T16" i="46" l="1"/>
  <c r="B22" i="46"/>
  <c r="B34" i="46"/>
  <c r="AH7" i="102"/>
  <c r="AI7" i="102"/>
  <c r="AH8" i="102"/>
  <c r="AI8" i="102"/>
  <c r="AH9" i="102"/>
  <c r="AI9" i="102"/>
  <c r="AH10" i="102"/>
  <c r="AI10" i="102"/>
  <c r="AH11" i="102"/>
  <c r="AI11" i="102"/>
  <c r="AH12" i="102"/>
  <c r="AI12" i="102"/>
  <c r="AH13" i="102"/>
  <c r="AI13" i="102"/>
  <c r="AH14" i="102"/>
  <c r="AI14" i="102"/>
  <c r="AH15" i="102"/>
  <c r="AI15" i="102"/>
  <c r="AH16" i="102"/>
  <c r="AI16" i="102"/>
  <c r="AH17" i="102"/>
  <c r="AI17" i="102"/>
  <c r="AH18" i="102"/>
  <c r="AI18" i="102"/>
  <c r="AH19" i="102"/>
  <c r="AI19" i="102"/>
  <c r="AH20" i="102"/>
  <c r="AI20" i="102"/>
  <c r="AH21" i="102"/>
  <c r="AI21" i="102"/>
  <c r="AH22" i="102"/>
  <c r="AI22" i="102"/>
  <c r="AH23" i="102"/>
  <c r="AI23" i="102"/>
  <c r="AH24" i="102"/>
  <c r="AI24" i="102"/>
  <c r="AH25" i="102"/>
  <c r="AI25" i="102"/>
  <c r="AH26" i="102"/>
  <c r="AI26" i="102"/>
  <c r="AH27" i="102"/>
  <c r="AI27" i="102"/>
  <c r="AH28" i="102"/>
  <c r="AI28" i="102"/>
  <c r="AH29" i="102"/>
  <c r="AI29" i="102"/>
  <c r="AH30" i="102"/>
  <c r="AI30" i="102"/>
  <c r="AH31" i="102"/>
  <c r="AI31" i="102"/>
  <c r="AH32" i="102"/>
  <c r="AI32" i="102"/>
  <c r="AH33" i="102"/>
  <c r="AI33" i="102"/>
  <c r="AH34" i="102"/>
  <c r="AI34" i="102"/>
  <c r="AH35" i="102"/>
  <c r="AI35" i="102"/>
  <c r="AH36" i="102"/>
  <c r="AI36" i="102"/>
  <c r="AH37" i="102"/>
  <c r="AI37" i="102"/>
  <c r="AH38" i="102"/>
  <c r="AI38" i="102"/>
  <c r="AH39" i="102"/>
  <c r="AI39" i="102"/>
  <c r="AH40" i="102"/>
  <c r="AI40" i="102"/>
  <c r="AI6" i="102"/>
  <c r="AH6" i="102"/>
  <c r="AN7" i="102"/>
  <c r="AN8" i="102"/>
  <c r="AN9" i="102"/>
  <c r="AN10" i="102"/>
  <c r="AN11" i="102"/>
  <c r="AN12" i="102"/>
  <c r="AN13" i="102"/>
  <c r="AN14" i="102"/>
  <c r="AN15" i="102"/>
  <c r="AN16" i="102"/>
  <c r="AN17" i="102"/>
  <c r="AN18" i="102"/>
  <c r="AN19" i="102"/>
  <c r="AN20" i="102"/>
  <c r="AN21" i="102"/>
  <c r="AN22" i="102"/>
  <c r="AN23" i="102"/>
  <c r="AN24" i="102"/>
  <c r="AN25" i="102"/>
  <c r="AN26" i="102"/>
  <c r="AN27" i="102"/>
  <c r="AN28" i="102"/>
  <c r="AN29" i="102"/>
  <c r="AN30" i="102"/>
  <c r="AN31" i="102"/>
  <c r="AN32" i="102"/>
  <c r="AN33" i="102"/>
  <c r="AN34" i="102"/>
  <c r="AN35" i="102"/>
  <c r="AN36" i="102"/>
  <c r="AN37" i="102"/>
  <c r="AN38" i="102"/>
  <c r="AN39" i="102"/>
  <c r="AN40" i="102"/>
  <c r="AN6" i="102"/>
  <c r="B4" i="95"/>
  <c r="B4" i="94"/>
  <c r="B4" i="93"/>
  <c r="AP40" i="106"/>
  <c r="AO40" i="106"/>
  <c r="X40" i="106"/>
  <c r="V40" i="106"/>
  <c r="U40" i="106"/>
  <c r="T40" i="106"/>
  <c r="S40" i="106"/>
  <c r="R40" i="106"/>
  <c r="Q40" i="106"/>
  <c r="M40" i="106"/>
  <c r="L40" i="106"/>
  <c r="K40" i="106"/>
  <c r="J40" i="106"/>
  <c r="H40" i="106"/>
  <c r="G40" i="106"/>
  <c r="E40" i="106"/>
  <c r="D40" i="106"/>
  <c r="F40" i="106" s="1"/>
  <c r="AP39" i="106"/>
  <c r="AO39" i="106"/>
  <c r="V39" i="106"/>
  <c r="U39" i="106"/>
  <c r="T39" i="106"/>
  <c r="S39" i="106"/>
  <c r="R39" i="106"/>
  <c r="Q39" i="106"/>
  <c r="M39" i="106"/>
  <c r="L39" i="106"/>
  <c r="K39" i="106"/>
  <c r="J39" i="106"/>
  <c r="I39" i="106"/>
  <c r="H39" i="106"/>
  <c r="G39" i="106"/>
  <c r="E39" i="106"/>
  <c r="F39" i="106" s="1"/>
  <c r="D39" i="106"/>
  <c r="V38" i="106"/>
  <c r="U38" i="106"/>
  <c r="T38" i="106"/>
  <c r="S38" i="106"/>
  <c r="R38" i="106"/>
  <c r="Q38" i="106"/>
  <c r="M38" i="106"/>
  <c r="L38" i="106"/>
  <c r="K38" i="106"/>
  <c r="J38" i="106"/>
  <c r="I38" i="106"/>
  <c r="H38" i="106"/>
  <c r="G38" i="106"/>
  <c r="E38" i="106"/>
  <c r="F38" i="106" s="1"/>
  <c r="D38" i="106"/>
  <c r="AP37" i="106"/>
  <c r="AO37" i="106"/>
  <c r="V37" i="106"/>
  <c r="U37" i="106"/>
  <c r="T37" i="106"/>
  <c r="S37" i="106"/>
  <c r="R37" i="106"/>
  <c r="Q37" i="106"/>
  <c r="M37" i="106"/>
  <c r="L37" i="106"/>
  <c r="K37" i="106"/>
  <c r="J37" i="106"/>
  <c r="H37" i="106"/>
  <c r="I37" i="106" s="1"/>
  <c r="G37" i="106"/>
  <c r="E37" i="106"/>
  <c r="D37" i="106"/>
  <c r="F37" i="106" s="1"/>
  <c r="V36" i="106"/>
  <c r="U36" i="106"/>
  <c r="T36" i="106"/>
  <c r="S36" i="106"/>
  <c r="R36" i="106"/>
  <c r="Q36" i="106"/>
  <c r="N36" i="106"/>
  <c r="M36" i="106"/>
  <c r="L36" i="106"/>
  <c r="K36" i="106"/>
  <c r="J36" i="106"/>
  <c r="H36" i="106"/>
  <c r="G36" i="106"/>
  <c r="F36" i="106"/>
  <c r="E36" i="106"/>
  <c r="D36" i="106"/>
  <c r="AP35" i="106"/>
  <c r="AO35" i="106"/>
  <c r="V35" i="106"/>
  <c r="U35" i="106"/>
  <c r="T35" i="106"/>
  <c r="S35" i="106"/>
  <c r="R35" i="106"/>
  <c r="Q35" i="106"/>
  <c r="M35" i="106"/>
  <c r="L35" i="106"/>
  <c r="K35" i="106"/>
  <c r="J35" i="106"/>
  <c r="H35" i="106"/>
  <c r="G35" i="106"/>
  <c r="E35" i="106"/>
  <c r="F35" i="106" s="1"/>
  <c r="D35" i="106"/>
  <c r="V34" i="106"/>
  <c r="U34" i="106"/>
  <c r="T34" i="106"/>
  <c r="S34" i="106"/>
  <c r="R34" i="106"/>
  <c r="Q34" i="106"/>
  <c r="M34" i="106"/>
  <c r="L34" i="106"/>
  <c r="K34" i="106"/>
  <c r="J34" i="106"/>
  <c r="H34" i="106"/>
  <c r="G34" i="106"/>
  <c r="E34" i="106"/>
  <c r="D34" i="106"/>
  <c r="D33" i="106" s="1"/>
  <c r="AP33" i="106"/>
  <c r="AO33" i="106"/>
  <c r="G33" i="106"/>
  <c r="AP32" i="106"/>
  <c r="AO32" i="106"/>
  <c r="V32" i="106"/>
  <c r="V33" i="106" s="1"/>
  <c r="E32" i="106"/>
  <c r="AA31" i="106"/>
  <c r="AB31" i="106" s="1"/>
  <c r="AI31" i="106" s="1"/>
  <c r="Z31" i="106"/>
  <c r="AJ31" i="106" s="1"/>
  <c r="F31" i="106"/>
  <c r="AP30" i="106"/>
  <c r="AO30" i="106"/>
  <c r="Z30" i="106"/>
  <c r="AJ30" i="106" s="1"/>
  <c r="X30" i="106"/>
  <c r="AA30" i="106" s="1"/>
  <c r="W30" i="106"/>
  <c r="P30" i="106"/>
  <c r="O30" i="106"/>
  <c r="N30" i="106"/>
  <c r="I30" i="106"/>
  <c r="F30" i="106"/>
  <c r="AP29" i="106"/>
  <c r="AO29" i="106"/>
  <c r="Y29" i="106"/>
  <c r="X29" i="106"/>
  <c r="W29" i="106"/>
  <c r="O29" i="106"/>
  <c r="N29" i="106"/>
  <c r="Z29" i="106" s="1"/>
  <c r="AJ29" i="106" s="1"/>
  <c r="I29" i="106"/>
  <c r="F29" i="106"/>
  <c r="X28" i="106"/>
  <c r="W28" i="106"/>
  <c r="O28" i="106"/>
  <c r="N28" i="106"/>
  <c r="P28" i="106" s="1"/>
  <c r="I28" i="106"/>
  <c r="F28" i="106"/>
  <c r="AP27" i="106"/>
  <c r="AO27" i="106"/>
  <c r="AA27" i="106"/>
  <c r="AB27" i="106" s="1"/>
  <c r="X27" i="106"/>
  <c r="W27" i="106"/>
  <c r="Z27" i="106" s="1"/>
  <c r="AJ27" i="106" s="1"/>
  <c r="P27" i="106"/>
  <c r="O27" i="106"/>
  <c r="N27" i="106"/>
  <c r="I27" i="106"/>
  <c r="F27" i="106"/>
  <c r="Z26" i="106"/>
  <c r="AJ26" i="106" s="1"/>
  <c r="X26" i="106"/>
  <c r="AA26" i="106" s="1"/>
  <c r="W26" i="106"/>
  <c r="P26" i="106"/>
  <c r="O26" i="106"/>
  <c r="N26" i="106"/>
  <c r="I26" i="106"/>
  <c r="F26" i="106"/>
  <c r="AB25" i="106"/>
  <c r="AA25" i="106"/>
  <c r="X25" i="106"/>
  <c r="W25" i="106"/>
  <c r="Z25" i="106" s="1"/>
  <c r="AJ25" i="106" s="1"/>
  <c r="P25" i="106"/>
  <c r="O25" i="106"/>
  <c r="N25" i="106"/>
  <c r="I25" i="106"/>
  <c r="F25" i="106"/>
  <c r="Z24" i="106"/>
  <c r="AJ24" i="106" s="1"/>
  <c r="X24" i="106"/>
  <c r="AA24" i="106" s="1"/>
  <c r="W24" i="106"/>
  <c r="P24" i="106"/>
  <c r="O24" i="106"/>
  <c r="N24" i="106"/>
  <c r="I24" i="106"/>
  <c r="F24" i="106"/>
  <c r="AP23" i="106"/>
  <c r="AO23" i="106"/>
  <c r="X23" i="106"/>
  <c r="AA23" i="106" s="1"/>
  <c r="V23" i="106"/>
  <c r="U23" i="106"/>
  <c r="T23" i="106"/>
  <c r="S23" i="106"/>
  <c r="R23" i="106"/>
  <c r="Q23" i="106"/>
  <c r="W23" i="106" s="1"/>
  <c r="M23" i="106"/>
  <c r="L23" i="106"/>
  <c r="K23" i="106"/>
  <c r="O23" i="106" s="1"/>
  <c r="J23" i="106"/>
  <c r="J32" i="106" s="1"/>
  <c r="J33" i="106" s="1"/>
  <c r="H23" i="106"/>
  <c r="I23" i="106" s="1"/>
  <c r="G23" i="106"/>
  <c r="G32" i="106" s="1"/>
  <c r="F23" i="106"/>
  <c r="E23" i="106"/>
  <c r="D23" i="106"/>
  <c r="AA22" i="106"/>
  <c r="Z22" i="106"/>
  <c r="Y22" i="106"/>
  <c r="P22" i="106"/>
  <c r="F22" i="106"/>
  <c r="AJ21" i="106"/>
  <c r="Z21" i="106"/>
  <c r="Y21" i="106"/>
  <c r="X21" i="106"/>
  <c r="W21" i="106"/>
  <c r="O21" i="106"/>
  <c r="AA21" i="106" s="1"/>
  <c r="AB21" i="106" s="1"/>
  <c r="AC21" i="106" s="1"/>
  <c r="N21" i="106"/>
  <c r="I21" i="106"/>
  <c r="F21" i="106"/>
  <c r="Y20" i="106"/>
  <c r="X20" i="106"/>
  <c r="W20" i="106"/>
  <c r="O20" i="106"/>
  <c r="P20" i="106" s="1"/>
  <c r="N20" i="106"/>
  <c r="I20" i="106"/>
  <c r="F20" i="106"/>
  <c r="AJ19" i="106"/>
  <c r="Z19" i="106"/>
  <c r="Y19" i="106"/>
  <c r="X19" i="106"/>
  <c r="W19" i="106"/>
  <c r="O19" i="106"/>
  <c r="AA19" i="106" s="1"/>
  <c r="AB19" i="106" s="1"/>
  <c r="AC19" i="106" s="1"/>
  <c r="N19" i="106"/>
  <c r="I19" i="106"/>
  <c r="F19" i="106"/>
  <c r="Y18" i="106"/>
  <c r="X18" i="106"/>
  <c r="X37" i="106" s="1"/>
  <c r="W18" i="106"/>
  <c r="O18" i="106"/>
  <c r="P18" i="106" s="1"/>
  <c r="N18" i="106"/>
  <c r="N37" i="106" s="1"/>
  <c r="I18" i="106"/>
  <c r="F18" i="106"/>
  <c r="AJ17" i="106"/>
  <c r="Z17" i="106"/>
  <c r="Y17" i="106"/>
  <c r="X17" i="106"/>
  <c r="W17" i="106"/>
  <c r="O17" i="106"/>
  <c r="N17" i="106"/>
  <c r="I17" i="106"/>
  <c r="F17" i="106"/>
  <c r="Y16" i="106"/>
  <c r="X16" i="106"/>
  <c r="W16" i="106"/>
  <c r="O16" i="106"/>
  <c r="P16" i="106" s="1"/>
  <c r="N16" i="106"/>
  <c r="I16" i="106"/>
  <c r="F16" i="106"/>
  <c r="AJ15" i="106"/>
  <c r="Z15" i="106"/>
  <c r="Y15" i="106"/>
  <c r="X15" i="106"/>
  <c r="W15" i="106"/>
  <c r="O15" i="106"/>
  <c r="AA15" i="106" s="1"/>
  <c r="AB15" i="106" s="1"/>
  <c r="AC15" i="106" s="1"/>
  <c r="N15" i="106"/>
  <c r="I15" i="106"/>
  <c r="F15" i="106"/>
  <c r="V14" i="106"/>
  <c r="U14" i="106"/>
  <c r="T14" i="106"/>
  <c r="X14" i="106" s="1"/>
  <c r="Y14" i="106" s="1"/>
  <c r="S14" i="106"/>
  <c r="R14" i="106"/>
  <c r="Q14" i="106"/>
  <c r="W14" i="106" s="1"/>
  <c r="M14" i="106"/>
  <c r="O14" i="106" s="1"/>
  <c r="P14" i="106" s="1"/>
  <c r="L14" i="106"/>
  <c r="K14" i="106"/>
  <c r="J14" i="106"/>
  <c r="N14" i="106" s="1"/>
  <c r="I14" i="106"/>
  <c r="H14" i="106"/>
  <c r="G14" i="106"/>
  <c r="E14" i="106"/>
  <c r="D14" i="106"/>
  <c r="Y13" i="106"/>
  <c r="X13" i="106"/>
  <c r="W13" i="106"/>
  <c r="O13" i="106"/>
  <c r="N13" i="106"/>
  <c r="N40" i="106" s="1"/>
  <c r="I13" i="106"/>
  <c r="F13" i="106"/>
  <c r="Z12" i="106"/>
  <c r="AJ12" i="106" s="1"/>
  <c r="Y12" i="106"/>
  <c r="X12" i="106"/>
  <c r="W12" i="106"/>
  <c r="W39" i="106" s="1"/>
  <c r="P12" i="106"/>
  <c r="O12" i="106"/>
  <c r="N12" i="106"/>
  <c r="I12" i="106"/>
  <c r="F12" i="106"/>
  <c r="Y11" i="106"/>
  <c r="X11" i="106"/>
  <c r="W11" i="106"/>
  <c r="O11" i="106"/>
  <c r="N11" i="106"/>
  <c r="N38" i="106" s="1"/>
  <c r="I11" i="106"/>
  <c r="F11" i="106"/>
  <c r="Z10" i="106"/>
  <c r="AJ10" i="106" s="1"/>
  <c r="Y10" i="106"/>
  <c r="X10" i="106"/>
  <c r="W10" i="106"/>
  <c r="W37" i="106" s="1"/>
  <c r="Z37" i="106" s="1"/>
  <c r="AJ37" i="106" s="1"/>
  <c r="P10" i="106"/>
  <c r="O10" i="106"/>
  <c r="N10" i="106"/>
  <c r="I10" i="106"/>
  <c r="F10" i="106"/>
  <c r="AA9" i="106"/>
  <c r="Z9" i="106"/>
  <c r="AJ9" i="106" s="1"/>
  <c r="X9" i="106"/>
  <c r="Y9" i="106" s="1"/>
  <c r="W9" i="106"/>
  <c r="W36" i="106" s="1"/>
  <c r="P9" i="106"/>
  <c r="O9" i="106"/>
  <c r="N9" i="106"/>
  <c r="I9" i="106"/>
  <c r="F9" i="106"/>
  <c r="AP8" i="106"/>
  <c r="AO8" i="106"/>
  <c r="AA8" i="106"/>
  <c r="Z8" i="106"/>
  <c r="AJ8" i="106" s="1"/>
  <c r="X8" i="106"/>
  <c r="X35" i="106" s="1"/>
  <c r="W8" i="106"/>
  <c r="P8" i="106"/>
  <c r="O8" i="106"/>
  <c r="N8" i="106"/>
  <c r="N35" i="106" s="1"/>
  <c r="I8" i="106"/>
  <c r="F8" i="106"/>
  <c r="X7" i="106"/>
  <c r="W7" i="106"/>
  <c r="O7" i="106"/>
  <c r="N7" i="106"/>
  <c r="I7" i="106"/>
  <c r="F7" i="106"/>
  <c r="AP6" i="106"/>
  <c r="AO6" i="106"/>
  <c r="X6" i="106"/>
  <c r="V6" i="106"/>
  <c r="U6" i="106"/>
  <c r="U32" i="106" s="1"/>
  <c r="U33" i="106" s="1"/>
  <c r="T6" i="106"/>
  <c r="S6" i="106"/>
  <c r="R6" i="106"/>
  <c r="R32" i="106" s="1"/>
  <c r="R33" i="106" s="1"/>
  <c r="Q6" i="106"/>
  <c r="M6" i="106"/>
  <c r="L6" i="106"/>
  <c r="L32" i="106" s="1"/>
  <c r="L33" i="106" s="1"/>
  <c r="K6" i="106"/>
  <c r="K32" i="106" s="1"/>
  <c r="K33" i="106" s="1"/>
  <c r="J6" i="106"/>
  <c r="N6" i="106" s="1"/>
  <c r="H6" i="106"/>
  <c r="I6" i="106" s="1"/>
  <c r="G6" i="106"/>
  <c r="E6" i="106"/>
  <c r="D6" i="106"/>
  <c r="P23" i="106" l="1"/>
  <c r="AC27" i="106"/>
  <c r="AI27" i="106"/>
  <c r="W6" i="106"/>
  <c r="Q32" i="106"/>
  <c r="Q33" i="106" s="1"/>
  <c r="AA14" i="106"/>
  <c r="AB14" i="106" s="1"/>
  <c r="AA16" i="106"/>
  <c r="AA18" i="106"/>
  <c r="AA20" i="106"/>
  <c r="AJ22" i="106"/>
  <c r="AB22" i="106"/>
  <c r="D32" i="106"/>
  <c r="F32" i="106" s="1"/>
  <c r="AC25" i="106"/>
  <c r="AI25" i="106"/>
  <c r="Y40" i="106"/>
  <c r="X34" i="106"/>
  <c r="AA7" i="106"/>
  <c r="AB7" i="106" s="1"/>
  <c r="AB8" i="106"/>
  <c r="Z14" i="106"/>
  <c r="AJ14" i="106" s="1"/>
  <c r="AA17" i="106"/>
  <c r="AB17" i="106" s="1"/>
  <c r="O36" i="106"/>
  <c r="P36" i="106" s="1"/>
  <c r="N23" i="106"/>
  <c r="AB26" i="106"/>
  <c r="P29" i="106"/>
  <c r="AB30" i="106"/>
  <c r="M32" i="106"/>
  <c r="M33" i="106" s="1"/>
  <c r="X32" i="106"/>
  <c r="N34" i="106"/>
  <c r="Z7" i="106"/>
  <c r="AJ7" i="106" s="1"/>
  <c r="Y7" i="106"/>
  <c r="W35" i="106"/>
  <c r="AB9" i="106"/>
  <c r="O38" i="106"/>
  <c r="P38" i="106" s="1"/>
  <c r="P11" i="106"/>
  <c r="AA11" i="106"/>
  <c r="AB11" i="106" s="1"/>
  <c r="P13" i="106"/>
  <c r="O40" i="106"/>
  <c r="P40" i="106" s="1"/>
  <c r="AA13" i="106"/>
  <c r="AB13" i="106" s="1"/>
  <c r="P15" i="106"/>
  <c r="P17" i="106"/>
  <c r="Y37" i="106"/>
  <c r="AA37" i="106"/>
  <c r="AB37" i="106" s="1"/>
  <c r="P19" i="106"/>
  <c r="P21" i="106"/>
  <c r="Y23" i="106"/>
  <c r="Y28" i="106"/>
  <c r="AA28" i="106"/>
  <c r="X38" i="106"/>
  <c r="F6" i="106"/>
  <c r="N32" i="106"/>
  <c r="N33" i="106" s="1"/>
  <c r="T32" i="106"/>
  <c r="T33" i="106" s="1"/>
  <c r="Y6" i="106"/>
  <c r="O34" i="106"/>
  <c r="P34" i="106" s="1"/>
  <c r="P7" i="106"/>
  <c r="AA35" i="106"/>
  <c r="Z36" i="106"/>
  <c r="AJ36" i="106" s="1"/>
  <c r="O37" i="106"/>
  <c r="P37" i="106" s="1"/>
  <c r="AA10" i="106"/>
  <c r="AB10" i="106" s="1"/>
  <c r="O39" i="106"/>
  <c r="AA12" i="106"/>
  <c r="AB12" i="106" s="1"/>
  <c r="AI15" i="106"/>
  <c r="AI19" i="106"/>
  <c r="N39" i="106"/>
  <c r="Z39" i="106" s="1"/>
  <c r="AJ39" i="106" s="1"/>
  <c r="AI21" i="106"/>
  <c r="Z23" i="106"/>
  <c r="AJ23" i="106" s="1"/>
  <c r="AB24" i="106"/>
  <c r="Z28" i="106"/>
  <c r="AJ28" i="106" s="1"/>
  <c r="AA29" i="106"/>
  <c r="AB29" i="106" s="1"/>
  <c r="X39" i="106"/>
  <c r="I40" i="106"/>
  <c r="W38" i="106"/>
  <c r="Z38" i="106" s="1"/>
  <c r="AJ38" i="106" s="1"/>
  <c r="Z11" i="106"/>
  <c r="AJ11" i="106" s="1"/>
  <c r="Z13" i="106"/>
  <c r="AJ13" i="106" s="1"/>
  <c r="F14" i="106"/>
  <c r="Z16" i="106"/>
  <c r="AJ16" i="106" s="1"/>
  <c r="Z18" i="106"/>
  <c r="AJ18" i="106" s="1"/>
  <c r="Z20" i="106"/>
  <c r="AJ20" i="106" s="1"/>
  <c r="Y25" i="106"/>
  <c r="Y27" i="106"/>
  <c r="H32" i="106"/>
  <c r="E33" i="106"/>
  <c r="F33" i="106" s="1"/>
  <c r="X36" i="106"/>
  <c r="O6" i="106"/>
  <c r="S32" i="106"/>
  <c r="S33" i="106" s="1"/>
  <c r="W34" i="106"/>
  <c r="Z34" i="106" s="1"/>
  <c r="AJ34" i="106" s="1"/>
  <c r="O35" i="106"/>
  <c r="P35" i="106" s="1"/>
  <c r="Y8" i="106"/>
  <c r="Y24" i="106"/>
  <c r="Y26" i="106"/>
  <c r="Y30" i="106"/>
  <c r="F34" i="106"/>
  <c r="W40" i="106"/>
  <c r="Z40" i="106" s="1"/>
  <c r="AJ40" i="106" s="1"/>
  <c r="AU40" i="102"/>
  <c r="AT40" i="102"/>
  <c r="AU39" i="102"/>
  <c r="AT39" i="102"/>
  <c r="AU37" i="102"/>
  <c r="AT37" i="102"/>
  <c r="AU35" i="102"/>
  <c r="AT35" i="102"/>
  <c r="AU33" i="102"/>
  <c r="AT33" i="102"/>
  <c r="AU32" i="102"/>
  <c r="AT32" i="102"/>
  <c r="AU30" i="102"/>
  <c r="AT30" i="102"/>
  <c r="AU29" i="102"/>
  <c r="AT29" i="102"/>
  <c r="AU27" i="102"/>
  <c r="AT27" i="102"/>
  <c r="AU23" i="102"/>
  <c r="AT23" i="102"/>
  <c r="AU8" i="102"/>
  <c r="AT8" i="102"/>
  <c r="AU6" i="102"/>
  <c r="AT6" i="102"/>
  <c r="O32" i="106" l="1"/>
  <c r="P6" i="106"/>
  <c r="P39" i="106"/>
  <c r="AB28" i="106"/>
  <c r="AI11" i="106"/>
  <c r="AC11" i="106"/>
  <c r="Z35" i="106"/>
  <c r="AJ35" i="106" s="1"/>
  <c r="Y35" i="106"/>
  <c r="AA32" i="106"/>
  <c r="Y32" i="106"/>
  <c r="X33" i="106"/>
  <c r="AC8" i="106"/>
  <c r="AI8" i="106"/>
  <c r="AI22" i="106"/>
  <c r="AC22" i="106"/>
  <c r="AB16" i="106"/>
  <c r="Y36" i="106"/>
  <c r="AA36" i="106"/>
  <c r="AB36" i="106" s="1"/>
  <c r="AI24" i="106"/>
  <c r="AC24" i="106"/>
  <c r="AC10" i="106"/>
  <c r="AI10" i="106"/>
  <c r="AC37" i="106"/>
  <c r="AI37" i="106"/>
  <c r="AI13" i="106"/>
  <c r="AC13" i="106"/>
  <c r="AA6" i="106"/>
  <c r="AB6" i="106" s="1"/>
  <c r="AI26" i="106"/>
  <c r="AC26" i="106"/>
  <c r="AC17" i="106"/>
  <c r="AI17" i="106"/>
  <c r="AI7" i="106"/>
  <c r="AC7" i="106"/>
  <c r="AI14" i="106"/>
  <c r="AC14" i="106"/>
  <c r="AA39" i="106"/>
  <c r="AB39" i="106" s="1"/>
  <c r="Y39" i="106"/>
  <c r="AB23" i="106"/>
  <c r="AA34" i="106"/>
  <c r="AB34" i="106" s="1"/>
  <c r="Y34" i="106"/>
  <c r="AB20" i="106"/>
  <c r="I32" i="106"/>
  <c r="I33" i="106" s="1"/>
  <c r="I34" i="106" s="1"/>
  <c r="I35" i="106" s="1"/>
  <c r="I36" i="106" s="1"/>
  <c r="H33" i="106"/>
  <c r="AI29" i="106"/>
  <c r="AC29" i="106"/>
  <c r="AC12" i="106"/>
  <c r="AI12" i="106"/>
  <c r="AA38" i="106"/>
  <c r="AB38" i="106" s="1"/>
  <c r="Y38" i="106"/>
  <c r="AI9" i="106"/>
  <c r="AC9" i="106"/>
  <c r="AI30" i="106"/>
  <c r="AC30" i="106"/>
  <c r="AA40" i="106"/>
  <c r="AB40" i="106" s="1"/>
  <c r="AB18" i="106"/>
  <c r="W32" i="106"/>
  <c r="Z6" i="106"/>
  <c r="AJ6" i="106" s="1"/>
  <c r="AI18" i="106" l="1"/>
  <c r="AC18" i="106"/>
  <c r="AC34" i="106"/>
  <c r="AI34" i="106"/>
  <c r="AI6" i="106"/>
  <c r="AC6" i="106"/>
  <c r="AA33" i="106"/>
  <c r="AB35" i="106"/>
  <c r="AC40" i="106"/>
  <c r="AI40" i="106"/>
  <c r="AC23" i="106"/>
  <c r="AI23" i="106"/>
  <c r="AC36" i="106"/>
  <c r="AI36" i="106"/>
  <c r="AI20" i="106"/>
  <c r="AC20" i="106"/>
  <c r="Z32" i="106"/>
  <c r="AJ32" i="106" s="1"/>
  <c r="W33" i="106"/>
  <c r="Z33" i="106" s="1"/>
  <c r="AJ33" i="106" s="1"/>
  <c r="AI38" i="106"/>
  <c r="AC38" i="106"/>
  <c r="AI39" i="106"/>
  <c r="AC39" i="106"/>
  <c r="AI16" i="106"/>
  <c r="AC16" i="106"/>
  <c r="AC28" i="106"/>
  <c r="AI28" i="106"/>
  <c r="O33" i="106"/>
  <c r="P33" i="106" s="1"/>
  <c r="P32" i="106"/>
  <c r="AB33" i="106" l="1"/>
  <c r="Y33" i="106"/>
  <c r="AB32" i="106"/>
  <c r="AC35" i="106"/>
  <c r="AI35" i="106"/>
  <c r="AI32" i="106" l="1"/>
  <c r="AC32" i="106"/>
  <c r="AC33" i="106"/>
  <c r="AI33" i="106"/>
  <c r="N9" i="99"/>
  <c r="B4" i="96" l="1"/>
  <c r="B4" i="101"/>
  <c r="AC8" i="100"/>
  <c r="AC11" i="100"/>
  <c r="AC12" i="100"/>
  <c r="AC13" i="100"/>
  <c r="AC14" i="100"/>
  <c r="AC23" i="100"/>
  <c r="AB8" i="100"/>
  <c r="AB11" i="100"/>
  <c r="AB12" i="100"/>
  <c r="AB13" i="100"/>
  <c r="AB14" i="100"/>
  <c r="AB23" i="100"/>
  <c r="AB32" i="100"/>
  <c r="B4" i="100"/>
  <c r="B4" i="99"/>
  <c r="AC8" i="99"/>
  <c r="AC11" i="99"/>
  <c r="AC12" i="99"/>
  <c r="AC13" i="99"/>
  <c r="AC14" i="99"/>
  <c r="AC23" i="99"/>
  <c r="AB8" i="99"/>
  <c r="AB11" i="99"/>
  <c r="AB12" i="99"/>
  <c r="AB13" i="99"/>
  <c r="AB14" i="99"/>
  <c r="AB23" i="99"/>
  <c r="AB32" i="99"/>
  <c r="B4" i="98"/>
  <c r="AC12" i="98"/>
  <c r="AC13" i="98"/>
  <c r="AC14" i="98"/>
  <c r="AC23" i="98"/>
  <c r="AB12" i="98"/>
  <c r="AB13" i="98"/>
  <c r="AB14" i="98"/>
  <c r="AB23" i="98"/>
  <c r="AB32" i="98"/>
  <c r="B4" i="97"/>
  <c r="AC23" i="97"/>
  <c r="AB23" i="97"/>
  <c r="AC23" i="95"/>
  <c r="AB23" i="95"/>
  <c r="AB32" i="95"/>
  <c r="AC23" i="94"/>
  <c r="AB23" i="94"/>
  <c r="AB32" i="94"/>
  <c r="AC23" i="93"/>
  <c r="AB23" i="93"/>
  <c r="AB32" i="93"/>
  <c r="AC23" i="92"/>
  <c r="AB23" i="92"/>
  <c r="AB32" i="92"/>
  <c r="AC23" i="91"/>
  <c r="AB23" i="91"/>
  <c r="AB32" i="91"/>
  <c r="AC23" i="90"/>
  <c r="AB23" i="90"/>
  <c r="AB32" i="90"/>
  <c r="B4" i="92" l="1"/>
  <c r="B4" i="91" l="1"/>
  <c r="AY40" i="103" l="1"/>
  <c r="AW40" i="103"/>
  <c r="AV40" i="103"/>
  <c r="AU40" i="103"/>
  <c r="AT40" i="103"/>
  <c r="AS40" i="103"/>
  <c r="AR40" i="103"/>
  <c r="AN40" i="103"/>
  <c r="AM40" i="103"/>
  <c r="AL40" i="103"/>
  <c r="AK40" i="103"/>
  <c r="AI40" i="103"/>
  <c r="AJ40" i="103" s="1"/>
  <c r="AH40" i="103"/>
  <c r="AF40" i="103"/>
  <c r="AE40" i="103"/>
  <c r="AG40" i="103" s="1"/>
  <c r="V40" i="103"/>
  <c r="U40" i="103"/>
  <c r="T40" i="103"/>
  <c r="S40" i="103"/>
  <c r="R40" i="103"/>
  <c r="Q40" i="103"/>
  <c r="N40" i="103"/>
  <c r="M40" i="103"/>
  <c r="L40" i="103"/>
  <c r="K40" i="103"/>
  <c r="J40" i="103"/>
  <c r="H40" i="103"/>
  <c r="I40" i="103" s="1"/>
  <c r="G40" i="103"/>
  <c r="E40" i="103"/>
  <c r="D40" i="103"/>
  <c r="F40" i="103" s="1"/>
  <c r="AW39" i="103"/>
  <c r="AV39" i="103"/>
  <c r="AU39" i="103"/>
  <c r="AT39" i="103"/>
  <c r="AS39" i="103"/>
  <c r="AR39" i="103"/>
  <c r="AN39" i="103"/>
  <c r="AM39" i="103"/>
  <c r="AL39" i="103"/>
  <c r="AK39" i="103"/>
  <c r="AI39" i="103"/>
  <c r="AJ39" i="103" s="1"/>
  <c r="AH39" i="103"/>
  <c r="AF39" i="103"/>
  <c r="AE39" i="103"/>
  <c r="AG39" i="103" s="1"/>
  <c r="V39" i="103"/>
  <c r="U39" i="103"/>
  <c r="T39" i="103"/>
  <c r="S39" i="103"/>
  <c r="R39" i="103"/>
  <c r="Q39" i="103"/>
  <c r="M39" i="103"/>
  <c r="L39" i="103"/>
  <c r="K39" i="103"/>
  <c r="J39" i="103"/>
  <c r="H39" i="103"/>
  <c r="I39" i="103" s="1"/>
  <c r="G39" i="103"/>
  <c r="E39" i="103"/>
  <c r="D39" i="103"/>
  <c r="F39" i="103" s="1"/>
  <c r="AY38" i="103"/>
  <c r="AW38" i="103"/>
  <c r="AV38" i="103"/>
  <c r="AU38" i="103"/>
  <c r="AT38" i="103"/>
  <c r="AS38" i="103"/>
  <c r="AR38" i="103"/>
  <c r="AN38" i="103"/>
  <c r="AM38" i="103"/>
  <c r="AL38" i="103"/>
  <c r="AK38" i="103"/>
  <c r="AI38" i="103"/>
  <c r="AJ38" i="103" s="1"/>
  <c r="AH38" i="103"/>
  <c r="AF38" i="103"/>
  <c r="AE38" i="103"/>
  <c r="AG38" i="103" s="1"/>
  <c r="V38" i="103"/>
  <c r="U38" i="103"/>
  <c r="T38" i="103"/>
  <c r="S38" i="103"/>
  <c r="R38" i="103"/>
  <c r="Q38" i="103"/>
  <c r="M38" i="103"/>
  <c r="L38" i="103"/>
  <c r="K38" i="103"/>
  <c r="J38" i="103"/>
  <c r="H38" i="103"/>
  <c r="I38" i="103" s="1"/>
  <c r="G38" i="103"/>
  <c r="E38" i="103"/>
  <c r="D38" i="103"/>
  <c r="F38" i="103" s="1"/>
  <c r="AY37" i="103"/>
  <c r="AW37" i="103"/>
  <c r="AV37" i="103"/>
  <c r="AU37" i="103"/>
  <c r="AT37" i="103"/>
  <c r="AS37" i="103"/>
  <c r="AR37" i="103"/>
  <c r="AN37" i="103"/>
  <c r="AM37" i="103"/>
  <c r="AL37" i="103"/>
  <c r="AK37" i="103"/>
  <c r="AI37" i="103"/>
  <c r="AJ37" i="103" s="1"/>
  <c r="AH37" i="103"/>
  <c r="AF37" i="103"/>
  <c r="AE37" i="103"/>
  <c r="AG37" i="103" s="1"/>
  <c r="V37" i="103"/>
  <c r="U37" i="103"/>
  <c r="T37" i="103"/>
  <c r="S37" i="103"/>
  <c r="R37" i="103"/>
  <c r="Q37" i="103"/>
  <c r="N37" i="103"/>
  <c r="M37" i="103"/>
  <c r="L37" i="103"/>
  <c r="K37" i="103"/>
  <c r="J37" i="103"/>
  <c r="H37" i="103"/>
  <c r="I37" i="103" s="1"/>
  <c r="G37" i="103"/>
  <c r="E37" i="103"/>
  <c r="D37" i="103"/>
  <c r="F37" i="103" s="1"/>
  <c r="AW36" i="103"/>
  <c r="AV36" i="103"/>
  <c r="AU36" i="103"/>
  <c r="AT36" i="103"/>
  <c r="AS36" i="103"/>
  <c r="AR36" i="103"/>
  <c r="AN36" i="103"/>
  <c r="AM36" i="103"/>
  <c r="AL36" i="103"/>
  <c r="AK36" i="103"/>
  <c r="AI36" i="103"/>
  <c r="AH36" i="103"/>
  <c r="AF36" i="103"/>
  <c r="AE36" i="103"/>
  <c r="AG36" i="103" s="1"/>
  <c r="X36" i="103"/>
  <c r="V36" i="103"/>
  <c r="U36" i="103"/>
  <c r="T36" i="103"/>
  <c r="S36" i="103"/>
  <c r="R36" i="103"/>
  <c r="Q36" i="103"/>
  <c r="M36" i="103"/>
  <c r="L36" i="103"/>
  <c r="K36" i="103"/>
  <c r="J36" i="103"/>
  <c r="H36" i="103"/>
  <c r="G36" i="103"/>
  <c r="E36" i="103"/>
  <c r="D36" i="103"/>
  <c r="F36" i="103" s="1"/>
  <c r="AW35" i="103"/>
  <c r="AV35" i="103"/>
  <c r="AU35" i="103"/>
  <c r="AT35" i="103"/>
  <c r="AS35" i="103"/>
  <c r="AR35" i="103"/>
  <c r="AN35" i="103"/>
  <c r="AM35" i="103"/>
  <c r="AL35" i="103"/>
  <c r="AK35" i="103"/>
  <c r="AI35" i="103"/>
  <c r="AH35" i="103"/>
  <c r="AF35" i="103"/>
  <c r="AE35" i="103"/>
  <c r="V35" i="103"/>
  <c r="U35" i="103"/>
  <c r="T35" i="103"/>
  <c r="S35" i="103"/>
  <c r="R35" i="103"/>
  <c r="Q35" i="103"/>
  <c r="M35" i="103"/>
  <c r="L35" i="103"/>
  <c r="K35" i="103"/>
  <c r="J35" i="103"/>
  <c r="H35" i="103"/>
  <c r="G35" i="103"/>
  <c r="E35" i="103"/>
  <c r="D35" i="103"/>
  <c r="F35" i="103" s="1"/>
  <c r="AW34" i="103"/>
  <c r="AV34" i="103"/>
  <c r="AU34" i="103"/>
  <c r="AT34" i="103"/>
  <c r="AS34" i="103"/>
  <c r="AR34" i="103"/>
  <c r="AO34" i="103"/>
  <c r="AN34" i="103"/>
  <c r="AM34" i="103"/>
  <c r="AL34" i="103"/>
  <c r="AK34" i="103"/>
  <c r="AI34" i="103"/>
  <c r="AH34" i="103"/>
  <c r="AF34" i="103"/>
  <c r="AE34" i="103"/>
  <c r="AG34" i="103" s="1"/>
  <c r="V34" i="103"/>
  <c r="U34" i="103"/>
  <c r="T34" i="103"/>
  <c r="S34" i="103"/>
  <c r="R34" i="103"/>
  <c r="Q34" i="103"/>
  <c r="M34" i="103"/>
  <c r="L34" i="103"/>
  <c r="K34" i="103"/>
  <c r="J34" i="103"/>
  <c r="H34" i="103"/>
  <c r="G34" i="103"/>
  <c r="E34" i="103"/>
  <c r="D34" i="103"/>
  <c r="AF33" i="103"/>
  <c r="E33" i="103"/>
  <c r="BB31" i="103"/>
  <c r="BA31" i="103"/>
  <c r="AG31" i="103"/>
  <c r="AA31" i="103"/>
  <c r="Z31" i="103"/>
  <c r="F31" i="103"/>
  <c r="AY30" i="103"/>
  <c r="AX30" i="103"/>
  <c r="BA30" i="103" s="1"/>
  <c r="AP30" i="103"/>
  <c r="AQ30" i="103" s="1"/>
  <c r="AO30" i="103"/>
  <c r="AJ30" i="103"/>
  <c r="AG30" i="103"/>
  <c r="X30" i="103"/>
  <c r="W30" i="103"/>
  <c r="Z30" i="103" s="1"/>
  <c r="BF30" i="103" s="1"/>
  <c r="O30" i="103"/>
  <c r="P30" i="103" s="1"/>
  <c r="N30" i="103"/>
  <c r="I30" i="103"/>
  <c r="F30" i="103"/>
  <c r="AY29" i="103"/>
  <c r="AX29" i="103"/>
  <c r="BA29" i="103" s="1"/>
  <c r="AP29" i="103"/>
  <c r="AQ29" i="103" s="1"/>
  <c r="AO29" i="103"/>
  <c r="AJ29" i="103"/>
  <c r="AG29" i="103"/>
  <c r="X29" i="103"/>
  <c r="W29" i="103"/>
  <c r="Z29" i="103" s="1"/>
  <c r="BF29" i="103" s="1"/>
  <c r="O29" i="103"/>
  <c r="P29" i="103" s="1"/>
  <c r="N29" i="103"/>
  <c r="I29" i="103"/>
  <c r="F29" i="103"/>
  <c r="AY28" i="103"/>
  <c r="AX28" i="103"/>
  <c r="BA28" i="103" s="1"/>
  <c r="AP28" i="103"/>
  <c r="AQ28" i="103" s="1"/>
  <c r="AO28" i="103"/>
  <c r="AJ28" i="103"/>
  <c r="AG28" i="103"/>
  <c r="X28" i="103"/>
  <c r="W28" i="103"/>
  <c r="Z28" i="103" s="1"/>
  <c r="O28" i="103"/>
  <c r="P28" i="103" s="1"/>
  <c r="N28" i="103"/>
  <c r="I28" i="103"/>
  <c r="F28" i="103"/>
  <c r="AY27" i="103"/>
  <c r="AX27" i="103"/>
  <c r="BA27" i="103" s="1"/>
  <c r="AP27" i="103"/>
  <c r="AQ27" i="103" s="1"/>
  <c r="AO27" i="103"/>
  <c r="AJ27" i="103"/>
  <c r="AG27" i="103"/>
  <c r="X27" i="103"/>
  <c r="W27" i="103"/>
  <c r="Z27" i="103" s="1"/>
  <c r="BF27" i="103" s="1"/>
  <c r="O27" i="103"/>
  <c r="P27" i="103" s="1"/>
  <c r="N27" i="103"/>
  <c r="I27" i="103"/>
  <c r="F27" i="103"/>
  <c r="AY26" i="103"/>
  <c r="AX26" i="103"/>
  <c r="BA26" i="103" s="1"/>
  <c r="AP26" i="103"/>
  <c r="AQ26" i="103" s="1"/>
  <c r="AO26" i="103"/>
  <c r="AJ26" i="103"/>
  <c r="AG26" i="103"/>
  <c r="X26" i="103"/>
  <c r="W26" i="103"/>
  <c r="Z26" i="103" s="1"/>
  <c r="O26" i="103"/>
  <c r="P26" i="103" s="1"/>
  <c r="N26" i="103"/>
  <c r="I26" i="103"/>
  <c r="F26" i="103"/>
  <c r="AY25" i="103"/>
  <c r="AX25" i="103"/>
  <c r="BA25" i="103" s="1"/>
  <c r="AP25" i="103"/>
  <c r="AQ25" i="103" s="1"/>
  <c r="AO25" i="103"/>
  <c r="AJ25" i="103"/>
  <c r="AG25" i="103"/>
  <c r="X25" i="103"/>
  <c r="W25" i="103"/>
  <c r="Z25" i="103" s="1"/>
  <c r="O25" i="103"/>
  <c r="P25" i="103" s="1"/>
  <c r="N25" i="103"/>
  <c r="I25" i="103"/>
  <c r="F25" i="103"/>
  <c r="AY24" i="103"/>
  <c r="AX24" i="103"/>
  <c r="BA24" i="103" s="1"/>
  <c r="AP24" i="103"/>
  <c r="AQ24" i="103" s="1"/>
  <c r="AO24" i="103"/>
  <c r="AJ24" i="103"/>
  <c r="AG24" i="103"/>
  <c r="X24" i="103"/>
  <c r="W24" i="103"/>
  <c r="Z24" i="103" s="1"/>
  <c r="O24" i="103"/>
  <c r="P24" i="103" s="1"/>
  <c r="N24" i="103"/>
  <c r="I24" i="103"/>
  <c r="F24" i="103"/>
  <c r="AW23" i="103"/>
  <c r="AV23" i="103"/>
  <c r="AU23" i="103"/>
  <c r="AT23" i="103"/>
  <c r="AS23" i="103"/>
  <c r="AY23" i="103" s="1"/>
  <c r="BB23" i="103" s="1"/>
  <c r="AR23" i="103"/>
  <c r="AX23" i="103" s="1"/>
  <c r="BA23" i="103" s="1"/>
  <c r="AP23" i="103"/>
  <c r="AN23" i="103"/>
  <c r="AM23" i="103"/>
  <c r="AL23" i="103"/>
  <c r="AK23" i="103"/>
  <c r="AO23" i="103" s="1"/>
  <c r="AI23" i="103"/>
  <c r="AI32" i="103" s="1"/>
  <c r="AI33" i="103" s="1"/>
  <c r="AH23" i="103"/>
  <c r="AH32" i="103" s="1"/>
  <c r="AH33" i="103" s="1"/>
  <c r="AF23" i="103"/>
  <c r="AG23" i="103" s="1"/>
  <c r="AE23" i="103"/>
  <c r="V23" i="103"/>
  <c r="U23" i="103"/>
  <c r="T23" i="103"/>
  <c r="S23" i="103"/>
  <c r="R23" i="103"/>
  <c r="X23" i="103" s="1"/>
  <c r="AA23" i="103" s="1"/>
  <c r="Q23" i="103"/>
  <c r="W23" i="103" s="1"/>
  <c r="Z23" i="103" s="1"/>
  <c r="BF23" i="103" s="1"/>
  <c r="O23" i="103"/>
  <c r="M23" i="103"/>
  <c r="L23" i="103"/>
  <c r="K23" i="103"/>
  <c r="J23" i="103"/>
  <c r="N23" i="103" s="1"/>
  <c r="H23" i="103"/>
  <c r="H32" i="103" s="1"/>
  <c r="H33" i="103" s="1"/>
  <c r="G23" i="103"/>
  <c r="I23" i="103" s="1"/>
  <c r="E23" i="103"/>
  <c r="F23" i="103" s="1"/>
  <c r="D23" i="103"/>
  <c r="BB22" i="103"/>
  <c r="BA22" i="103"/>
  <c r="AZ22" i="103"/>
  <c r="AQ22" i="103"/>
  <c r="AG22" i="103"/>
  <c r="AA22" i="103"/>
  <c r="Z22" i="103"/>
  <c r="Y22" i="103"/>
  <c r="P22" i="103"/>
  <c r="F22" i="103"/>
  <c r="AY21" i="103"/>
  <c r="AX21" i="103"/>
  <c r="BA21" i="103" s="1"/>
  <c r="AP21" i="103"/>
  <c r="AQ21" i="103" s="1"/>
  <c r="AO21" i="103"/>
  <c r="AJ21" i="103"/>
  <c r="AG21" i="103"/>
  <c r="X21" i="103"/>
  <c r="W21" i="103"/>
  <c r="Z21" i="103" s="1"/>
  <c r="O21" i="103"/>
  <c r="P21" i="103" s="1"/>
  <c r="N21" i="103"/>
  <c r="I21" i="103"/>
  <c r="F21" i="103"/>
  <c r="AY20" i="103"/>
  <c r="AX20" i="103"/>
  <c r="BA20" i="103" s="1"/>
  <c r="AP20" i="103"/>
  <c r="AQ20" i="103" s="1"/>
  <c r="AO20" i="103"/>
  <c r="AJ20" i="103"/>
  <c r="AG20" i="103"/>
  <c r="X20" i="103"/>
  <c r="W20" i="103"/>
  <c r="Z20" i="103" s="1"/>
  <c r="O20" i="103"/>
  <c r="P20" i="103" s="1"/>
  <c r="N20" i="103"/>
  <c r="I20" i="103"/>
  <c r="F20" i="103"/>
  <c r="AY19" i="103"/>
  <c r="AX19" i="103"/>
  <c r="BA19" i="103" s="1"/>
  <c r="AP19" i="103"/>
  <c r="AQ19" i="103" s="1"/>
  <c r="AO19" i="103"/>
  <c r="AJ19" i="103"/>
  <c r="AG19" i="103"/>
  <c r="X19" i="103"/>
  <c r="W19" i="103"/>
  <c r="Z19" i="103" s="1"/>
  <c r="O19" i="103"/>
  <c r="P19" i="103" s="1"/>
  <c r="N19" i="103"/>
  <c r="I19" i="103"/>
  <c r="F19" i="103"/>
  <c r="AY18" i="103"/>
  <c r="AX18" i="103"/>
  <c r="BA18" i="103" s="1"/>
  <c r="AP18" i="103"/>
  <c r="AQ18" i="103" s="1"/>
  <c r="AO18" i="103"/>
  <c r="AJ18" i="103"/>
  <c r="AG18" i="103"/>
  <c r="X18" i="103"/>
  <c r="W18" i="103"/>
  <c r="Z18" i="103" s="1"/>
  <c r="O18" i="103"/>
  <c r="P18" i="103" s="1"/>
  <c r="N18" i="103"/>
  <c r="I18" i="103"/>
  <c r="F18" i="103"/>
  <c r="AY17" i="103"/>
  <c r="AX17" i="103"/>
  <c r="BA17" i="103" s="1"/>
  <c r="AP17" i="103"/>
  <c r="AQ17" i="103" s="1"/>
  <c r="AO17" i="103"/>
  <c r="AJ17" i="103"/>
  <c r="AG17" i="103"/>
  <c r="X17" i="103"/>
  <c r="W17" i="103"/>
  <c r="Z17" i="103" s="1"/>
  <c r="O17" i="103"/>
  <c r="P17" i="103" s="1"/>
  <c r="N17" i="103"/>
  <c r="I17" i="103"/>
  <c r="F17" i="103"/>
  <c r="AY16" i="103"/>
  <c r="AX16" i="103"/>
  <c r="BA16" i="103" s="1"/>
  <c r="AP16" i="103"/>
  <c r="AQ16" i="103" s="1"/>
  <c r="AO16" i="103"/>
  <c r="AJ16" i="103"/>
  <c r="AG16" i="103"/>
  <c r="X16" i="103"/>
  <c r="W16" i="103"/>
  <c r="Z16" i="103" s="1"/>
  <c r="O16" i="103"/>
  <c r="P16" i="103" s="1"/>
  <c r="N16" i="103"/>
  <c r="I16" i="103"/>
  <c r="F16" i="103"/>
  <c r="AY15" i="103"/>
  <c r="AX15" i="103"/>
  <c r="AP15" i="103"/>
  <c r="AQ15" i="103" s="1"/>
  <c r="AO15" i="103"/>
  <c r="AJ15" i="103"/>
  <c r="AG15" i="103"/>
  <c r="X15" i="103"/>
  <c r="W15" i="103"/>
  <c r="Z15" i="103" s="1"/>
  <c r="O15" i="103"/>
  <c r="P15" i="103" s="1"/>
  <c r="N15" i="103"/>
  <c r="I15" i="103"/>
  <c r="F15" i="103"/>
  <c r="AW14" i="103"/>
  <c r="AV14" i="103"/>
  <c r="AU14" i="103"/>
  <c r="AT14" i="103"/>
  <c r="AS14" i="103"/>
  <c r="AY14" i="103" s="1"/>
  <c r="AR14" i="103"/>
  <c r="AX14" i="103" s="1"/>
  <c r="AN14" i="103"/>
  <c r="AM14" i="103"/>
  <c r="AL14" i="103"/>
  <c r="AP14" i="103" s="1"/>
  <c r="AQ14" i="103" s="1"/>
  <c r="AK14" i="103"/>
  <c r="AO14" i="103" s="1"/>
  <c r="AI14" i="103"/>
  <c r="AH14" i="103"/>
  <c r="AJ14" i="103" s="1"/>
  <c r="AF14" i="103"/>
  <c r="AG14" i="103" s="1"/>
  <c r="AE14" i="103"/>
  <c r="V14" i="103"/>
  <c r="U14" i="103"/>
  <c r="T14" i="103"/>
  <c r="S14" i="103"/>
  <c r="R14" i="103"/>
  <c r="X14" i="103" s="1"/>
  <c r="Q14" i="103"/>
  <c r="W14" i="103" s="1"/>
  <c r="M14" i="103"/>
  <c r="L14" i="103"/>
  <c r="K14" i="103"/>
  <c r="O14" i="103" s="1"/>
  <c r="P14" i="103" s="1"/>
  <c r="J14" i="103"/>
  <c r="N14" i="103" s="1"/>
  <c r="H14" i="103"/>
  <c r="G14" i="103"/>
  <c r="G32" i="103" s="1"/>
  <c r="G33" i="103" s="1"/>
  <c r="E14" i="103"/>
  <c r="F14" i="103" s="1"/>
  <c r="D14" i="103"/>
  <c r="AY13" i="103"/>
  <c r="AX13" i="103"/>
  <c r="AX40" i="103" s="1"/>
  <c r="AP13" i="103"/>
  <c r="AP40" i="103" s="1"/>
  <c r="AO13" i="103"/>
  <c r="AO40" i="103" s="1"/>
  <c r="AJ13" i="103"/>
  <c r="AG13" i="103"/>
  <c r="X13" i="103"/>
  <c r="X40" i="103" s="1"/>
  <c r="W13" i="103"/>
  <c r="W40" i="103" s="1"/>
  <c r="Z40" i="103" s="1"/>
  <c r="O13" i="103"/>
  <c r="O40" i="103" s="1"/>
  <c r="P40" i="103" s="1"/>
  <c r="N13" i="103"/>
  <c r="I13" i="103"/>
  <c r="F13" i="103"/>
  <c r="AY12" i="103"/>
  <c r="AY39" i="103" s="1"/>
  <c r="AX12" i="103"/>
  <c r="AX39" i="103" s="1"/>
  <c r="BA39" i="103" s="1"/>
  <c r="AP12" i="103"/>
  <c r="AP39" i="103" s="1"/>
  <c r="AQ39" i="103" s="1"/>
  <c r="AO12" i="103"/>
  <c r="AO39" i="103" s="1"/>
  <c r="AJ12" i="103"/>
  <c r="AG12" i="103"/>
  <c r="X12" i="103"/>
  <c r="X39" i="103" s="1"/>
  <c r="W12" i="103"/>
  <c r="W39" i="103" s="1"/>
  <c r="Z39" i="103" s="1"/>
  <c r="BF39" i="103" s="1"/>
  <c r="O12" i="103"/>
  <c r="O39" i="103" s="1"/>
  <c r="P39" i="103" s="1"/>
  <c r="N12" i="103"/>
  <c r="N39" i="103" s="1"/>
  <c r="I12" i="103"/>
  <c r="F12" i="103"/>
  <c r="AY11" i="103"/>
  <c r="AX11" i="103"/>
  <c r="AX38" i="103" s="1"/>
  <c r="AP11" i="103"/>
  <c r="AP38" i="103" s="1"/>
  <c r="AO11" i="103"/>
  <c r="AO38" i="103" s="1"/>
  <c r="AJ11" i="103"/>
  <c r="AG11" i="103"/>
  <c r="X11" i="103"/>
  <c r="X38" i="103" s="1"/>
  <c r="W11" i="103"/>
  <c r="W38" i="103" s="1"/>
  <c r="Z38" i="103" s="1"/>
  <c r="O11" i="103"/>
  <c r="O38" i="103" s="1"/>
  <c r="P38" i="103" s="1"/>
  <c r="N11" i="103"/>
  <c r="N38" i="103" s="1"/>
  <c r="I11" i="103"/>
  <c r="F11" i="103"/>
  <c r="AY10" i="103"/>
  <c r="AX10" i="103"/>
  <c r="AX37" i="103" s="1"/>
  <c r="AP10" i="103"/>
  <c r="AP37" i="103" s="1"/>
  <c r="AO10" i="103"/>
  <c r="AO37" i="103" s="1"/>
  <c r="AJ10" i="103"/>
  <c r="AG10" i="103"/>
  <c r="X10" i="103"/>
  <c r="X37" i="103" s="1"/>
  <c r="W10" i="103"/>
  <c r="W37" i="103" s="1"/>
  <c r="Z37" i="103" s="1"/>
  <c r="O10" i="103"/>
  <c r="O37" i="103" s="1"/>
  <c r="P37" i="103" s="1"/>
  <c r="N10" i="103"/>
  <c r="I10" i="103"/>
  <c r="F10" i="103"/>
  <c r="AY9" i="103"/>
  <c r="AY36" i="103" s="1"/>
  <c r="AX9" i="103"/>
  <c r="AX36" i="103" s="1"/>
  <c r="BA36" i="103" s="1"/>
  <c r="AP9" i="103"/>
  <c r="AP36" i="103" s="1"/>
  <c r="AQ36" i="103" s="1"/>
  <c r="AO9" i="103"/>
  <c r="AO36" i="103" s="1"/>
  <c r="AJ9" i="103"/>
  <c r="AG9" i="103"/>
  <c r="X9" i="103"/>
  <c r="W9" i="103"/>
  <c r="W36" i="103" s="1"/>
  <c r="O9" i="103"/>
  <c r="O36" i="103" s="1"/>
  <c r="N9" i="103"/>
  <c r="N36" i="103" s="1"/>
  <c r="I9" i="103"/>
  <c r="F9" i="103"/>
  <c r="AY8" i="103"/>
  <c r="AY35" i="103" s="1"/>
  <c r="AX8" i="103"/>
  <c r="AX35" i="103" s="1"/>
  <c r="BA35" i="103" s="1"/>
  <c r="AP8" i="103"/>
  <c r="AP35" i="103" s="1"/>
  <c r="AQ35" i="103" s="1"/>
  <c r="AO8" i="103"/>
  <c r="AO35" i="103" s="1"/>
  <c r="AJ8" i="103"/>
  <c r="AG8" i="103"/>
  <c r="X8" i="103"/>
  <c r="X35" i="103" s="1"/>
  <c r="W8" i="103"/>
  <c r="W35" i="103" s="1"/>
  <c r="Z35" i="103" s="1"/>
  <c r="BF35" i="103" s="1"/>
  <c r="O8" i="103"/>
  <c r="O35" i="103" s="1"/>
  <c r="P35" i="103" s="1"/>
  <c r="N8" i="103"/>
  <c r="N35" i="103" s="1"/>
  <c r="I8" i="103"/>
  <c r="F8" i="103"/>
  <c r="AY7" i="103"/>
  <c r="AY34" i="103" s="1"/>
  <c r="AX7" i="103"/>
  <c r="AX34" i="103" s="1"/>
  <c r="BA34" i="103" s="1"/>
  <c r="AP7" i="103"/>
  <c r="AP34" i="103" s="1"/>
  <c r="AQ34" i="103" s="1"/>
  <c r="AO7" i="103"/>
  <c r="AJ7" i="103"/>
  <c r="AG7" i="103"/>
  <c r="X7" i="103"/>
  <c r="X34" i="103" s="1"/>
  <c r="W7" i="103"/>
  <c r="W34" i="103" s="1"/>
  <c r="Z34" i="103" s="1"/>
  <c r="O7" i="103"/>
  <c r="O34" i="103" s="1"/>
  <c r="P34" i="103" s="1"/>
  <c r="N7" i="103"/>
  <c r="N34" i="103" s="1"/>
  <c r="I7" i="103"/>
  <c r="F7" i="103"/>
  <c r="AW6" i="103"/>
  <c r="AW32" i="103" s="1"/>
  <c r="AW33" i="103" s="1"/>
  <c r="AV6" i="103"/>
  <c r="AV32" i="103" s="1"/>
  <c r="AV33" i="103" s="1"/>
  <c r="AU6" i="103"/>
  <c r="AU32" i="103" s="1"/>
  <c r="AU33" i="103" s="1"/>
  <c r="AT6" i="103"/>
  <c r="AT32" i="103" s="1"/>
  <c r="AT33" i="103" s="1"/>
  <c r="AS6" i="103"/>
  <c r="AS32" i="103" s="1"/>
  <c r="AS33" i="103" s="1"/>
  <c r="AR6" i="103"/>
  <c r="AR32" i="103" s="1"/>
  <c r="AR33" i="103" s="1"/>
  <c r="AN6" i="103"/>
  <c r="AN32" i="103" s="1"/>
  <c r="AN33" i="103" s="1"/>
  <c r="AM6" i="103"/>
  <c r="AM32" i="103" s="1"/>
  <c r="AM33" i="103" s="1"/>
  <c r="AL6" i="103"/>
  <c r="AL32" i="103" s="1"/>
  <c r="AL33" i="103" s="1"/>
  <c r="AK6" i="103"/>
  <c r="AK32" i="103" s="1"/>
  <c r="AK33" i="103" s="1"/>
  <c r="AI6" i="103"/>
  <c r="AH6" i="103"/>
  <c r="AJ6" i="103" s="1"/>
  <c r="AF6" i="103"/>
  <c r="AG6" i="103" s="1"/>
  <c r="AE6" i="103"/>
  <c r="V6" i="103"/>
  <c r="V32" i="103" s="1"/>
  <c r="V33" i="103" s="1"/>
  <c r="U6" i="103"/>
  <c r="U32" i="103" s="1"/>
  <c r="U33" i="103" s="1"/>
  <c r="T6" i="103"/>
  <c r="T32" i="103" s="1"/>
  <c r="T33" i="103" s="1"/>
  <c r="S6" i="103"/>
  <c r="S32" i="103" s="1"/>
  <c r="S33" i="103" s="1"/>
  <c r="R6" i="103"/>
  <c r="R32" i="103" s="1"/>
  <c r="R33" i="103" s="1"/>
  <c r="Q6" i="103"/>
  <c r="Q32" i="103" s="1"/>
  <c r="Q33" i="103" s="1"/>
  <c r="M6" i="103"/>
  <c r="M32" i="103" s="1"/>
  <c r="M33" i="103" s="1"/>
  <c r="L6" i="103"/>
  <c r="L32" i="103" s="1"/>
  <c r="L33" i="103" s="1"/>
  <c r="K6" i="103"/>
  <c r="K32" i="103" s="1"/>
  <c r="K33" i="103" s="1"/>
  <c r="J6" i="103"/>
  <c r="J32" i="103" s="1"/>
  <c r="J33" i="103" s="1"/>
  <c r="H6" i="103"/>
  <c r="G6" i="103"/>
  <c r="I6" i="103" s="1"/>
  <c r="E6" i="103"/>
  <c r="F6" i="103" s="1"/>
  <c r="D6" i="103"/>
  <c r="BB34" i="103" l="1"/>
  <c r="AZ34" i="103"/>
  <c r="AA37" i="103"/>
  <c r="AB37" i="103" s="1"/>
  <c r="Y37" i="103"/>
  <c r="AA40" i="103"/>
  <c r="AB40" i="103" s="1"/>
  <c r="Y40" i="103"/>
  <c r="AA14" i="103"/>
  <c r="Y14" i="103"/>
  <c r="BB14" i="103"/>
  <c r="AZ14" i="103"/>
  <c r="BC23" i="103"/>
  <c r="BD23" i="103" s="1"/>
  <c r="Z14" i="103"/>
  <c r="BA14" i="103"/>
  <c r="AB23" i="103"/>
  <c r="O6" i="103"/>
  <c r="W6" i="103"/>
  <c r="AP6" i="103"/>
  <c r="AX6" i="103"/>
  <c r="Y7" i="103"/>
  <c r="AA7" i="103"/>
  <c r="AZ7" i="103"/>
  <c r="BB7" i="103"/>
  <c r="Y8" i="103"/>
  <c r="AA8" i="103"/>
  <c r="AZ8" i="103"/>
  <c r="BB8" i="103"/>
  <c r="P36" i="103"/>
  <c r="Z36" i="103"/>
  <c r="Y9" i="103"/>
  <c r="AA9" i="103"/>
  <c r="AZ9" i="103"/>
  <c r="BB9" i="103"/>
  <c r="Y10" i="103"/>
  <c r="AA10" i="103"/>
  <c r="AQ37" i="103"/>
  <c r="BA37" i="103"/>
  <c r="BF37" i="103" s="1"/>
  <c r="AZ10" i="103"/>
  <c r="BB10" i="103"/>
  <c r="Y11" i="103"/>
  <c r="AA11" i="103"/>
  <c r="AQ38" i="103"/>
  <c r="BA38" i="103"/>
  <c r="AZ11" i="103"/>
  <c r="BB11" i="103"/>
  <c r="Y12" i="103"/>
  <c r="AA12" i="103"/>
  <c r="AZ12" i="103"/>
  <c r="BB12" i="103"/>
  <c r="Y13" i="103"/>
  <c r="AA13" i="103"/>
  <c r="AQ40" i="103"/>
  <c r="BA40" i="103"/>
  <c r="BF40" i="103" s="1"/>
  <c r="AZ13" i="103"/>
  <c r="BB13" i="103"/>
  <c r="I14" i="103"/>
  <c r="Y15" i="103"/>
  <c r="AA15" i="103"/>
  <c r="BB15" i="103"/>
  <c r="AA16" i="103"/>
  <c r="BB16" i="103"/>
  <c r="AA17" i="103"/>
  <c r="BB17" i="103"/>
  <c r="AA18" i="103"/>
  <c r="BB18" i="103"/>
  <c r="AA19" i="103"/>
  <c r="BB19" i="103"/>
  <c r="AA20" i="103"/>
  <c r="BB20" i="103"/>
  <c r="AA21" i="103"/>
  <c r="BB21" i="103"/>
  <c r="P23" i="103"/>
  <c r="Y23" i="103"/>
  <c r="AQ23" i="103"/>
  <c r="AZ23" i="103"/>
  <c r="Y24" i="103"/>
  <c r="AZ24" i="103"/>
  <c r="Y25" i="103"/>
  <c r="AZ25" i="103"/>
  <c r="Y26" i="103"/>
  <c r="AZ26" i="103"/>
  <c r="Y27" i="103"/>
  <c r="BB27" i="103"/>
  <c r="BC27" i="103" s="1"/>
  <c r="BD27" i="103" s="1"/>
  <c r="AA28" i="103"/>
  <c r="BB28" i="103"/>
  <c r="AA29" i="103"/>
  <c r="AB29" i="103" s="1"/>
  <c r="AZ29" i="103"/>
  <c r="Y30" i="103"/>
  <c r="BB30" i="103"/>
  <c r="BC30" i="103" s="1"/>
  <c r="BD30" i="103" s="1"/>
  <c r="AF32" i="103"/>
  <c r="AJ32" i="103"/>
  <c r="AJ33" i="103" s="1"/>
  <c r="AJ34" i="103" s="1"/>
  <c r="AJ35" i="103" s="1"/>
  <c r="AJ36" i="103" s="1"/>
  <c r="AA36" i="103"/>
  <c r="Y36" i="103"/>
  <c r="BB37" i="103"/>
  <c r="BC37" i="103" s="1"/>
  <c r="BD37" i="103" s="1"/>
  <c r="AZ37" i="103"/>
  <c r="BB38" i="103"/>
  <c r="AZ38" i="103"/>
  <c r="BB40" i="103"/>
  <c r="BC40" i="103" s="1"/>
  <c r="BD40" i="103" s="1"/>
  <c r="AZ40" i="103"/>
  <c r="N6" i="103"/>
  <c r="N32" i="103" s="1"/>
  <c r="N33" i="103" s="1"/>
  <c r="X6" i="103"/>
  <c r="AO6" i="103"/>
  <c r="AO32" i="103" s="1"/>
  <c r="AO33" i="103" s="1"/>
  <c r="AY6" i="103"/>
  <c r="P7" i="103"/>
  <c r="AA34" i="103"/>
  <c r="Y34" i="103"/>
  <c r="Z7" i="103"/>
  <c r="AQ7" i="103"/>
  <c r="BA7" i="103"/>
  <c r="P8" i="103"/>
  <c r="AA35" i="103"/>
  <c r="AB35" i="103" s="1"/>
  <c r="Y35" i="103"/>
  <c r="Z8" i="103"/>
  <c r="AQ8" i="103"/>
  <c r="BB35" i="103"/>
  <c r="BC35" i="103" s="1"/>
  <c r="BD35" i="103" s="1"/>
  <c r="AZ35" i="103"/>
  <c r="BA8" i="103"/>
  <c r="P9" i="103"/>
  <c r="Z9" i="103"/>
  <c r="AQ9" i="103"/>
  <c r="BB36" i="103"/>
  <c r="AZ36" i="103"/>
  <c r="BA9" i="103"/>
  <c r="P10" i="103"/>
  <c r="Z10" i="103"/>
  <c r="AQ10" i="103"/>
  <c r="BA10" i="103"/>
  <c r="P11" i="103"/>
  <c r="AA38" i="103"/>
  <c r="Y38" i="103"/>
  <c r="Z11" i="103"/>
  <c r="AQ11" i="103"/>
  <c r="BA11" i="103"/>
  <c r="P12" i="103"/>
  <c r="AA39" i="103"/>
  <c r="AB39" i="103" s="1"/>
  <c r="Y39" i="103"/>
  <c r="Z12" i="103"/>
  <c r="AQ12" i="103"/>
  <c r="BB39" i="103"/>
  <c r="BC39" i="103" s="1"/>
  <c r="BD39" i="103" s="1"/>
  <c r="AZ39" i="103"/>
  <c r="BA12" i="103"/>
  <c r="P13" i="103"/>
  <c r="Z13" i="103"/>
  <c r="AQ13" i="103"/>
  <c r="BA13" i="103"/>
  <c r="BA15" i="103"/>
  <c r="AZ15" i="103"/>
  <c r="Y16" i="103"/>
  <c r="AZ16" i="103"/>
  <c r="Y17" i="103"/>
  <c r="AZ17" i="103"/>
  <c r="Y18" i="103"/>
  <c r="AZ18" i="103"/>
  <c r="Y19" i="103"/>
  <c r="AZ19" i="103"/>
  <c r="Y20" i="103"/>
  <c r="AZ20" i="103"/>
  <c r="Y21" i="103"/>
  <c r="AZ21" i="103"/>
  <c r="D32" i="103"/>
  <c r="AE32" i="103"/>
  <c r="AJ23" i="103"/>
  <c r="AA24" i="103"/>
  <c r="BB24" i="103"/>
  <c r="AA25" i="103"/>
  <c r="BB25" i="103"/>
  <c r="AA26" i="103"/>
  <c r="BB26" i="103"/>
  <c r="AA27" i="103"/>
  <c r="AB27" i="103" s="1"/>
  <c r="AZ27" i="103"/>
  <c r="Y28" i="103"/>
  <c r="AZ28" i="103"/>
  <c r="Y29" i="103"/>
  <c r="BB29" i="103"/>
  <c r="BC29" i="103" s="1"/>
  <c r="BD29" i="103" s="1"/>
  <c r="AA30" i="103"/>
  <c r="AB30" i="103" s="1"/>
  <c r="AZ30" i="103"/>
  <c r="E32" i="103"/>
  <c r="F32" i="103" s="1"/>
  <c r="I32" i="103"/>
  <c r="I33" i="103" s="1"/>
  <c r="I34" i="103" s="1"/>
  <c r="I35" i="103" s="1"/>
  <c r="I36" i="103" s="1"/>
  <c r="AG33" i="103"/>
  <c r="D33" i="103"/>
  <c r="F33" i="103" s="1"/>
  <c r="F34" i="103"/>
  <c r="AE33" i="103"/>
  <c r="AG35" i="103"/>
  <c r="BE30" i="103" l="1"/>
  <c r="AC30" i="103"/>
  <c r="BE27" i="103"/>
  <c r="AC27" i="103"/>
  <c r="AC39" i="103"/>
  <c r="BE39" i="103"/>
  <c r="BF8" i="103"/>
  <c r="AC35" i="103"/>
  <c r="BE35" i="103"/>
  <c r="AY32" i="103"/>
  <c r="BB6" i="103"/>
  <c r="AZ6" i="103"/>
  <c r="X32" i="103"/>
  <c r="AA6" i="103"/>
  <c r="Y6" i="103"/>
  <c r="AG32" i="103"/>
  <c r="BE29" i="103"/>
  <c r="AC29" i="103"/>
  <c r="AP32" i="103"/>
  <c r="AQ6" i="103"/>
  <c r="P6" i="103"/>
  <c r="O32" i="103"/>
  <c r="BC8" i="103"/>
  <c r="BD8" i="103" s="1"/>
  <c r="AB8" i="103"/>
  <c r="AX32" i="103"/>
  <c r="BA6" i="103"/>
  <c r="Z6" i="103"/>
  <c r="W32" i="103"/>
  <c r="BE23" i="103"/>
  <c r="AC23" i="103"/>
  <c r="AC40" i="103"/>
  <c r="BE40" i="103"/>
  <c r="AC37" i="103"/>
  <c r="BE37" i="103"/>
  <c r="Z32" i="103" l="1"/>
  <c r="W33" i="103"/>
  <c r="Z33" i="103" s="1"/>
  <c r="BE8" i="103"/>
  <c r="AC8" i="103"/>
  <c r="P32" i="103"/>
  <c r="O33" i="103"/>
  <c r="P33" i="103" s="1"/>
  <c r="AB6" i="103"/>
  <c r="AY33" i="103"/>
  <c r="AZ32" i="103"/>
  <c r="BF6" i="103"/>
  <c r="BA32" i="103"/>
  <c r="AX33" i="103"/>
  <c r="BA33" i="103" s="1"/>
  <c r="AQ32" i="103"/>
  <c r="AP33" i="103"/>
  <c r="AQ33" i="103" s="1"/>
  <c r="X33" i="103"/>
  <c r="Y32" i="103"/>
  <c r="AA32" i="103"/>
  <c r="AB32" i="103" s="1"/>
  <c r="BC6" i="103"/>
  <c r="BD6" i="103" s="1"/>
  <c r="BB32" i="103"/>
  <c r="BC32" i="103" s="1"/>
  <c r="BD32" i="103" s="1"/>
  <c r="BB33" i="103" l="1"/>
  <c r="BC33" i="103" s="1"/>
  <c r="BD33" i="103" s="1"/>
  <c r="AZ33" i="103"/>
  <c r="BF33" i="103"/>
  <c r="BE32" i="103"/>
  <c r="AC32" i="103"/>
  <c r="AA33" i="103"/>
  <c r="AB33" i="103" s="1"/>
  <c r="Y33" i="103"/>
  <c r="BE6" i="103"/>
  <c r="AC6" i="103"/>
  <c r="BF32" i="103"/>
  <c r="BE33" i="103" l="1"/>
  <c r="AC33" i="103"/>
  <c r="V40" i="102" l="1"/>
  <c r="U40" i="102"/>
  <c r="T40" i="102"/>
  <c r="S40" i="102"/>
  <c r="R40" i="102"/>
  <c r="Q40" i="102"/>
  <c r="M40" i="102"/>
  <c r="L40" i="102"/>
  <c r="K40" i="102"/>
  <c r="J40" i="102"/>
  <c r="H40" i="102"/>
  <c r="G40" i="102"/>
  <c r="E40" i="102"/>
  <c r="D40" i="102"/>
  <c r="V39" i="102"/>
  <c r="U39" i="102"/>
  <c r="T39" i="102"/>
  <c r="S39" i="102"/>
  <c r="R39" i="102"/>
  <c r="Q39" i="102"/>
  <c r="M39" i="102"/>
  <c r="L39" i="102"/>
  <c r="K39" i="102"/>
  <c r="J39" i="102"/>
  <c r="H39" i="102"/>
  <c r="G39" i="102"/>
  <c r="E39" i="102"/>
  <c r="D39" i="102"/>
  <c r="V38" i="102"/>
  <c r="U38" i="102"/>
  <c r="T38" i="102"/>
  <c r="S38" i="102"/>
  <c r="R38" i="102"/>
  <c r="Q38" i="102"/>
  <c r="M38" i="102"/>
  <c r="L38" i="102"/>
  <c r="K38" i="102"/>
  <c r="J38" i="102"/>
  <c r="H38" i="102"/>
  <c r="G38" i="102"/>
  <c r="E38" i="102"/>
  <c r="D38" i="102"/>
  <c r="V37" i="102"/>
  <c r="U37" i="102"/>
  <c r="T37" i="102"/>
  <c r="S37" i="102"/>
  <c r="R37" i="102"/>
  <c r="Q37" i="102"/>
  <c r="M37" i="102"/>
  <c r="L37" i="102"/>
  <c r="K37" i="102"/>
  <c r="J37" i="102"/>
  <c r="H37" i="102"/>
  <c r="G37" i="102"/>
  <c r="E37" i="102"/>
  <c r="D37" i="102"/>
  <c r="V36" i="102"/>
  <c r="U36" i="102"/>
  <c r="T36" i="102"/>
  <c r="S36" i="102"/>
  <c r="R36" i="102"/>
  <c r="Q36" i="102"/>
  <c r="M36" i="102"/>
  <c r="L36" i="102"/>
  <c r="K36" i="102"/>
  <c r="J36" i="102"/>
  <c r="H36" i="102"/>
  <c r="G36" i="102"/>
  <c r="E36" i="102"/>
  <c r="D36" i="102"/>
  <c r="V35" i="102"/>
  <c r="U35" i="102"/>
  <c r="T35" i="102"/>
  <c r="S35" i="102"/>
  <c r="R35" i="102"/>
  <c r="Q35" i="102"/>
  <c r="M35" i="102"/>
  <c r="L35" i="102"/>
  <c r="K35" i="102"/>
  <c r="J35" i="102"/>
  <c r="H35" i="102"/>
  <c r="G35" i="102"/>
  <c r="E35" i="102"/>
  <c r="D35" i="102"/>
  <c r="V34" i="102"/>
  <c r="U34" i="102"/>
  <c r="T34" i="102"/>
  <c r="S34" i="102"/>
  <c r="R34" i="102"/>
  <c r="Q34" i="102"/>
  <c r="M34" i="102"/>
  <c r="L34" i="102"/>
  <c r="K34" i="102"/>
  <c r="J34" i="102"/>
  <c r="H34" i="102"/>
  <c r="G34" i="102"/>
  <c r="E34" i="102"/>
  <c r="D34" i="102"/>
  <c r="AA31" i="102"/>
  <c r="Z31" i="102"/>
  <c r="AO31" i="102" s="1"/>
  <c r="F31" i="102"/>
  <c r="X30" i="102"/>
  <c r="W30" i="102"/>
  <c r="O30" i="102"/>
  <c r="N30" i="102"/>
  <c r="I30" i="102"/>
  <c r="F30" i="102"/>
  <c r="X29" i="102"/>
  <c r="W29" i="102"/>
  <c r="O29" i="102"/>
  <c r="N29" i="102"/>
  <c r="I29" i="102"/>
  <c r="F29" i="102"/>
  <c r="X28" i="102"/>
  <c r="W28" i="102"/>
  <c r="O28" i="102"/>
  <c r="N28" i="102"/>
  <c r="I28" i="102"/>
  <c r="F28" i="102"/>
  <c r="X27" i="102"/>
  <c r="W27" i="102"/>
  <c r="O27" i="102"/>
  <c r="N27" i="102"/>
  <c r="I27" i="102"/>
  <c r="F27" i="102"/>
  <c r="X26" i="102"/>
  <c r="W26" i="102"/>
  <c r="O26" i="102"/>
  <c r="N26" i="102"/>
  <c r="I26" i="102"/>
  <c r="F26" i="102"/>
  <c r="X25" i="102"/>
  <c r="W25" i="102"/>
  <c r="O25" i="102"/>
  <c r="N25" i="102"/>
  <c r="I25" i="102"/>
  <c r="F25" i="102"/>
  <c r="X24" i="102"/>
  <c r="W24" i="102"/>
  <c r="O24" i="102"/>
  <c r="N24" i="102"/>
  <c r="I24" i="102"/>
  <c r="F24" i="102"/>
  <c r="V23" i="102"/>
  <c r="U23" i="102"/>
  <c r="T23" i="102"/>
  <c r="S23" i="102"/>
  <c r="R23" i="102"/>
  <c r="Q23" i="102"/>
  <c r="W23" i="102" s="1"/>
  <c r="M23" i="102"/>
  <c r="L23" i="102"/>
  <c r="K23" i="102"/>
  <c r="J23" i="102"/>
  <c r="N23" i="102" s="1"/>
  <c r="H23" i="102"/>
  <c r="G23" i="102"/>
  <c r="E23" i="102"/>
  <c r="D23" i="102"/>
  <c r="AA22" i="102"/>
  <c r="Z22" i="102"/>
  <c r="AO22" i="102" s="1"/>
  <c r="Y22" i="102"/>
  <c r="P22" i="102"/>
  <c r="F22" i="102"/>
  <c r="X21" i="102"/>
  <c r="W21" i="102"/>
  <c r="O21" i="102"/>
  <c r="N21" i="102"/>
  <c r="I21" i="102"/>
  <c r="F21" i="102"/>
  <c r="X20" i="102"/>
  <c r="W20" i="102"/>
  <c r="O20" i="102"/>
  <c r="N20" i="102"/>
  <c r="I20" i="102"/>
  <c r="F20" i="102"/>
  <c r="X19" i="102"/>
  <c r="W19" i="102"/>
  <c r="O19" i="102"/>
  <c r="N19" i="102"/>
  <c r="I19" i="102"/>
  <c r="F19" i="102"/>
  <c r="X18" i="102"/>
  <c r="W18" i="102"/>
  <c r="O18" i="102"/>
  <c r="N18" i="102"/>
  <c r="I18" i="102"/>
  <c r="F18" i="102"/>
  <c r="X17" i="102"/>
  <c r="W17" i="102"/>
  <c r="O17" i="102"/>
  <c r="N17" i="102"/>
  <c r="I17" i="102"/>
  <c r="F17" i="102"/>
  <c r="X16" i="102"/>
  <c r="W16" i="102"/>
  <c r="O16" i="102"/>
  <c r="N16" i="102"/>
  <c r="I16" i="102"/>
  <c r="F16" i="102"/>
  <c r="X15" i="102"/>
  <c r="W15" i="102"/>
  <c r="O15" i="102"/>
  <c r="N15" i="102"/>
  <c r="I15" i="102"/>
  <c r="F15" i="102"/>
  <c r="V14" i="102"/>
  <c r="U14" i="102"/>
  <c r="T14" i="102"/>
  <c r="S14" i="102"/>
  <c r="R14" i="102"/>
  <c r="Q14" i="102"/>
  <c r="W14" i="102" s="1"/>
  <c r="M14" i="102"/>
  <c r="L14" i="102"/>
  <c r="K14" i="102"/>
  <c r="J14" i="102"/>
  <c r="N14" i="102" s="1"/>
  <c r="H14" i="102"/>
  <c r="G14" i="102"/>
  <c r="E14" i="102"/>
  <c r="D14" i="102"/>
  <c r="X13" i="102"/>
  <c r="W13" i="102"/>
  <c r="O13" i="102"/>
  <c r="N13" i="102"/>
  <c r="I13" i="102"/>
  <c r="F13" i="102"/>
  <c r="X12" i="102"/>
  <c r="W12" i="102"/>
  <c r="O12" i="102"/>
  <c r="N12" i="102"/>
  <c r="I12" i="102"/>
  <c r="F12" i="102"/>
  <c r="X11" i="102"/>
  <c r="W11" i="102"/>
  <c r="O11" i="102"/>
  <c r="N11" i="102"/>
  <c r="I11" i="102"/>
  <c r="F11" i="102"/>
  <c r="X10" i="102"/>
  <c r="W10" i="102"/>
  <c r="O10" i="102"/>
  <c r="N10" i="102"/>
  <c r="I10" i="102"/>
  <c r="F10" i="102"/>
  <c r="X9" i="102"/>
  <c r="W9" i="102"/>
  <c r="O9" i="102"/>
  <c r="N9" i="102"/>
  <c r="I9" i="102"/>
  <c r="F9" i="102"/>
  <c r="X8" i="102"/>
  <c r="W8" i="102"/>
  <c r="O8" i="102"/>
  <c r="N8" i="102"/>
  <c r="I8" i="102"/>
  <c r="F8" i="102"/>
  <c r="X7" i="102"/>
  <c r="W7" i="102"/>
  <c r="O7" i="102"/>
  <c r="N7" i="102"/>
  <c r="I7" i="102"/>
  <c r="F7" i="102"/>
  <c r="V6" i="102"/>
  <c r="U6" i="102"/>
  <c r="T6" i="102"/>
  <c r="S6" i="102"/>
  <c r="R6" i="102"/>
  <c r="Q6" i="102"/>
  <c r="M6" i="102"/>
  <c r="L6" i="102"/>
  <c r="K6" i="102"/>
  <c r="J6" i="102"/>
  <c r="H6" i="102"/>
  <c r="G6" i="102"/>
  <c r="E6" i="102"/>
  <c r="D6" i="102"/>
  <c r="D33" i="102" l="1"/>
  <c r="E33" i="102"/>
  <c r="Z15" i="102"/>
  <c r="AO15" i="102" s="1"/>
  <c r="Z17" i="102"/>
  <c r="AO17" i="102" s="1"/>
  <c r="Z19" i="102"/>
  <c r="AO19" i="102" s="1"/>
  <c r="X14" i="102"/>
  <c r="Y14" i="102" s="1"/>
  <c r="Z24" i="102"/>
  <c r="AO24" i="102" s="1"/>
  <c r="Z26" i="102"/>
  <c r="AO26" i="102" s="1"/>
  <c r="Z28" i="102"/>
  <c r="AO28" i="102" s="1"/>
  <c r="Z30" i="102"/>
  <c r="AO30" i="102" s="1"/>
  <c r="F6" i="102"/>
  <c r="K32" i="102"/>
  <c r="K33" i="102" s="1"/>
  <c r="R32" i="102"/>
  <c r="R33" i="102" s="1"/>
  <c r="V32" i="102"/>
  <c r="V33" i="102" s="1"/>
  <c r="O34" i="102"/>
  <c r="X35" i="102"/>
  <c r="O36" i="102"/>
  <c r="X37" i="102"/>
  <c r="O38" i="102"/>
  <c r="X39" i="102"/>
  <c r="O40" i="102"/>
  <c r="F14" i="102"/>
  <c r="I38" i="102"/>
  <c r="I40" i="102"/>
  <c r="Z16" i="102"/>
  <c r="AO16" i="102" s="1"/>
  <c r="Z18" i="102"/>
  <c r="AO18" i="102" s="1"/>
  <c r="O23" i="102"/>
  <c r="M32" i="102"/>
  <c r="M33" i="102" s="1"/>
  <c r="O35" i="102"/>
  <c r="O37" i="102"/>
  <c r="O39" i="102"/>
  <c r="I14" i="102"/>
  <c r="AB31" i="102"/>
  <c r="I37" i="102"/>
  <c r="I39" i="102"/>
  <c r="X23" i="102"/>
  <c r="T32" i="102"/>
  <c r="T33" i="102" s="1"/>
  <c r="X34" i="102"/>
  <c r="X36" i="102"/>
  <c r="X38" i="102"/>
  <c r="X40" i="102"/>
  <c r="AA40" i="102" s="1"/>
  <c r="Z25" i="102"/>
  <c r="AO25" i="102" s="1"/>
  <c r="Z27" i="102"/>
  <c r="AO27" i="102" s="1"/>
  <c r="Z29" i="102"/>
  <c r="AO29" i="102" s="1"/>
  <c r="O14" i="102"/>
  <c r="P14" i="102" s="1"/>
  <c r="F33" i="102"/>
  <c r="D32" i="102"/>
  <c r="G32" i="102"/>
  <c r="G33" i="102" s="1"/>
  <c r="AB22" i="102"/>
  <c r="AA15" i="102"/>
  <c r="AA16" i="102"/>
  <c r="AA17" i="102"/>
  <c r="AB17" i="102" s="1"/>
  <c r="AA18" i="102"/>
  <c r="AA19" i="102"/>
  <c r="AB19" i="102" s="1"/>
  <c r="AA20" i="102"/>
  <c r="AA21" i="102"/>
  <c r="I6" i="102"/>
  <c r="J32" i="102"/>
  <c r="J33" i="102" s="1"/>
  <c r="L32" i="102"/>
  <c r="L33" i="102" s="1"/>
  <c r="Q32" i="102"/>
  <c r="Q33" i="102" s="1"/>
  <c r="S32" i="102"/>
  <c r="S33" i="102" s="1"/>
  <c r="U32" i="102"/>
  <c r="U33" i="102" s="1"/>
  <c r="N34" i="102"/>
  <c r="P34" i="102" s="1"/>
  <c r="W34" i="102"/>
  <c r="N35" i="102"/>
  <c r="P35" i="102" s="1"/>
  <c r="W35" i="102"/>
  <c r="N36" i="102"/>
  <c r="W36" i="102"/>
  <c r="N37" i="102"/>
  <c r="W37" i="102"/>
  <c r="N38" i="102"/>
  <c r="P38" i="102" s="1"/>
  <c r="W38" i="102"/>
  <c r="N39" i="102"/>
  <c r="W39" i="102"/>
  <c r="N40" i="102"/>
  <c r="W40" i="102"/>
  <c r="P20" i="102"/>
  <c r="Z20" i="102"/>
  <c r="AO20" i="102" s="1"/>
  <c r="P21" i="102"/>
  <c r="Z21" i="102"/>
  <c r="AO21" i="102" s="1"/>
  <c r="E32" i="102"/>
  <c r="I23" i="102"/>
  <c r="P23" i="102"/>
  <c r="AA24" i="102"/>
  <c r="AA25" i="102"/>
  <c r="AA26" i="102"/>
  <c r="AA27" i="102"/>
  <c r="AB27" i="102" s="1"/>
  <c r="AA28" i="102"/>
  <c r="AA29" i="102"/>
  <c r="AA30" i="102"/>
  <c r="F34" i="102"/>
  <c r="F35" i="102"/>
  <c r="F36" i="102"/>
  <c r="F37" i="102"/>
  <c r="F38" i="102"/>
  <c r="F39" i="102"/>
  <c r="F40" i="102"/>
  <c r="Z14" i="102"/>
  <c r="AO14" i="102" s="1"/>
  <c r="Z23" i="102"/>
  <c r="AO23" i="102" s="1"/>
  <c r="Y23" i="102"/>
  <c r="O6" i="102"/>
  <c r="W6" i="102"/>
  <c r="N6" i="102"/>
  <c r="N32" i="102" s="1"/>
  <c r="N33" i="102" s="1"/>
  <c r="X6" i="102"/>
  <c r="P7" i="102"/>
  <c r="Z7" i="102"/>
  <c r="AO7" i="102" s="1"/>
  <c r="P8" i="102"/>
  <c r="AA35" i="102"/>
  <c r="Z8" i="102"/>
  <c r="AO8" i="102" s="1"/>
  <c r="P9" i="102"/>
  <c r="Z9" i="102"/>
  <c r="AO9" i="102" s="1"/>
  <c r="P10" i="102"/>
  <c r="Z10" i="102"/>
  <c r="AO10" i="102" s="1"/>
  <c r="P11" i="102"/>
  <c r="Z11" i="102"/>
  <c r="AO11" i="102" s="1"/>
  <c r="P12" i="102"/>
  <c r="Z12" i="102"/>
  <c r="AO12" i="102" s="1"/>
  <c r="P13" i="102"/>
  <c r="Z13" i="102"/>
  <c r="AO13" i="102" s="1"/>
  <c r="P15" i="102"/>
  <c r="P16" i="102"/>
  <c r="P17" i="102"/>
  <c r="P18" i="102"/>
  <c r="P19" i="102"/>
  <c r="F23" i="102"/>
  <c r="P24" i="102"/>
  <c r="P25" i="102"/>
  <c r="P26" i="102"/>
  <c r="P27" i="102"/>
  <c r="P28" i="102"/>
  <c r="P29" i="102"/>
  <c r="P30" i="102"/>
  <c r="H32" i="102"/>
  <c r="Y7" i="102"/>
  <c r="AA7" i="102"/>
  <c r="Y8" i="102"/>
  <c r="AA8" i="102"/>
  <c r="Y9" i="102"/>
  <c r="AA9" i="102"/>
  <c r="AB9" i="102" s="1"/>
  <c r="Y10" i="102"/>
  <c r="AA10" i="102"/>
  <c r="Y11" i="102"/>
  <c r="AA11" i="102"/>
  <c r="Y12" i="102"/>
  <c r="AA12" i="102"/>
  <c r="Y13" i="102"/>
  <c r="AA13" i="102"/>
  <c r="AB13" i="102" s="1"/>
  <c r="Y15" i="102"/>
  <c r="Y16" i="102"/>
  <c r="Y17" i="102"/>
  <c r="Y18" i="102"/>
  <c r="Y19" i="102"/>
  <c r="Y20" i="102"/>
  <c r="Y21" i="102"/>
  <c r="Y24" i="102"/>
  <c r="Y25" i="102"/>
  <c r="Y26" i="102"/>
  <c r="Y27" i="102"/>
  <c r="Y28" i="102"/>
  <c r="Y29" i="102"/>
  <c r="Y30" i="102"/>
  <c r="AB26" i="102" l="1"/>
  <c r="AB15" i="102"/>
  <c r="P40" i="102"/>
  <c r="P36" i="102"/>
  <c r="AB16" i="102"/>
  <c r="AA36" i="102"/>
  <c r="AA38" i="102"/>
  <c r="F32" i="102"/>
  <c r="P39" i="102"/>
  <c r="AB28" i="102"/>
  <c r="AB24" i="102"/>
  <c r="Z40" i="102"/>
  <c r="AO40" i="102" s="1"/>
  <c r="Z38" i="102"/>
  <c r="AO38" i="102" s="1"/>
  <c r="Z36" i="102"/>
  <c r="AO36" i="102" s="1"/>
  <c r="Z34" i="102"/>
  <c r="AO34" i="102" s="1"/>
  <c r="AA23" i="102"/>
  <c r="AB23" i="102" s="1"/>
  <c r="AA39" i="102"/>
  <c r="AB11" i="102"/>
  <c r="AC11" i="102" s="1"/>
  <c r="AA34" i="102"/>
  <c r="AB34" i="102" s="1"/>
  <c r="AA37" i="102"/>
  <c r="AB7" i="102"/>
  <c r="AB29" i="102"/>
  <c r="P37" i="102"/>
  <c r="AB18" i="102"/>
  <c r="AC22" i="102"/>
  <c r="AB25" i="102"/>
  <c r="AC19" i="102"/>
  <c r="AC15" i="102"/>
  <c r="AA14" i="102"/>
  <c r="AB14" i="102" s="1"/>
  <c r="AC17" i="102"/>
  <c r="AC13" i="102"/>
  <c r="AC9" i="102"/>
  <c r="Z39" i="102"/>
  <c r="AO39" i="102" s="1"/>
  <c r="Z37" i="102"/>
  <c r="AO37" i="102" s="1"/>
  <c r="Z35" i="102"/>
  <c r="AO35" i="102" s="1"/>
  <c r="AC27" i="102"/>
  <c r="AC26" i="102"/>
  <c r="AB30" i="102"/>
  <c r="AB21" i="102"/>
  <c r="AB12" i="102"/>
  <c r="AB10" i="102"/>
  <c r="AB8" i="102"/>
  <c r="AB20" i="102"/>
  <c r="Y40" i="102"/>
  <c r="Y39" i="102"/>
  <c r="Y38" i="102"/>
  <c r="Y37" i="102"/>
  <c r="Y36" i="102"/>
  <c r="Y35" i="102"/>
  <c r="Y34" i="102"/>
  <c r="X32" i="102"/>
  <c r="Y6" i="102"/>
  <c r="AA6" i="102"/>
  <c r="W32" i="102"/>
  <c r="Z6" i="102"/>
  <c r="AO6" i="102" s="1"/>
  <c r="H33" i="102"/>
  <c r="I32" i="102"/>
  <c r="I33" i="102" s="1"/>
  <c r="I34" i="102" s="1"/>
  <c r="I35" i="102" s="1"/>
  <c r="I36" i="102" s="1"/>
  <c r="O32" i="102"/>
  <c r="P6" i="102"/>
  <c r="AB36" i="102" l="1"/>
  <c r="AC28" i="102"/>
  <c r="AC7" i="102"/>
  <c r="AC16" i="102"/>
  <c r="AB40" i="102"/>
  <c r="AC24" i="102"/>
  <c r="AC25" i="102"/>
  <c r="AC36" i="102"/>
  <c r="AC18" i="102"/>
  <c r="AB38" i="102"/>
  <c r="AC29" i="102"/>
  <c r="AC20" i="102"/>
  <c r="AB39" i="102"/>
  <c r="AC21" i="102"/>
  <c r="AC14" i="102"/>
  <c r="AC8" i="102"/>
  <c r="AB35" i="102"/>
  <c r="AC10" i="102"/>
  <c r="AB37" i="102"/>
  <c r="AC12" i="102"/>
  <c r="AC34" i="102"/>
  <c r="AC23" i="102"/>
  <c r="AC30" i="102"/>
  <c r="AB6" i="102"/>
  <c r="Z32" i="102"/>
  <c r="AO32" i="102" s="1"/>
  <c r="W33" i="102"/>
  <c r="Z33" i="102" s="1"/>
  <c r="AO33" i="102" s="1"/>
  <c r="P32" i="102"/>
  <c r="O33" i="102"/>
  <c r="P33" i="102" s="1"/>
  <c r="X33" i="102"/>
  <c r="AA32" i="102"/>
  <c r="Y32" i="102"/>
  <c r="AC37" i="102" l="1"/>
  <c r="AC40" i="102"/>
  <c r="AC38" i="102"/>
  <c r="AC39" i="102"/>
  <c r="AC35" i="102"/>
  <c r="AB32" i="102"/>
  <c r="AC6" i="102"/>
  <c r="AA33" i="102"/>
  <c r="AB33" i="102" s="1"/>
  <c r="Y33" i="102"/>
  <c r="AC32" i="102" l="1"/>
  <c r="AC33" i="102"/>
  <c r="V41" i="96"/>
  <c r="U41" i="96"/>
  <c r="T41" i="96"/>
  <c r="S41" i="96"/>
  <c r="R41" i="96"/>
  <c r="Q41" i="96"/>
  <c r="M41" i="96"/>
  <c r="L41" i="96"/>
  <c r="K41" i="96"/>
  <c r="J41" i="96"/>
  <c r="H41" i="96"/>
  <c r="G41" i="96"/>
  <c r="E41" i="96"/>
  <c r="D41" i="96"/>
  <c r="V40" i="96"/>
  <c r="U40" i="96"/>
  <c r="T40" i="96"/>
  <c r="S40" i="96"/>
  <c r="R40" i="96"/>
  <c r="Q40" i="96"/>
  <c r="M40" i="96"/>
  <c r="L40" i="96"/>
  <c r="K40" i="96"/>
  <c r="J40" i="96"/>
  <c r="H40" i="96"/>
  <c r="I40" i="96" s="1"/>
  <c r="G40" i="96"/>
  <c r="E40" i="96"/>
  <c r="D40" i="96"/>
  <c r="V39" i="96"/>
  <c r="U39" i="96"/>
  <c r="T39" i="96"/>
  <c r="S39" i="96"/>
  <c r="R39" i="96"/>
  <c r="Q39" i="96"/>
  <c r="M39" i="96"/>
  <c r="L39" i="96"/>
  <c r="K39" i="96"/>
  <c r="J39" i="96"/>
  <c r="H39" i="96"/>
  <c r="G39" i="96"/>
  <c r="E39" i="96"/>
  <c r="D39" i="96"/>
  <c r="V38" i="96"/>
  <c r="U38" i="96"/>
  <c r="T38" i="96"/>
  <c r="S38" i="96"/>
  <c r="R38" i="96"/>
  <c r="Q38" i="96"/>
  <c r="M38" i="96"/>
  <c r="L38" i="96"/>
  <c r="K38" i="96"/>
  <c r="J38" i="96"/>
  <c r="H38" i="96"/>
  <c r="I38" i="96" s="1"/>
  <c r="G38" i="96"/>
  <c r="E38" i="96"/>
  <c r="D38" i="96"/>
  <c r="V37" i="96"/>
  <c r="U37" i="96"/>
  <c r="T37" i="96"/>
  <c r="S37" i="96"/>
  <c r="R37" i="96"/>
  <c r="Q37" i="96"/>
  <c r="M37" i="96"/>
  <c r="L37" i="96"/>
  <c r="K37" i="96"/>
  <c r="J37" i="96"/>
  <c r="H37" i="96"/>
  <c r="G37" i="96"/>
  <c r="E37" i="96"/>
  <c r="D37" i="96"/>
  <c r="V36" i="96"/>
  <c r="U36" i="96"/>
  <c r="T36" i="96"/>
  <c r="S36" i="96"/>
  <c r="R36" i="96"/>
  <c r="Q36" i="96"/>
  <c r="M36" i="96"/>
  <c r="L36" i="96"/>
  <c r="K36" i="96"/>
  <c r="J36" i="96"/>
  <c r="H36" i="96"/>
  <c r="G36" i="96"/>
  <c r="E36" i="96"/>
  <c r="D36" i="96"/>
  <c r="V35" i="96"/>
  <c r="U35" i="96"/>
  <c r="T35" i="96"/>
  <c r="S35" i="96"/>
  <c r="R35" i="96"/>
  <c r="Q35" i="96"/>
  <c r="M35" i="96"/>
  <c r="L35" i="96"/>
  <c r="K35" i="96"/>
  <c r="J35" i="96"/>
  <c r="H35" i="96"/>
  <c r="G35" i="96"/>
  <c r="E35" i="96"/>
  <c r="E34" i="96" s="1"/>
  <c r="D35" i="96"/>
  <c r="AA32" i="96"/>
  <c r="Z32" i="96"/>
  <c r="F32" i="96"/>
  <c r="X31" i="96"/>
  <c r="W31" i="96"/>
  <c r="O31" i="96"/>
  <c r="N31" i="96"/>
  <c r="I31" i="96"/>
  <c r="F31" i="96"/>
  <c r="X30" i="96"/>
  <c r="AA30" i="96" s="1"/>
  <c r="W30" i="96"/>
  <c r="O30" i="96"/>
  <c r="N30" i="96"/>
  <c r="I30" i="96"/>
  <c r="F30" i="96"/>
  <c r="X29" i="96"/>
  <c r="W29" i="96"/>
  <c r="O29" i="96"/>
  <c r="N29" i="96"/>
  <c r="I29" i="96"/>
  <c r="F29" i="96"/>
  <c r="X28" i="96"/>
  <c r="AA28" i="96" s="1"/>
  <c r="W28" i="96"/>
  <c r="O28" i="96"/>
  <c r="N28" i="96"/>
  <c r="I28" i="96"/>
  <c r="F28" i="96"/>
  <c r="X27" i="96"/>
  <c r="W27" i="96"/>
  <c r="O27" i="96"/>
  <c r="N27" i="96"/>
  <c r="I27" i="96"/>
  <c r="F27" i="96"/>
  <c r="X26" i="96"/>
  <c r="AA26" i="96" s="1"/>
  <c r="W26" i="96"/>
  <c r="O26" i="96"/>
  <c r="N26" i="96"/>
  <c r="I26" i="96"/>
  <c r="F26" i="96"/>
  <c r="X25" i="96"/>
  <c r="W25" i="96"/>
  <c r="O25" i="96"/>
  <c r="N25" i="96"/>
  <c r="I25" i="96"/>
  <c r="F25" i="96"/>
  <c r="V24" i="96"/>
  <c r="U24" i="96"/>
  <c r="T24" i="96"/>
  <c r="S24" i="96"/>
  <c r="R24" i="96"/>
  <c r="X24" i="96" s="1"/>
  <c r="Q24" i="96"/>
  <c r="W24" i="96" s="1"/>
  <c r="M24" i="96"/>
  <c r="L24" i="96"/>
  <c r="K24" i="96"/>
  <c r="O24" i="96" s="1"/>
  <c r="P24" i="96" s="1"/>
  <c r="J24" i="96"/>
  <c r="N24" i="96" s="1"/>
  <c r="H24" i="96"/>
  <c r="G24" i="96"/>
  <c r="E24" i="96"/>
  <c r="D24" i="96"/>
  <c r="AA23" i="96"/>
  <c r="Z23" i="96"/>
  <c r="Y23" i="96"/>
  <c r="P23" i="96"/>
  <c r="F23" i="96"/>
  <c r="X22" i="96"/>
  <c r="W22" i="96"/>
  <c r="Z22" i="96" s="1"/>
  <c r="O22" i="96"/>
  <c r="P22" i="96" s="1"/>
  <c r="N22" i="96"/>
  <c r="I22" i="96"/>
  <c r="F22" i="96"/>
  <c r="X21" i="96"/>
  <c r="W21" i="96"/>
  <c r="O21" i="96"/>
  <c r="N21" i="96"/>
  <c r="I21" i="96"/>
  <c r="F21" i="96"/>
  <c r="X20" i="96"/>
  <c r="W20" i="96"/>
  <c r="Z20" i="96" s="1"/>
  <c r="O20" i="96"/>
  <c r="P20" i="96" s="1"/>
  <c r="N20" i="96"/>
  <c r="I20" i="96"/>
  <c r="F20" i="96"/>
  <c r="X19" i="96"/>
  <c r="W19" i="96"/>
  <c r="O19" i="96"/>
  <c r="N19" i="96"/>
  <c r="I19" i="96"/>
  <c r="F19" i="96"/>
  <c r="X18" i="96"/>
  <c r="W18" i="96"/>
  <c r="Z18" i="96" s="1"/>
  <c r="O18" i="96"/>
  <c r="P18" i="96" s="1"/>
  <c r="N18" i="96"/>
  <c r="I18" i="96"/>
  <c r="F18" i="96"/>
  <c r="X17" i="96"/>
  <c r="W17" i="96"/>
  <c r="O17" i="96"/>
  <c r="N17" i="96"/>
  <c r="I17" i="96"/>
  <c r="F17" i="96"/>
  <c r="X16" i="96"/>
  <c r="W16" i="96"/>
  <c r="O16" i="96"/>
  <c r="N16" i="96"/>
  <c r="I16" i="96"/>
  <c r="F16" i="96"/>
  <c r="V15" i="96"/>
  <c r="U15" i="96"/>
  <c r="T15" i="96"/>
  <c r="S15" i="96"/>
  <c r="R15" i="96"/>
  <c r="Q15" i="96"/>
  <c r="W15" i="96" s="1"/>
  <c r="M15" i="96"/>
  <c r="L15" i="96"/>
  <c r="K15" i="96"/>
  <c r="J15" i="96"/>
  <c r="N15" i="96" s="1"/>
  <c r="H15" i="96"/>
  <c r="G15" i="96"/>
  <c r="I15" i="96" s="1"/>
  <c r="E15" i="96"/>
  <c r="F15" i="96" s="1"/>
  <c r="D15" i="96"/>
  <c r="X14" i="96"/>
  <c r="X41" i="96" s="1"/>
  <c r="W14" i="96"/>
  <c r="W41" i="96" s="1"/>
  <c r="Z41" i="96" s="1"/>
  <c r="O14" i="96"/>
  <c r="N14" i="96"/>
  <c r="N41" i="96" s="1"/>
  <c r="I14" i="96"/>
  <c r="F14" i="96"/>
  <c r="X13" i="96"/>
  <c r="W13" i="96"/>
  <c r="O13" i="96"/>
  <c r="O40" i="96" s="1"/>
  <c r="N13" i="96"/>
  <c r="N40" i="96" s="1"/>
  <c r="I13" i="96"/>
  <c r="F13" i="96"/>
  <c r="X12" i="96"/>
  <c r="X39" i="96" s="1"/>
  <c r="W12" i="96"/>
  <c r="W39" i="96" s="1"/>
  <c r="Z39" i="96" s="1"/>
  <c r="O12" i="96"/>
  <c r="N12" i="96"/>
  <c r="N39" i="96" s="1"/>
  <c r="I12" i="96"/>
  <c r="F12" i="96"/>
  <c r="X11" i="96"/>
  <c r="W11" i="96"/>
  <c r="O11" i="96"/>
  <c r="O38" i="96" s="1"/>
  <c r="N11" i="96"/>
  <c r="N38" i="96" s="1"/>
  <c r="I11" i="96"/>
  <c r="F11" i="96"/>
  <c r="X10" i="96"/>
  <c r="X37" i="96" s="1"/>
  <c r="W10" i="96"/>
  <c r="W37" i="96" s="1"/>
  <c r="O10" i="96"/>
  <c r="N10" i="96"/>
  <c r="N37" i="96" s="1"/>
  <c r="I10" i="96"/>
  <c r="F10" i="96"/>
  <c r="X9" i="96"/>
  <c r="W9" i="96"/>
  <c r="O9" i="96"/>
  <c r="O36" i="96" s="1"/>
  <c r="N9" i="96"/>
  <c r="N36" i="96" s="1"/>
  <c r="I9" i="96"/>
  <c r="F9" i="96"/>
  <c r="X8" i="96"/>
  <c r="X35" i="96" s="1"/>
  <c r="W8" i="96"/>
  <c r="W35" i="96" s="1"/>
  <c r="O8" i="96"/>
  <c r="N8" i="96"/>
  <c r="N35" i="96" s="1"/>
  <c r="I8" i="96"/>
  <c r="F8" i="96"/>
  <c r="V7" i="96"/>
  <c r="U7" i="96"/>
  <c r="T7" i="96"/>
  <c r="T33" i="96" s="1"/>
  <c r="T34" i="96" s="1"/>
  <c r="S7" i="96"/>
  <c r="S33" i="96" s="1"/>
  <c r="S34" i="96" s="1"/>
  <c r="R7" i="96"/>
  <c r="Q7" i="96"/>
  <c r="M7" i="96"/>
  <c r="M33" i="96" s="1"/>
  <c r="M34" i="96" s="1"/>
  <c r="L7" i="96"/>
  <c r="L33" i="96" s="1"/>
  <c r="L34" i="96" s="1"/>
  <c r="K7" i="96"/>
  <c r="J7" i="96"/>
  <c r="J33" i="96" s="1"/>
  <c r="J34" i="96" s="1"/>
  <c r="H7" i="96"/>
  <c r="G7" i="96"/>
  <c r="I7" i="96" s="1"/>
  <c r="E7" i="96"/>
  <c r="F7" i="96" s="1"/>
  <c r="D7" i="96"/>
  <c r="V41" i="101"/>
  <c r="U41" i="101"/>
  <c r="T41" i="101"/>
  <c r="S41" i="101"/>
  <c r="R41" i="101"/>
  <c r="Q41" i="101"/>
  <c r="M41" i="101"/>
  <c r="L41" i="101"/>
  <c r="K41" i="101"/>
  <c r="J41" i="101"/>
  <c r="H41" i="101"/>
  <c r="I41" i="101" s="1"/>
  <c r="G41" i="101"/>
  <c r="E41" i="101"/>
  <c r="D41" i="101"/>
  <c r="V40" i="101"/>
  <c r="U40" i="101"/>
  <c r="T40" i="101"/>
  <c r="S40" i="101"/>
  <c r="R40" i="101"/>
  <c r="Q40" i="101"/>
  <c r="M40" i="101"/>
  <c r="L40" i="101"/>
  <c r="K40" i="101"/>
  <c r="J40" i="101"/>
  <c r="H40" i="101"/>
  <c r="I40" i="101" s="1"/>
  <c r="G40" i="101"/>
  <c r="E40" i="101"/>
  <c r="D40" i="101"/>
  <c r="V39" i="101"/>
  <c r="U39" i="101"/>
  <c r="T39" i="101"/>
  <c r="S39" i="101"/>
  <c r="R39" i="101"/>
  <c r="Q39" i="101"/>
  <c r="M39" i="101"/>
  <c r="L39" i="101"/>
  <c r="K39" i="101"/>
  <c r="J39" i="101"/>
  <c r="H39" i="101"/>
  <c r="I39" i="101" s="1"/>
  <c r="G39" i="101"/>
  <c r="E39" i="101"/>
  <c r="D39" i="101"/>
  <c r="V38" i="101"/>
  <c r="U38" i="101"/>
  <c r="T38" i="101"/>
  <c r="S38" i="101"/>
  <c r="R38" i="101"/>
  <c r="Q38" i="101"/>
  <c r="M38" i="101"/>
  <c r="L38" i="101"/>
  <c r="K38" i="101"/>
  <c r="J38" i="101"/>
  <c r="H38" i="101"/>
  <c r="I38" i="101" s="1"/>
  <c r="G38" i="101"/>
  <c r="E38" i="101"/>
  <c r="D38" i="101"/>
  <c r="V37" i="101"/>
  <c r="U37" i="101"/>
  <c r="T37" i="101"/>
  <c r="S37" i="101"/>
  <c r="R37" i="101"/>
  <c r="Q37" i="101"/>
  <c r="M37" i="101"/>
  <c r="L37" i="101"/>
  <c r="K37" i="101"/>
  <c r="J37" i="101"/>
  <c r="H37" i="101"/>
  <c r="G37" i="101"/>
  <c r="E37" i="101"/>
  <c r="D37" i="101"/>
  <c r="V36" i="101"/>
  <c r="U36" i="101"/>
  <c r="T36" i="101"/>
  <c r="S36" i="101"/>
  <c r="R36" i="101"/>
  <c r="Q36" i="101"/>
  <c r="M36" i="101"/>
  <c r="L36" i="101"/>
  <c r="K36" i="101"/>
  <c r="J36" i="101"/>
  <c r="H36" i="101"/>
  <c r="G36" i="101"/>
  <c r="E36" i="101"/>
  <c r="D36" i="101"/>
  <c r="V35" i="101"/>
  <c r="U35" i="101"/>
  <c r="T35" i="101"/>
  <c r="S35" i="101"/>
  <c r="R35" i="101"/>
  <c r="Q35" i="101"/>
  <c r="M35" i="101"/>
  <c r="L35" i="101"/>
  <c r="K35" i="101"/>
  <c r="J35" i="101"/>
  <c r="H35" i="101"/>
  <c r="G35" i="101"/>
  <c r="E35" i="101"/>
  <c r="D35" i="101"/>
  <c r="E34" i="101"/>
  <c r="D34" i="101"/>
  <c r="AA32" i="101"/>
  <c r="AB32" i="101" s="1"/>
  <c r="Z32" i="101"/>
  <c r="F32" i="101"/>
  <c r="X31" i="101"/>
  <c r="W31" i="101"/>
  <c r="O31" i="101"/>
  <c r="N31" i="101"/>
  <c r="I31" i="101"/>
  <c r="F31" i="101"/>
  <c r="X30" i="101"/>
  <c r="W30" i="101"/>
  <c r="O30" i="101"/>
  <c r="N30" i="101"/>
  <c r="I30" i="101"/>
  <c r="F30" i="101"/>
  <c r="X29" i="101"/>
  <c r="W29" i="101"/>
  <c r="O29" i="101"/>
  <c r="N29" i="101"/>
  <c r="I29" i="101"/>
  <c r="F29" i="101"/>
  <c r="X28" i="101"/>
  <c r="W28" i="101"/>
  <c r="O28" i="101"/>
  <c r="N28" i="101"/>
  <c r="I28" i="101"/>
  <c r="F28" i="101"/>
  <c r="X27" i="101"/>
  <c r="W27" i="101"/>
  <c r="O27" i="101"/>
  <c r="N27" i="101"/>
  <c r="I27" i="101"/>
  <c r="F27" i="101"/>
  <c r="X26" i="101"/>
  <c r="W26" i="101"/>
  <c r="O26" i="101"/>
  <c r="N26" i="101"/>
  <c r="I26" i="101"/>
  <c r="F26" i="101"/>
  <c r="X25" i="101"/>
  <c r="W25" i="101"/>
  <c r="O25" i="101"/>
  <c r="N25" i="101"/>
  <c r="I25" i="101"/>
  <c r="F25" i="101"/>
  <c r="V24" i="101"/>
  <c r="U24" i="101"/>
  <c r="T24" i="101"/>
  <c r="S24" i="101"/>
  <c r="R24" i="101"/>
  <c r="Q24" i="101"/>
  <c r="W24" i="101" s="1"/>
  <c r="M24" i="101"/>
  <c r="L24" i="101"/>
  <c r="K24" i="101"/>
  <c r="J24" i="101"/>
  <c r="N24" i="101" s="1"/>
  <c r="H24" i="101"/>
  <c r="G24" i="101"/>
  <c r="E24" i="101"/>
  <c r="D24" i="101"/>
  <c r="AA23" i="101"/>
  <c r="Z23" i="101"/>
  <c r="Y23" i="101"/>
  <c r="P23" i="101"/>
  <c r="F23" i="101"/>
  <c r="X22" i="101"/>
  <c r="W22" i="101"/>
  <c r="O22" i="101"/>
  <c r="N22" i="101"/>
  <c r="I22" i="101"/>
  <c r="F22" i="101"/>
  <c r="X21" i="101"/>
  <c r="W21" i="101"/>
  <c r="O21" i="101"/>
  <c r="N21" i="101"/>
  <c r="I21" i="101"/>
  <c r="F21" i="101"/>
  <c r="X20" i="101"/>
  <c r="W20" i="101"/>
  <c r="O20" i="101"/>
  <c r="N20" i="101"/>
  <c r="I20" i="101"/>
  <c r="F20" i="101"/>
  <c r="X19" i="101"/>
  <c r="W19" i="101"/>
  <c r="O19" i="101"/>
  <c r="N19" i="101"/>
  <c r="I19" i="101"/>
  <c r="F19" i="101"/>
  <c r="X18" i="101"/>
  <c r="W18" i="101"/>
  <c r="O18" i="101"/>
  <c r="N18" i="101"/>
  <c r="I18" i="101"/>
  <c r="F18" i="101"/>
  <c r="X17" i="101"/>
  <c r="W17" i="101"/>
  <c r="O17" i="101"/>
  <c r="N17" i="101"/>
  <c r="I17" i="101"/>
  <c r="F17" i="101"/>
  <c r="X16" i="101"/>
  <c r="W16" i="101"/>
  <c r="O16" i="101"/>
  <c r="N16" i="101"/>
  <c r="Z16" i="101" s="1"/>
  <c r="I16" i="101"/>
  <c r="F16" i="101"/>
  <c r="V15" i="101"/>
  <c r="U15" i="101"/>
  <c r="T15" i="101"/>
  <c r="S15" i="101"/>
  <c r="R15" i="101"/>
  <c r="X15" i="101" s="1"/>
  <c r="Q15" i="101"/>
  <c r="W15" i="101" s="1"/>
  <c r="M15" i="101"/>
  <c r="L15" i="101"/>
  <c r="K15" i="101"/>
  <c r="O15" i="101" s="1"/>
  <c r="J15" i="101"/>
  <c r="N15" i="101" s="1"/>
  <c r="H15" i="101"/>
  <c r="I15" i="101" s="1"/>
  <c r="G15" i="101"/>
  <c r="E15" i="101"/>
  <c r="F15" i="101" s="1"/>
  <c r="D15" i="101"/>
  <c r="X14" i="101"/>
  <c r="W14" i="101"/>
  <c r="O14" i="101"/>
  <c r="O41" i="101" s="1"/>
  <c r="N14" i="101"/>
  <c r="I14" i="101"/>
  <c r="F14" i="101"/>
  <c r="X13" i="101"/>
  <c r="X40" i="101" s="1"/>
  <c r="W13" i="101"/>
  <c r="O13" i="101"/>
  <c r="N13" i="101"/>
  <c r="I13" i="101"/>
  <c r="F13" i="101"/>
  <c r="X12" i="101"/>
  <c r="W12" i="101"/>
  <c r="O12" i="101"/>
  <c r="O39" i="101" s="1"/>
  <c r="N12" i="101"/>
  <c r="I12" i="101"/>
  <c r="F12" i="101"/>
  <c r="X11" i="101"/>
  <c r="X38" i="101" s="1"/>
  <c r="W11" i="101"/>
  <c r="O11" i="101"/>
  <c r="N11" i="101"/>
  <c r="I11" i="101"/>
  <c r="F11" i="101"/>
  <c r="X10" i="101"/>
  <c r="W10" i="101"/>
  <c r="O10" i="101"/>
  <c r="N10" i="101"/>
  <c r="I10" i="101"/>
  <c r="F10" i="101"/>
  <c r="X9" i="101"/>
  <c r="X36" i="101" s="1"/>
  <c r="W9" i="101"/>
  <c r="O9" i="101"/>
  <c r="N9" i="101"/>
  <c r="I9" i="101"/>
  <c r="F9" i="101"/>
  <c r="X8" i="101"/>
  <c r="W8" i="101"/>
  <c r="O8" i="101"/>
  <c r="O35" i="101" s="1"/>
  <c r="N8" i="101"/>
  <c r="I8" i="101"/>
  <c r="F8" i="101"/>
  <c r="V7" i="101"/>
  <c r="V33" i="101" s="1"/>
  <c r="V34" i="101" s="1"/>
  <c r="U7" i="101"/>
  <c r="T7" i="101"/>
  <c r="S7" i="101"/>
  <c r="R7" i="101"/>
  <c r="R33" i="101" s="1"/>
  <c r="R34" i="101" s="1"/>
  <c r="Q7" i="101"/>
  <c r="M7" i="101"/>
  <c r="L7" i="101"/>
  <c r="K7" i="101"/>
  <c r="K33" i="101" s="1"/>
  <c r="K34" i="101" s="1"/>
  <c r="J7" i="101"/>
  <c r="H7" i="101"/>
  <c r="G7" i="101"/>
  <c r="E7" i="101"/>
  <c r="F7" i="101" s="1"/>
  <c r="D7" i="101"/>
  <c r="K33" i="96" l="1"/>
  <c r="K34" i="96" s="1"/>
  <c r="R33" i="96"/>
  <c r="R34" i="96" s="1"/>
  <c r="V33" i="96"/>
  <c r="V34" i="96" s="1"/>
  <c r="O35" i="96"/>
  <c r="X36" i="96"/>
  <c r="O37" i="96"/>
  <c r="X38" i="96"/>
  <c r="AA38" i="96" s="1"/>
  <c r="AB38" i="96" s="1"/>
  <c r="P10" i="46" s="1"/>
  <c r="O39" i="96"/>
  <c r="P39" i="96" s="1"/>
  <c r="X40" i="96"/>
  <c r="O41" i="96"/>
  <c r="P41" i="96" s="1"/>
  <c r="O15" i="96"/>
  <c r="P15" i="96" s="1"/>
  <c r="X15" i="96"/>
  <c r="Z25" i="96"/>
  <c r="Z27" i="96"/>
  <c r="AB27" i="96" s="1"/>
  <c r="AC27" i="96" s="1"/>
  <c r="Z29" i="96"/>
  <c r="AB29" i="96" s="1"/>
  <c r="AC29" i="96" s="1"/>
  <c r="Z31" i="96"/>
  <c r="D34" i="96"/>
  <c r="AB32" i="96"/>
  <c r="AB23" i="96"/>
  <c r="AC23" i="96" s="1"/>
  <c r="AA25" i="96"/>
  <c r="AA27" i="96"/>
  <c r="AA29" i="96"/>
  <c r="AA31" i="96"/>
  <c r="AB31" i="96" s="1"/>
  <c r="AC31" i="96" s="1"/>
  <c r="I39" i="96"/>
  <c r="I41" i="96"/>
  <c r="O24" i="101"/>
  <c r="AA24" i="101" s="1"/>
  <c r="X24" i="101"/>
  <c r="M33" i="101"/>
  <c r="M34" i="101" s="1"/>
  <c r="T33" i="101"/>
  <c r="T34" i="101" s="1"/>
  <c r="X35" i="101"/>
  <c r="Y35" i="101" s="1"/>
  <c r="O36" i="101"/>
  <c r="X37" i="101"/>
  <c r="X39" i="101"/>
  <c r="Y39" i="101" s="1"/>
  <c r="O40" i="101"/>
  <c r="AA40" i="101" s="1"/>
  <c r="AB40" i="101" s="1"/>
  <c r="O12" i="46" s="1"/>
  <c r="X41" i="101"/>
  <c r="P38" i="96"/>
  <c r="P40" i="96"/>
  <c r="P17" i="96"/>
  <c r="P19" i="96"/>
  <c r="P21" i="96"/>
  <c r="Z26" i="96"/>
  <c r="AB26" i="96" s="1"/>
  <c r="AC26" i="96" s="1"/>
  <c r="Z28" i="96"/>
  <c r="AB28" i="96" s="1"/>
  <c r="AC28" i="96" s="1"/>
  <c r="Z30" i="96"/>
  <c r="AB30" i="96" s="1"/>
  <c r="AC30" i="96" s="1"/>
  <c r="Q33" i="96"/>
  <c r="Q34" i="96" s="1"/>
  <c r="U33" i="96"/>
  <c r="U34" i="96" s="1"/>
  <c r="W36" i="96"/>
  <c r="W38" i="96"/>
  <c r="Z38" i="96" s="1"/>
  <c r="W40" i="96"/>
  <c r="Z40" i="96" s="1"/>
  <c r="Z17" i="96"/>
  <c r="Z19" i="96"/>
  <c r="Z21" i="96"/>
  <c r="AB25" i="96"/>
  <c r="AC25" i="96" s="1"/>
  <c r="I7" i="101"/>
  <c r="N35" i="101"/>
  <c r="P35" i="101" s="1"/>
  <c r="W35" i="101"/>
  <c r="Z35" i="101" s="1"/>
  <c r="N36" i="101"/>
  <c r="P36" i="101" s="1"/>
  <c r="W36" i="101"/>
  <c r="N37" i="101"/>
  <c r="N38" i="101"/>
  <c r="N39" i="101"/>
  <c r="Z39" i="101" s="1"/>
  <c r="W39" i="101"/>
  <c r="N40" i="101"/>
  <c r="W40" i="101"/>
  <c r="P17" i="101"/>
  <c r="P22" i="101"/>
  <c r="AB23" i="101"/>
  <c r="AC23" i="101" s="1"/>
  <c r="P25" i="101"/>
  <c r="P26" i="101"/>
  <c r="P27" i="101"/>
  <c r="P28" i="101"/>
  <c r="P29" i="101"/>
  <c r="P30" i="101"/>
  <c r="F35" i="101"/>
  <c r="F36" i="101"/>
  <c r="F37" i="101"/>
  <c r="Z25" i="101"/>
  <c r="Z26" i="101"/>
  <c r="Z27" i="101"/>
  <c r="Z28" i="101"/>
  <c r="Z29" i="101"/>
  <c r="Z30" i="101"/>
  <c r="P18" i="101"/>
  <c r="Z35" i="96"/>
  <c r="Z16" i="96"/>
  <c r="P35" i="96"/>
  <c r="P16" i="96"/>
  <c r="F35" i="96"/>
  <c r="F36" i="96"/>
  <c r="F37" i="96"/>
  <c r="Q33" i="101"/>
  <c r="Q34" i="101" s="1"/>
  <c r="S33" i="101"/>
  <c r="S34" i="101" s="1"/>
  <c r="U33" i="101"/>
  <c r="U34" i="101" s="1"/>
  <c r="W41" i="101"/>
  <c r="Y41" i="101" s="1"/>
  <c r="Z31" i="101"/>
  <c r="J33" i="101"/>
  <c r="J34" i="101" s="1"/>
  <c r="L33" i="101"/>
  <c r="L34" i="101" s="1"/>
  <c r="N41" i="101"/>
  <c r="P41" i="101" s="1"/>
  <c r="P24" i="101"/>
  <c r="P31" i="101"/>
  <c r="Z17" i="101"/>
  <c r="Z18" i="101"/>
  <c r="Z19" i="101"/>
  <c r="Z20" i="101"/>
  <c r="Z21" i="101"/>
  <c r="Z22" i="101"/>
  <c r="AA16" i="101"/>
  <c r="AB16" i="101" s="1"/>
  <c r="AC16" i="101" s="1"/>
  <c r="AA17" i="101"/>
  <c r="AA18" i="101"/>
  <c r="P19" i="101"/>
  <c r="AA19" i="101"/>
  <c r="P20" i="101"/>
  <c r="AA20" i="101"/>
  <c r="AB20" i="101" s="1"/>
  <c r="AC20" i="101" s="1"/>
  <c r="P21" i="101"/>
  <c r="AA21" i="101"/>
  <c r="AA22" i="101"/>
  <c r="F24" i="101"/>
  <c r="Z37" i="96"/>
  <c r="P37" i="96"/>
  <c r="Z36" i="96"/>
  <c r="P36" i="96"/>
  <c r="F34" i="96"/>
  <c r="F38" i="96"/>
  <c r="F39" i="96"/>
  <c r="F40" i="96"/>
  <c r="F41" i="96"/>
  <c r="F34" i="101"/>
  <c r="F38" i="101"/>
  <c r="F39" i="101"/>
  <c r="F40" i="101"/>
  <c r="F41" i="101"/>
  <c r="Z15" i="96"/>
  <c r="AJ18" i="96" s="1"/>
  <c r="AK18" i="96" s="1"/>
  <c r="AG25" i="96" s="1"/>
  <c r="AA24" i="96"/>
  <c r="Y24" i="96"/>
  <c r="AA15" i="96"/>
  <c r="AB15" i="96" s="1"/>
  <c r="AC15" i="96" s="1"/>
  <c r="Y15" i="96"/>
  <c r="Z24" i="96"/>
  <c r="AJ19" i="96" s="1"/>
  <c r="AK19" i="96" s="1"/>
  <c r="AG26" i="96" s="1"/>
  <c r="Y8" i="96"/>
  <c r="AA8" i="96"/>
  <c r="AB8" i="96" s="1"/>
  <c r="AC8" i="96" s="1"/>
  <c r="Y9" i="96"/>
  <c r="AA9" i="96"/>
  <c r="Y10" i="96"/>
  <c r="AA10" i="96"/>
  <c r="AB10" i="96" s="1"/>
  <c r="AC10" i="96" s="1"/>
  <c r="Y11" i="96"/>
  <c r="AA11" i="96"/>
  <c r="Y12" i="96"/>
  <c r="AA12" i="96"/>
  <c r="AB12" i="96" s="1"/>
  <c r="AC12" i="96" s="1"/>
  <c r="Y13" i="96"/>
  <c r="AA13" i="96"/>
  <c r="Y14" i="96"/>
  <c r="AA14" i="96"/>
  <c r="AB14" i="96" s="1"/>
  <c r="AC14" i="96" s="1"/>
  <c r="Y16" i="96"/>
  <c r="AA16" i="96"/>
  <c r="Y17" i="96"/>
  <c r="AA17" i="96"/>
  <c r="AB17" i="96" s="1"/>
  <c r="AC17" i="96" s="1"/>
  <c r="Y18" i="96"/>
  <c r="AA18" i="96"/>
  <c r="AB18" i="96" s="1"/>
  <c r="AC18" i="96" s="1"/>
  <c r="Y19" i="96"/>
  <c r="AA19" i="96"/>
  <c r="AB19" i="96" s="1"/>
  <c r="AC19" i="96" s="1"/>
  <c r="Y20" i="96"/>
  <c r="AA20" i="96"/>
  <c r="AB20" i="96" s="1"/>
  <c r="AC20" i="96" s="1"/>
  <c r="Y21" i="96"/>
  <c r="AA21" i="96"/>
  <c r="AB21" i="96" s="1"/>
  <c r="AC21" i="96" s="1"/>
  <c r="Y22" i="96"/>
  <c r="AA22" i="96"/>
  <c r="AB22" i="96" s="1"/>
  <c r="AC22" i="96" s="1"/>
  <c r="D33" i="96"/>
  <c r="F24" i="96"/>
  <c r="H33" i="96"/>
  <c r="O7" i="96"/>
  <c r="W7" i="96"/>
  <c r="N7" i="96"/>
  <c r="N33" i="96" s="1"/>
  <c r="N34" i="96" s="1"/>
  <c r="X7" i="96"/>
  <c r="P8" i="96"/>
  <c r="AA35" i="96"/>
  <c r="Y35" i="96"/>
  <c r="Z8" i="96"/>
  <c r="P9" i="96"/>
  <c r="AA36" i="96"/>
  <c r="Y36" i="96"/>
  <c r="Z9" i="96"/>
  <c r="P10" i="96"/>
  <c r="AA37" i="96"/>
  <c r="AB37" i="96" s="1"/>
  <c r="P9" i="46" s="1"/>
  <c r="Y37" i="96"/>
  <c r="Z10" i="96"/>
  <c r="P11" i="96"/>
  <c r="Y38" i="96"/>
  <c r="Z11" i="96"/>
  <c r="P12" i="96"/>
  <c r="AA39" i="96"/>
  <c r="AB39" i="96" s="1"/>
  <c r="P11" i="46" s="1"/>
  <c r="Y39" i="96"/>
  <c r="Z12" i="96"/>
  <c r="P13" i="96"/>
  <c r="AA40" i="96"/>
  <c r="AB40" i="96" s="1"/>
  <c r="P12" i="46" s="1"/>
  <c r="Y40" i="96"/>
  <c r="Z13" i="96"/>
  <c r="P14" i="96"/>
  <c r="AA41" i="96"/>
  <c r="AB41" i="96" s="1"/>
  <c r="P13" i="46" s="1"/>
  <c r="Y41" i="96"/>
  <c r="Z14" i="96"/>
  <c r="E33" i="96"/>
  <c r="G33" i="96"/>
  <c r="G34" i="96" s="1"/>
  <c r="I24" i="96"/>
  <c r="Y25" i="96"/>
  <c r="Y26" i="96"/>
  <c r="Y27" i="96"/>
  <c r="Y28" i="96"/>
  <c r="Y29" i="96"/>
  <c r="Y30" i="96"/>
  <c r="Y31" i="96"/>
  <c r="P25" i="96"/>
  <c r="P26" i="96"/>
  <c r="P27" i="96"/>
  <c r="P28" i="96"/>
  <c r="P29" i="96"/>
  <c r="P30" i="96"/>
  <c r="P31" i="96"/>
  <c r="O7" i="101"/>
  <c r="W7" i="101"/>
  <c r="Y8" i="101"/>
  <c r="AA8" i="101"/>
  <c r="Y9" i="101"/>
  <c r="AA9" i="101"/>
  <c r="O37" i="101"/>
  <c r="P37" i="101" s="1"/>
  <c r="P10" i="101"/>
  <c r="AA10" i="101"/>
  <c r="W38" i="101"/>
  <c r="Z38" i="101" s="1"/>
  <c r="Z11" i="101"/>
  <c r="Y11" i="101"/>
  <c r="Z40" i="101"/>
  <c r="Z41" i="101"/>
  <c r="Z15" i="101"/>
  <c r="H33" i="101"/>
  <c r="Y24" i="101"/>
  <c r="N7" i="101"/>
  <c r="N33" i="101" s="1"/>
  <c r="N34" i="101" s="1"/>
  <c r="X7" i="101"/>
  <c r="P8" i="101"/>
  <c r="AA35" i="101"/>
  <c r="Z8" i="101"/>
  <c r="P9" i="101"/>
  <c r="AA36" i="101"/>
  <c r="Y36" i="101"/>
  <c r="Z9" i="101"/>
  <c r="W37" i="101"/>
  <c r="Z37" i="101" s="1"/>
  <c r="Z10" i="101"/>
  <c r="Y10" i="101"/>
  <c r="O38" i="101"/>
  <c r="P11" i="101"/>
  <c r="AA38" i="101"/>
  <c r="AA11" i="101"/>
  <c r="AB11" i="101" s="1"/>
  <c r="AC11" i="101" s="1"/>
  <c r="AA39" i="101"/>
  <c r="Y40" i="101"/>
  <c r="AA41" i="101"/>
  <c r="P15" i="101"/>
  <c r="AA15" i="101"/>
  <c r="Y15" i="101"/>
  <c r="D33" i="101"/>
  <c r="Z24" i="101"/>
  <c r="Y12" i="101"/>
  <c r="AA12" i="101"/>
  <c r="Y13" i="101"/>
  <c r="AA13" i="101"/>
  <c r="Y14" i="101"/>
  <c r="AA14" i="101"/>
  <c r="Y16" i="101"/>
  <c r="Y17" i="101"/>
  <c r="Y18" i="101"/>
  <c r="Y19" i="101"/>
  <c r="Y20" i="101"/>
  <c r="Y21" i="101"/>
  <c r="Y22" i="101"/>
  <c r="AA25" i="101"/>
  <c r="AB25" i="101" s="1"/>
  <c r="AC25" i="101" s="1"/>
  <c r="Y26" i="101"/>
  <c r="AA27" i="101"/>
  <c r="AB27" i="101" s="1"/>
  <c r="AC27" i="101" s="1"/>
  <c r="Y28" i="101"/>
  <c r="AA29" i="101"/>
  <c r="AB29" i="101" s="1"/>
  <c r="AC29" i="101" s="1"/>
  <c r="Y30" i="101"/>
  <c r="AA31" i="101"/>
  <c r="P12" i="101"/>
  <c r="Z12" i="101"/>
  <c r="P13" i="101"/>
  <c r="Z13" i="101"/>
  <c r="P14" i="101"/>
  <c r="Z14" i="101"/>
  <c r="P16" i="101"/>
  <c r="E33" i="101"/>
  <c r="G33" i="101"/>
  <c r="G34" i="101" s="1"/>
  <c r="I24" i="101"/>
  <c r="Y25" i="101"/>
  <c r="AA26" i="101"/>
  <c r="AB26" i="101" s="1"/>
  <c r="AC26" i="101" s="1"/>
  <c r="Y27" i="101"/>
  <c r="AA28" i="101"/>
  <c r="AB28" i="101" s="1"/>
  <c r="AC28" i="101" s="1"/>
  <c r="Y29" i="101"/>
  <c r="AA30" i="101"/>
  <c r="AB30" i="101" s="1"/>
  <c r="AC30" i="101" s="1"/>
  <c r="Y31" i="101"/>
  <c r="V41" i="100"/>
  <c r="U41" i="100"/>
  <c r="T41" i="100"/>
  <c r="S41" i="100"/>
  <c r="R41" i="100"/>
  <c r="Q41" i="100"/>
  <c r="M41" i="100"/>
  <c r="L41" i="100"/>
  <c r="K41" i="100"/>
  <c r="J41" i="100"/>
  <c r="H41" i="100"/>
  <c r="I41" i="100" s="1"/>
  <c r="G41" i="100"/>
  <c r="E41" i="100"/>
  <c r="D41" i="100"/>
  <c r="V40" i="100"/>
  <c r="U40" i="100"/>
  <c r="T40" i="100"/>
  <c r="S40" i="100"/>
  <c r="R40" i="100"/>
  <c r="Q40" i="100"/>
  <c r="M40" i="100"/>
  <c r="L40" i="100"/>
  <c r="K40" i="100"/>
  <c r="J40" i="100"/>
  <c r="H40" i="100"/>
  <c r="I40" i="100" s="1"/>
  <c r="G40" i="100"/>
  <c r="E40" i="100"/>
  <c r="F40" i="100" s="1"/>
  <c r="D40" i="100"/>
  <c r="V39" i="100"/>
  <c r="U39" i="100"/>
  <c r="T39" i="100"/>
  <c r="S39" i="100"/>
  <c r="R39" i="100"/>
  <c r="Q39" i="100"/>
  <c r="M39" i="100"/>
  <c r="L39" i="100"/>
  <c r="K39" i="100"/>
  <c r="J39" i="100"/>
  <c r="H39" i="100"/>
  <c r="I39" i="100" s="1"/>
  <c r="G39" i="100"/>
  <c r="E39" i="100"/>
  <c r="D39" i="100"/>
  <c r="V38" i="100"/>
  <c r="U38" i="100"/>
  <c r="T38" i="100"/>
  <c r="S38" i="100"/>
  <c r="R38" i="100"/>
  <c r="Q38" i="100"/>
  <c r="M38" i="100"/>
  <c r="L38" i="100"/>
  <c r="K38" i="100"/>
  <c r="J38" i="100"/>
  <c r="H38" i="100"/>
  <c r="I38" i="100" s="1"/>
  <c r="G38" i="100"/>
  <c r="E38" i="100"/>
  <c r="D38" i="100"/>
  <c r="V37" i="100"/>
  <c r="U37" i="100"/>
  <c r="T37" i="100"/>
  <c r="S37" i="100"/>
  <c r="R37" i="100"/>
  <c r="Q37" i="100"/>
  <c r="M37" i="100"/>
  <c r="L37" i="100"/>
  <c r="K37" i="100"/>
  <c r="J37" i="100"/>
  <c r="H37" i="100"/>
  <c r="G37" i="100"/>
  <c r="E37" i="100"/>
  <c r="D37" i="100"/>
  <c r="V36" i="100"/>
  <c r="U36" i="100"/>
  <c r="T36" i="100"/>
  <c r="S36" i="100"/>
  <c r="R36" i="100"/>
  <c r="Q36" i="100"/>
  <c r="M36" i="100"/>
  <c r="L36" i="100"/>
  <c r="K36" i="100"/>
  <c r="J36" i="100"/>
  <c r="H36" i="100"/>
  <c r="G36" i="100"/>
  <c r="E36" i="100"/>
  <c r="F36" i="100" s="1"/>
  <c r="D36" i="100"/>
  <c r="V35" i="100"/>
  <c r="U35" i="100"/>
  <c r="T35" i="100"/>
  <c r="S35" i="100"/>
  <c r="R35" i="100"/>
  <c r="Q35" i="100"/>
  <c r="M35" i="100"/>
  <c r="L35" i="100"/>
  <c r="K35" i="100"/>
  <c r="J35" i="100"/>
  <c r="H35" i="100"/>
  <c r="G35" i="100"/>
  <c r="E35" i="100"/>
  <c r="D35" i="100"/>
  <c r="D34" i="100" s="1"/>
  <c r="AA32" i="100"/>
  <c r="Z32" i="100"/>
  <c r="F32" i="100"/>
  <c r="X31" i="100"/>
  <c r="AA31" i="100" s="1"/>
  <c r="W31" i="100"/>
  <c r="O31" i="100"/>
  <c r="N31" i="100"/>
  <c r="I31" i="100"/>
  <c r="F31" i="100"/>
  <c r="X30" i="100"/>
  <c r="AA30" i="100" s="1"/>
  <c r="W30" i="100"/>
  <c r="O30" i="100"/>
  <c r="N30" i="100"/>
  <c r="Z30" i="100" s="1"/>
  <c r="I30" i="100"/>
  <c r="F30" i="100"/>
  <c r="X29" i="100"/>
  <c r="AA29" i="100" s="1"/>
  <c r="W29" i="100"/>
  <c r="O29" i="100"/>
  <c r="N29" i="100"/>
  <c r="I29" i="100"/>
  <c r="F29" i="100"/>
  <c r="X28" i="100"/>
  <c r="AA28" i="100" s="1"/>
  <c r="W28" i="100"/>
  <c r="O28" i="100"/>
  <c r="N28" i="100"/>
  <c r="Z28" i="100" s="1"/>
  <c r="I28" i="100"/>
  <c r="F28" i="100"/>
  <c r="X27" i="100"/>
  <c r="AA27" i="100" s="1"/>
  <c r="W27" i="100"/>
  <c r="O27" i="100"/>
  <c r="N27" i="100"/>
  <c r="I27" i="100"/>
  <c r="F27" i="100"/>
  <c r="X26" i="100"/>
  <c r="AA26" i="100" s="1"/>
  <c r="W26" i="100"/>
  <c r="O26" i="100"/>
  <c r="N26" i="100"/>
  <c r="Z26" i="100" s="1"/>
  <c r="I26" i="100"/>
  <c r="F26" i="100"/>
  <c r="X25" i="100"/>
  <c r="W25" i="100"/>
  <c r="Z25" i="100" s="1"/>
  <c r="O25" i="100"/>
  <c r="N25" i="100"/>
  <c r="P25" i="100" s="1"/>
  <c r="I25" i="100"/>
  <c r="F25" i="100"/>
  <c r="V24" i="100"/>
  <c r="U24" i="100"/>
  <c r="T24" i="100"/>
  <c r="S24" i="100"/>
  <c r="R24" i="100"/>
  <c r="Q24" i="100"/>
  <c r="W24" i="100" s="1"/>
  <c r="M24" i="100"/>
  <c r="L24" i="100"/>
  <c r="K24" i="100"/>
  <c r="O24" i="100" s="1"/>
  <c r="J24" i="100"/>
  <c r="N24" i="100" s="1"/>
  <c r="H24" i="100"/>
  <c r="H33" i="100" s="1"/>
  <c r="G24" i="100"/>
  <c r="E24" i="100"/>
  <c r="D24" i="100"/>
  <c r="D33" i="100" s="1"/>
  <c r="AA23" i="100"/>
  <c r="Z23" i="100"/>
  <c r="Y23" i="100"/>
  <c r="P23" i="100"/>
  <c r="F23" i="100"/>
  <c r="X22" i="100"/>
  <c r="W22" i="100"/>
  <c r="O22" i="100"/>
  <c r="N22" i="100"/>
  <c r="I22" i="100"/>
  <c r="F22" i="100"/>
  <c r="X21" i="100"/>
  <c r="W21" i="100"/>
  <c r="Z21" i="100" s="1"/>
  <c r="O21" i="100"/>
  <c r="P21" i="100" s="1"/>
  <c r="N21" i="100"/>
  <c r="I21" i="100"/>
  <c r="F21" i="100"/>
  <c r="X20" i="100"/>
  <c r="W20" i="100"/>
  <c r="O20" i="100"/>
  <c r="N20" i="100"/>
  <c r="I20" i="100"/>
  <c r="F20" i="100"/>
  <c r="X19" i="100"/>
  <c r="W19" i="100"/>
  <c r="Z19" i="100" s="1"/>
  <c r="O19" i="100"/>
  <c r="P19" i="100" s="1"/>
  <c r="N19" i="100"/>
  <c r="I19" i="100"/>
  <c r="F19" i="100"/>
  <c r="X18" i="100"/>
  <c r="W18" i="100"/>
  <c r="O18" i="100"/>
  <c r="N18" i="100"/>
  <c r="I18" i="100"/>
  <c r="F18" i="100"/>
  <c r="X17" i="100"/>
  <c r="W17" i="100"/>
  <c r="Z17" i="100" s="1"/>
  <c r="O17" i="100"/>
  <c r="P17" i="100" s="1"/>
  <c r="N17" i="100"/>
  <c r="I17" i="100"/>
  <c r="F17" i="100"/>
  <c r="X16" i="100"/>
  <c r="W16" i="100"/>
  <c r="O16" i="100"/>
  <c r="N16" i="100"/>
  <c r="I16" i="100"/>
  <c r="F16" i="100"/>
  <c r="V15" i="100"/>
  <c r="U15" i="100"/>
  <c r="T15" i="100"/>
  <c r="S15" i="100"/>
  <c r="R15" i="100"/>
  <c r="X15" i="100" s="1"/>
  <c r="Q15" i="100"/>
  <c r="W15" i="100" s="1"/>
  <c r="O15" i="100"/>
  <c r="M15" i="100"/>
  <c r="L15" i="100"/>
  <c r="K15" i="100"/>
  <c r="J15" i="100"/>
  <c r="N15" i="100" s="1"/>
  <c r="H15" i="100"/>
  <c r="G15" i="100"/>
  <c r="I15" i="100" s="1"/>
  <c r="E15" i="100"/>
  <c r="F15" i="100" s="1"/>
  <c r="D15" i="100"/>
  <c r="X14" i="100"/>
  <c r="W14" i="100"/>
  <c r="O14" i="100"/>
  <c r="N14" i="100"/>
  <c r="N41" i="100" s="1"/>
  <c r="I14" i="100"/>
  <c r="F14" i="100"/>
  <c r="X13" i="100"/>
  <c r="W13" i="100"/>
  <c r="O13" i="100"/>
  <c r="N13" i="100"/>
  <c r="I13" i="100"/>
  <c r="F13" i="100"/>
  <c r="X12" i="100"/>
  <c r="X39" i="100" s="1"/>
  <c r="W12" i="100"/>
  <c r="O12" i="100"/>
  <c r="N12" i="100"/>
  <c r="N39" i="100" s="1"/>
  <c r="I12" i="100"/>
  <c r="F12" i="100"/>
  <c r="X11" i="100"/>
  <c r="W11" i="100"/>
  <c r="O11" i="100"/>
  <c r="N11" i="100"/>
  <c r="I11" i="100"/>
  <c r="F11" i="100"/>
  <c r="X10" i="100"/>
  <c r="X37" i="100" s="1"/>
  <c r="W10" i="100"/>
  <c r="O10" i="100"/>
  <c r="N10" i="100"/>
  <c r="N37" i="100" s="1"/>
  <c r="I10" i="100"/>
  <c r="F10" i="100"/>
  <c r="X9" i="100"/>
  <c r="W9" i="100"/>
  <c r="O9" i="100"/>
  <c r="N9" i="100"/>
  <c r="I9" i="100"/>
  <c r="F9" i="100"/>
  <c r="X8" i="100"/>
  <c r="W8" i="100"/>
  <c r="O8" i="100"/>
  <c r="N8" i="100"/>
  <c r="N35" i="100" s="1"/>
  <c r="I8" i="100"/>
  <c r="F8" i="100"/>
  <c r="V7" i="100"/>
  <c r="U7" i="100"/>
  <c r="U33" i="100" s="1"/>
  <c r="U34" i="100" s="1"/>
  <c r="T7" i="100"/>
  <c r="S7" i="100"/>
  <c r="R7" i="100"/>
  <c r="Q7" i="100"/>
  <c r="Q33" i="100" s="1"/>
  <c r="Q34" i="100" s="1"/>
  <c r="M7" i="100"/>
  <c r="M33" i="100" s="1"/>
  <c r="M34" i="100" s="1"/>
  <c r="L7" i="100"/>
  <c r="K7" i="100"/>
  <c r="K33" i="100" s="1"/>
  <c r="K34" i="100" s="1"/>
  <c r="J7" i="100"/>
  <c r="H7" i="100"/>
  <c r="G7" i="100"/>
  <c r="I7" i="100" s="1"/>
  <c r="E7" i="100"/>
  <c r="F7" i="100" s="1"/>
  <c r="D7" i="100"/>
  <c r="V41" i="99"/>
  <c r="U41" i="99"/>
  <c r="T41" i="99"/>
  <c r="S41" i="99"/>
  <c r="R41" i="99"/>
  <c r="Q41" i="99"/>
  <c r="M41" i="99"/>
  <c r="L41" i="99"/>
  <c r="K41" i="99"/>
  <c r="J41" i="99"/>
  <c r="H41" i="99"/>
  <c r="I41" i="99" s="1"/>
  <c r="G41" i="99"/>
  <c r="E41" i="99"/>
  <c r="F41" i="99" s="1"/>
  <c r="D41" i="99"/>
  <c r="V40" i="99"/>
  <c r="U40" i="99"/>
  <c r="T40" i="99"/>
  <c r="S40" i="99"/>
  <c r="R40" i="99"/>
  <c r="Q40" i="99"/>
  <c r="M40" i="99"/>
  <c r="L40" i="99"/>
  <c r="K40" i="99"/>
  <c r="J40" i="99"/>
  <c r="H40" i="99"/>
  <c r="I40" i="99" s="1"/>
  <c r="G40" i="99"/>
  <c r="E40" i="99"/>
  <c r="D40" i="99"/>
  <c r="V39" i="99"/>
  <c r="U39" i="99"/>
  <c r="T39" i="99"/>
  <c r="S39" i="99"/>
  <c r="R39" i="99"/>
  <c r="Q39" i="99"/>
  <c r="M39" i="99"/>
  <c r="L39" i="99"/>
  <c r="K39" i="99"/>
  <c r="J39" i="99"/>
  <c r="H39" i="99"/>
  <c r="I39" i="99" s="1"/>
  <c r="G39" i="99"/>
  <c r="E39" i="99"/>
  <c r="D39" i="99"/>
  <c r="V38" i="99"/>
  <c r="U38" i="99"/>
  <c r="T38" i="99"/>
  <c r="S38" i="99"/>
  <c r="R38" i="99"/>
  <c r="Q38" i="99"/>
  <c r="M38" i="99"/>
  <c r="L38" i="99"/>
  <c r="K38" i="99"/>
  <c r="J38" i="99"/>
  <c r="H38" i="99"/>
  <c r="I38" i="99" s="1"/>
  <c r="G38" i="99"/>
  <c r="E38" i="99"/>
  <c r="D38" i="99"/>
  <c r="V37" i="99"/>
  <c r="U37" i="99"/>
  <c r="T37" i="99"/>
  <c r="S37" i="99"/>
  <c r="R37" i="99"/>
  <c r="Q37" i="99"/>
  <c r="M37" i="99"/>
  <c r="L37" i="99"/>
  <c r="K37" i="99"/>
  <c r="J37" i="99"/>
  <c r="H37" i="99"/>
  <c r="G37" i="99"/>
  <c r="E37" i="99"/>
  <c r="F37" i="99" s="1"/>
  <c r="D37" i="99"/>
  <c r="V36" i="99"/>
  <c r="U36" i="99"/>
  <c r="T36" i="99"/>
  <c r="S36" i="99"/>
  <c r="R36" i="99"/>
  <c r="Q36" i="99"/>
  <c r="M36" i="99"/>
  <c r="L36" i="99"/>
  <c r="K36" i="99"/>
  <c r="J36" i="99"/>
  <c r="H36" i="99"/>
  <c r="G36" i="99"/>
  <c r="E36" i="99"/>
  <c r="D36" i="99"/>
  <c r="V35" i="99"/>
  <c r="U35" i="99"/>
  <c r="T35" i="99"/>
  <c r="S35" i="99"/>
  <c r="R35" i="99"/>
  <c r="Q35" i="99"/>
  <c r="M35" i="99"/>
  <c r="L35" i="99"/>
  <c r="K35" i="99"/>
  <c r="J35" i="99"/>
  <c r="H35" i="99"/>
  <c r="G35" i="99"/>
  <c r="E35" i="99"/>
  <c r="F35" i="99" s="1"/>
  <c r="D35" i="99"/>
  <c r="D34" i="99"/>
  <c r="AA32" i="99"/>
  <c r="Z32" i="99"/>
  <c r="F32" i="99"/>
  <c r="X31" i="99"/>
  <c r="AA31" i="99" s="1"/>
  <c r="W31" i="99"/>
  <c r="O31" i="99"/>
  <c r="N31" i="99"/>
  <c r="I31" i="99"/>
  <c r="F31" i="99"/>
  <c r="X30" i="99"/>
  <c r="AA30" i="99" s="1"/>
  <c r="W30" i="99"/>
  <c r="O30" i="99"/>
  <c r="N30" i="99"/>
  <c r="Z30" i="99" s="1"/>
  <c r="I30" i="99"/>
  <c r="F30" i="99"/>
  <c r="X29" i="99"/>
  <c r="AA29" i="99" s="1"/>
  <c r="W29" i="99"/>
  <c r="O29" i="99"/>
  <c r="N29" i="99"/>
  <c r="I29" i="99"/>
  <c r="F29" i="99"/>
  <c r="X28" i="99"/>
  <c r="AA28" i="99" s="1"/>
  <c r="W28" i="99"/>
  <c r="O28" i="99"/>
  <c r="N28" i="99"/>
  <c r="Z28" i="99" s="1"/>
  <c r="I28" i="99"/>
  <c r="F28" i="99"/>
  <c r="X27" i="99"/>
  <c r="AA27" i="99" s="1"/>
  <c r="W27" i="99"/>
  <c r="O27" i="99"/>
  <c r="N27" i="99"/>
  <c r="I27" i="99"/>
  <c r="F27" i="99"/>
  <c r="X26" i="99"/>
  <c r="AA26" i="99" s="1"/>
  <c r="W26" i="99"/>
  <c r="O26" i="99"/>
  <c r="N26" i="99"/>
  <c r="Z26" i="99" s="1"/>
  <c r="I26" i="99"/>
  <c r="F26" i="99"/>
  <c r="Z25" i="99"/>
  <c r="X25" i="99"/>
  <c r="W25" i="99"/>
  <c r="O25" i="99"/>
  <c r="N25" i="99"/>
  <c r="P25" i="99" s="1"/>
  <c r="I25" i="99"/>
  <c r="F25" i="99"/>
  <c r="V24" i="99"/>
  <c r="U24" i="99"/>
  <c r="T24" i="99"/>
  <c r="S24" i="99"/>
  <c r="R24" i="99"/>
  <c r="Q24" i="99"/>
  <c r="W24" i="99" s="1"/>
  <c r="M24" i="99"/>
  <c r="L24" i="99"/>
  <c r="K24" i="99"/>
  <c r="O24" i="99" s="1"/>
  <c r="J24" i="99"/>
  <c r="N24" i="99" s="1"/>
  <c r="H24" i="99"/>
  <c r="I24" i="99" s="1"/>
  <c r="G24" i="99"/>
  <c r="E24" i="99"/>
  <c r="D24" i="99"/>
  <c r="AA23" i="99"/>
  <c r="Z23" i="99"/>
  <c r="Y23" i="99"/>
  <c r="P23" i="99"/>
  <c r="F23" i="99"/>
  <c r="X22" i="99"/>
  <c r="W22" i="99"/>
  <c r="O22" i="99"/>
  <c r="N22" i="99"/>
  <c r="I22" i="99"/>
  <c r="F22" i="99"/>
  <c r="X21" i="99"/>
  <c r="AA21" i="99" s="1"/>
  <c r="W21" i="99"/>
  <c r="Z21" i="99" s="1"/>
  <c r="O21" i="99"/>
  <c r="N21" i="99"/>
  <c r="I21" i="99"/>
  <c r="F21" i="99"/>
  <c r="X20" i="99"/>
  <c r="W20" i="99"/>
  <c r="O20" i="99"/>
  <c r="N20" i="99"/>
  <c r="I20" i="99"/>
  <c r="F20" i="99"/>
  <c r="X19" i="99"/>
  <c r="AA19" i="99" s="1"/>
  <c r="W19" i="99"/>
  <c r="Z19" i="99" s="1"/>
  <c r="O19" i="99"/>
  <c r="N19" i="99"/>
  <c r="P19" i="99" s="1"/>
  <c r="I19" i="99"/>
  <c r="F19" i="99"/>
  <c r="X18" i="99"/>
  <c r="W18" i="99"/>
  <c r="O18" i="99"/>
  <c r="N18" i="99"/>
  <c r="P18" i="99" s="1"/>
  <c r="I18" i="99"/>
  <c r="F18" i="99"/>
  <c r="X17" i="99"/>
  <c r="AA17" i="99" s="1"/>
  <c r="AB17" i="99" s="1"/>
  <c r="AC17" i="99" s="1"/>
  <c r="W17" i="99"/>
  <c r="O17" i="99"/>
  <c r="N17" i="99"/>
  <c r="Z17" i="99" s="1"/>
  <c r="I17" i="99"/>
  <c r="F17" i="99"/>
  <c r="X16" i="99"/>
  <c r="W16" i="99"/>
  <c r="O16" i="99"/>
  <c r="N16" i="99"/>
  <c r="Z16" i="99" s="1"/>
  <c r="I16" i="99"/>
  <c r="F16" i="99"/>
  <c r="V15" i="99"/>
  <c r="U15" i="99"/>
  <c r="T15" i="99"/>
  <c r="S15" i="99"/>
  <c r="R15" i="99"/>
  <c r="X15" i="99" s="1"/>
  <c r="Q15" i="99"/>
  <c r="W15" i="99" s="1"/>
  <c r="M15" i="99"/>
  <c r="L15" i="99"/>
  <c r="K15" i="99"/>
  <c r="O15" i="99" s="1"/>
  <c r="J15" i="99"/>
  <c r="N15" i="99" s="1"/>
  <c r="H15" i="99"/>
  <c r="I15" i="99" s="1"/>
  <c r="G15" i="99"/>
  <c r="E15" i="99"/>
  <c r="D15" i="99"/>
  <c r="F15" i="99" s="1"/>
  <c r="X14" i="99"/>
  <c r="W14" i="99"/>
  <c r="O14" i="99"/>
  <c r="O41" i="99" s="1"/>
  <c r="N14" i="99"/>
  <c r="N41" i="99" s="1"/>
  <c r="I14" i="99"/>
  <c r="F14" i="99"/>
  <c r="X13" i="99"/>
  <c r="X40" i="99" s="1"/>
  <c r="W13" i="99"/>
  <c r="W40" i="99" s="1"/>
  <c r="O13" i="99"/>
  <c r="O40" i="99" s="1"/>
  <c r="N13" i="99"/>
  <c r="N40" i="99" s="1"/>
  <c r="I13" i="99"/>
  <c r="F13" i="99"/>
  <c r="X12" i="99"/>
  <c r="W12" i="99"/>
  <c r="O12" i="99"/>
  <c r="O39" i="99" s="1"/>
  <c r="N12" i="99"/>
  <c r="N39" i="99" s="1"/>
  <c r="I12" i="99"/>
  <c r="F12" i="99"/>
  <c r="X11" i="99"/>
  <c r="X38" i="99" s="1"/>
  <c r="W11" i="99"/>
  <c r="W38" i="99" s="1"/>
  <c r="O11" i="99"/>
  <c r="O38" i="99" s="1"/>
  <c r="N11" i="99"/>
  <c r="N38" i="99" s="1"/>
  <c r="I11" i="99"/>
  <c r="F11" i="99"/>
  <c r="X10" i="99"/>
  <c r="W10" i="99"/>
  <c r="O10" i="99"/>
  <c r="O37" i="99" s="1"/>
  <c r="N10" i="99"/>
  <c r="N37" i="99" s="1"/>
  <c r="I10" i="99"/>
  <c r="F10" i="99"/>
  <c r="X9" i="99"/>
  <c r="X36" i="99" s="1"/>
  <c r="W9" i="99"/>
  <c r="W36" i="99" s="1"/>
  <c r="O9" i="99"/>
  <c r="O36" i="99" s="1"/>
  <c r="N36" i="99"/>
  <c r="I9" i="99"/>
  <c r="F9" i="99"/>
  <c r="X8" i="99"/>
  <c r="W8" i="99"/>
  <c r="W35" i="99" s="1"/>
  <c r="O8" i="99"/>
  <c r="O35" i="99" s="1"/>
  <c r="N8" i="99"/>
  <c r="N35" i="99" s="1"/>
  <c r="I8" i="99"/>
  <c r="F8" i="99"/>
  <c r="V7" i="99"/>
  <c r="U7" i="99"/>
  <c r="U33" i="99" s="1"/>
  <c r="U34" i="99" s="1"/>
  <c r="T7" i="99"/>
  <c r="S7" i="99"/>
  <c r="S33" i="99" s="1"/>
  <c r="S34" i="99" s="1"/>
  <c r="R7" i="99"/>
  <c r="Q7" i="99"/>
  <c r="Q33" i="99" s="1"/>
  <c r="Q34" i="99" s="1"/>
  <c r="M7" i="99"/>
  <c r="M33" i="99" s="1"/>
  <c r="M34" i="99" s="1"/>
  <c r="L7" i="99"/>
  <c r="L33" i="99" s="1"/>
  <c r="L34" i="99" s="1"/>
  <c r="K7" i="99"/>
  <c r="K33" i="99" s="1"/>
  <c r="K34" i="99" s="1"/>
  <c r="J7" i="99"/>
  <c r="J33" i="99" s="1"/>
  <c r="J34" i="99" s="1"/>
  <c r="H7" i="99"/>
  <c r="I7" i="99" s="1"/>
  <c r="G7" i="99"/>
  <c r="E7" i="99"/>
  <c r="F7" i="99" s="1"/>
  <c r="D7" i="99"/>
  <c r="V41" i="98"/>
  <c r="U41" i="98"/>
  <c r="T41" i="98"/>
  <c r="S41" i="98"/>
  <c r="R41" i="98"/>
  <c r="Q41" i="98"/>
  <c r="M41" i="98"/>
  <c r="L41" i="98"/>
  <c r="K41" i="98"/>
  <c r="J41" i="98"/>
  <c r="H41" i="98"/>
  <c r="I41" i="98" s="1"/>
  <c r="G41" i="98"/>
  <c r="E41" i="98"/>
  <c r="D41" i="98"/>
  <c r="V40" i="98"/>
  <c r="U40" i="98"/>
  <c r="T40" i="98"/>
  <c r="S40" i="98"/>
  <c r="R40" i="98"/>
  <c r="Q40" i="98"/>
  <c r="M40" i="98"/>
  <c r="L40" i="98"/>
  <c r="K40" i="98"/>
  <c r="J40" i="98"/>
  <c r="H40" i="98"/>
  <c r="I40" i="98" s="1"/>
  <c r="G40" i="98"/>
  <c r="E40" i="98"/>
  <c r="D40" i="98"/>
  <c r="V39" i="98"/>
  <c r="U39" i="98"/>
  <c r="T39" i="98"/>
  <c r="S39" i="98"/>
  <c r="R39" i="98"/>
  <c r="Q39" i="98"/>
  <c r="M39" i="98"/>
  <c r="L39" i="98"/>
  <c r="K39" i="98"/>
  <c r="J39" i="98"/>
  <c r="H39" i="98"/>
  <c r="I39" i="98" s="1"/>
  <c r="G39" i="98"/>
  <c r="E39" i="98"/>
  <c r="D39" i="98"/>
  <c r="V38" i="98"/>
  <c r="U38" i="98"/>
  <c r="T38" i="98"/>
  <c r="S38" i="98"/>
  <c r="R38" i="98"/>
  <c r="Q38" i="98"/>
  <c r="M38" i="98"/>
  <c r="L38" i="98"/>
  <c r="K38" i="98"/>
  <c r="J38" i="98"/>
  <c r="H38" i="98"/>
  <c r="I38" i="98" s="1"/>
  <c r="G38" i="98"/>
  <c r="E38" i="98"/>
  <c r="D38" i="98"/>
  <c r="V37" i="98"/>
  <c r="U37" i="98"/>
  <c r="T37" i="98"/>
  <c r="S37" i="98"/>
  <c r="R37" i="98"/>
  <c r="Q37" i="98"/>
  <c r="M37" i="98"/>
  <c r="L37" i="98"/>
  <c r="K37" i="98"/>
  <c r="J37" i="98"/>
  <c r="H37" i="98"/>
  <c r="G37" i="98"/>
  <c r="E37" i="98"/>
  <c r="D37" i="98"/>
  <c r="V36" i="98"/>
  <c r="U36" i="98"/>
  <c r="T36" i="98"/>
  <c r="S36" i="98"/>
  <c r="R36" i="98"/>
  <c r="Q36" i="98"/>
  <c r="M36" i="98"/>
  <c r="L36" i="98"/>
  <c r="K36" i="98"/>
  <c r="J36" i="98"/>
  <c r="H36" i="98"/>
  <c r="G36" i="98"/>
  <c r="E36" i="98"/>
  <c r="D36" i="98"/>
  <c r="V35" i="98"/>
  <c r="U35" i="98"/>
  <c r="T35" i="98"/>
  <c r="S35" i="98"/>
  <c r="R35" i="98"/>
  <c r="Q35" i="98"/>
  <c r="M35" i="98"/>
  <c r="L35" i="98"/>
  <c r="K35" i="98"/>
  <c r="J35" i="98"/>
  <c r="H35" i="98"/>
  <c r="G35" i="98"/>
  <c r="E35" i="98"/>
  <c r="D35" i="98"/>
  <c r="E34" i="98"/>
  <c r="D34" i="98"/>
  <c r="AA32" i="98"/>
  <c r="Z32" i="98"/>
  <c r="F32" i="98"/>
  <c r="X31" i="98"/>
  <c r="AA31" i="98" s="1"/>
  <c r="W31" i="98"/>
  <c r="O31" i="98"/>
  <c r="N31" i="98"/>
  <c r="Z31" i="98" s="1"/>
  <c r="I31" i="98"/>
  <c r="F31" i="98"/>
  <c r="X30" i="98"/>
  <c r="AA30" i="98" s="1"/>
  <c r="W30" i="98"/>
  <c r="O30" i="98"/>
  <c r="N30" i="98"/>
  <c r="I30" i="98"/>
  <c r="F30" i="98"/>
  <c r="X29" i="98"/>
  <c r="AA29" i="98" s="1"/>
  <c r="W29" i="98"/>
  <c r="O29" i="98"/>
  <c r="N29" i="98"/>
  <c r="Z29" i="98" s="1"/>
  <c r="I29" i="98"/>
  <c r="F29" i="98"/>
  <c r="X28" i="98"/>
  <c r="AA28" i="98" s="1"/>
  <c r="W28" i="98"/>
  <c r="O28" i="98"/>
  <c r="N28" i="98"/>
  <c r="I28" i="98"/>
  <c r="F28" i="98"/>
  <c r="X27" i="98"/>
  <c r="AA27" i="98" s="1"/>
  <c r="W27" i="98"/>
  <c r="O27" i="98"/>
  <c r="N27" i="98"/>
  <c r="Z27" i="98" s="1"/>
  <c r="I27" i="98"/>
  <c r="F27" i="98"/>
  <c r="X26" i="98"/>
  <c r="AA26" i="98" s="1"/>
  <c r="W26" i="98"/>
  <c r="O26" i="98"/>
  <c r="N26" i="98"/>
  <c r="I26" i="98"/>
  <c r="F26" i="98"/>
  <c r="X25" i="98"/>
  <c r="W25" i="98"/>
  <c r="O25" i="98"/>
  <c r="N25" i="98"/>
  <c r="Z25" i="98" s="1"/>
  <c r="I25" i="98"/>
  <c r="F25" i="98"/>
  <c r="V24" i="98"/>
  <c r="U24" i="98"/>
  <c r="T24" i="98"/>
  <c r="S24" i="98"/>
  <c r="R24" i="98"/>
  <c r="Q24" i="98"/>
  <c r="W24" i="98" s="1"/>
  <c r="M24" i="98"/>
  <c r="L24" i="98"/>
  <c r="K24" i="98"/>
  <c r="O24" i="98" s="1"/>
  <c r="J24" i="98"/>
  <c r="N24" i="98" s="1"/>
  <c r="H24" i="98"/>
  <c r="I24" i="98" s="1"/>
  <c r="G24" i="98"/>
  <c r="E24" i="98"/>
  <c r="D24" i="98"/>
  <c r="AA23" i="98"/>
  <c r="Z23" i="98"/>
  <c r="Y23" i="98"/>
  <c r="P23" i="98"/>
  <c r="F23" i="98"/>
  <c r="X22" i="98"/>
  <c r="W22" i="98"/>
  <c r="O22" i="98"/>
  <c r="N22" i="98"/>
  <c r="I22" i="98"/>
  <c r="F22" i="98"/>
  <c r="X21" i="98"/>
  <c r="AA21" i="98" s="1"/>
  <c r="W21" i="98"/>
  <c r="Z21" i="98" s="1"/>
  <c r="O21" i="98"/>
  <c r="N21" i="98"/>
  <c r="P21" i="98" s="1"/>
  <c r="I21" i="98"/>
  <c r="F21" i="98"/>
  <c r="X20" i="98"/>
  <c r="W20" i="98"/>
  <c r="O20" i="98"/>
  <c r="N20" i="98"/>
  <c r="P20" i="98" s="1"/>
  <c r="I20" i="98"/>
  <c r="F20" i="98"/>
  <c r="X19" i="98"/>
  <c r="AA19" i="98" s="1"/>
  <c r="AB19" i="98" s="1"/>
  <c r="AC19" i="98" s="1"/>
  <c r="W19" i="98"/>
  <c r="O19" i="98"/>
  <c r="N19" i="98"/>
  <c r="Z19" i="98" s="1"/>
  <c r="I19" i="98"/>
  <c r="F19" i="98"/>
  <c r="X18" i="98"/>
  <c r="W18" i="98"/>
  <c r="O18" i="98"/>
  <c r="N18" i="98"/>
  <c r="Z18" i="98" s="1"/>
  <c r="I18" i="98"/>
  <c r="F18" i="98"/>
  <c r="X17" i="98"/>
  <c r="AA17" i="98" s="1"/>
  <c r="AB17" i="98" s="1"/>
  <c r="AC17" i="98" s="1"/>
  <c r="W17" i="98"/>
  <c r="O17" i="98"/>
  <c r="N17" i="98"/>
  <c r="Z17" i="98" s="1"/>
  <c r="I17" i="98"/>
  <c r="F17" i="98"/>
  <c r="X16" i="98"/>
  <c r="W16" i="98"/>
  <c r="O16" i="98"/>
  <c r="N16" i="98"/>
  <c r="Z16" i="98" s="1"/>
  <c r="I16" i="98"/>
  <c r="F16" i="98"/>
  <c r="V15" i="98"/>
  <c r="U15" i="98"/>
  <c r="T15" i="98"/>
  <c r="S15" i="98"/>
  <c r="R15" i="98"/>
  <c r="X15" i="98" s="1"/>
  <c r="Q15" i="98"/>
  <c r="W15" i="98" s="1"/>
  <c r="M15" i="98"/>
  <c r="L15" i="98"/>
  <c r="K15" i="98"/>
  <c r="O15" i="98" s="1"/>
  <c r="J15" i="98"/>
  <c r="N15" i="98" s="1"/>
  <c r="H15" i="98"/>
  <c r="I15" i="98" s="1"/>
  <c r="G15" i="98"/>
  <c r="E15" i="98"/>
  <c r="D15" i="98"/>
  <c r="F15" i="98" s="1"/>
  <c r="X14" i="98"/>
  <c r="W14" i="98"/>
  <c r="W41" i="98" s="1"/>
  <c r="O14" i="98"/>
  <c r="O41" i="98" s="1"/>
  <c r="N14" i="98"/>
  <c r="N41" i="98" s="1"/>
  <c r="I14" i="98"/>
  <c r="F14" i="98"/>
  <c r="X13" i="98"/>
  <c r="X40" i="98" s="1"/>
  <c r="W13" i="98"/>
  <c r="W40" i="98" s="1"/>
  <c r="O13" i="98"/>
  <c r="O40" i="98" s="1"/>
  <c r="N13" i="98"/>
  <c r="N40" i="98" s="1"/>
  <c r="I13" i="98"/>
  <c r="F13" i="98"/>
  <c r="X12" i="98"/>
  <c r="W12" i="98"/>
  <c r="W39" i="98" s="1"/>
  <c r="O12" i="98"/>
  <c r="O39" i="98" s="1"/>
  <c r="N12" i="98"/>
  <c r="N39" i="98" s="1"/>
  <c r="I12" i="98"/>
  <c r="F12" i="98"/>
  <c r="X11" i="98"/>
  <c r="X38" i="98" s="1"/>
  <c r="W11" i="98"/>
  <c r="W38" i="98" s="1"/>
  <c r="O11" i="98"/>
  <c r="O38" i="98" s="1"/>
  <c r="N11" i="98"/>
  <c r="N38" i="98" s="1"/>
  <c r="I11" i="98"/>
  <c r="F11" i="98"/>
  <c r="X10" i="98"/>
  <c r="W10" i="98"/>
  <c r="W37" i="98" s="1"/>
  <c r="O10" i="98"/>
  <c r="O37" i="98" s="1"/>
  <c r="N10" i="98"/>
  <c r="N37" i="98" s="1"/>
  <c r="I10" i="98"/>
  <c r="F10" i="98"/>
  <c r="X9" i="98"/>
  <c r="X36" i="98" s="1"/>
  <c r="W9" i="98"/>
  <c r="W36" i="98" s="1"/>
  <c r="O9" i="98"/>
  <c r="O36" i="98" s="1"/>
  <c r="N9" i="98"/>
  <c r="N36" i="98" s="1"/>
  <c r="I9" i="98"/>
  <c r="F9" i="98"/>
  <c r="X8" i="98"/>
  <c r="W8" i="98"/>
  <c r="W35" i="98" s="1"/>
  <c r="O8" i="98"/>
  <c r="O35" i="98" s="1"/>
  <c r="N8" i="98"/>
  <c r="N35" i="98" s="1"/>
  <c r="I8" i="98"/>
  <c r="F8" i="98"/>
  <c r="V7" i="98"/>
  <c r="U7" i="98"/>
  <c r="U33" i="98" s="1"/>
  <c r="U34" i="98" s="1"/>
  <c r="T7" i="98"/>
  <c r="S7" i="98"/>
  <c r="S33" i="98" s="1"/>
  <c r="S34" i="98" s="1"/>
  <c r="R7" i="98"/>
  <c r="Q7" i="98"/>
  <c r="Q33" i="98" s="1"/>
  <c r="Q34" i="98" s="1"/>
  <c r="M7" i="98"/>
  <c r="M33" i="98" s="1"/>
  <c r="M34" i="98" s="1"/>
  <c r="L7" i="98"/>
  <c r="L33" i="98" s="1"/>
  <c r="L34" i="98" s="1"/>
  <c r="K7" i="98"/>
  <c r="K33" i="98" s="1"/>
  <c r="K34" i="98" s="1"/>
  <c r="J7" i="98"/>
  <c r="J33" i="98" s="1"/>
  <c r="J34" i="98" s="1"/>
  <c r="H7" i="98"/>
  <c r="I7" i="98" s="1"/>
  <c r="G7" i="98"/>
  <c r="E7" i="98"/>
  <c r="D7" i="98"/>
  <c r="F7" i="98" s="1"/>
  <c r="V41" i="97"/>
  <c r="U41" i="97"/>
  <c r="T41" i="97"/>
  <c r="S41" i="97"/>
  <c r="R41" i="97"/>
  <c r="Q41" i="97"/>
  <c r="M41" i="97"/>
  <c r="L41" i="97"/>
  <c r="K41" i="97"/>
  <c r="J41" i="97"/>
  <c r="H41" i="97"/>
  <c r="I41" i="97" s="1"/>
  <c r="G41" i="97"/>
  <c r="E41" i="97"/>
  <c r="D41" i="97"/>
  <c r="V40" i="97"/>
  <c r="U40" i="97"/>
  <c r="T40" i="97"/>
  <c r="S40" i="97"/>
  <c r="R40" i="97"/>
  <c r="Q40" i="97"/>
  <c r="M40" i="97"/>
  <c r="L40" i="97"/>
  <c r="K40" i="97"/>
  <c r="J40" i="97"/>
  <c r="H40" i="97"/>
  <c r="I40" i="97" s="1"/>
  <c r="G40" i="97"/>
  <c r="E40" i="97"/>
  <c r="D40" i="97"/>
  <c r="V39" i="97"/>
  <c r="U39" i="97"/>
  <c r="T39" i="97"/>
  <c r="S39" i="97"/>
  <c r="R39" i="97"/>
  <c r="Q39" i="97"/>
  <c r="M39" i="97"/>
  <c r="L39" i="97"/>
  <c r="K39" i="97"/>
  <c r="J39" i="97"/>
  <c r="H39" i="97"/>
  <c r="I39" i="97" s="1"/>
  <c r="G39" i="97"/>
  <c r="E39" i="97"/>
  <c r="D39" i="97"/>
  <c r="V38" i="97"/>
  <c r="U38" i="97"/>
  <c r="T38" i="97"/>
  <c r="S38" i="97"/>
  <c r="R38" i="97"/>
  <c r="Q38" i="97"/>
  <c r="M38" i="97"/>
  <c r="L38" i="97"/>
  <c r="K38" i="97"/>
  <c r="J38" i="97"/>
  <c r="H38" i="97"/>
  <c r="I38" i="97" s="1"/>
  <c r="G38" i="97"/>
  <c r="E38" i="97"/>
  <c r="D38" i="97"/>
  <c r="V37" i="97"/>
  <c r="U37" i="97"/>
  <c r="T37" i="97"/>
  <c r="S37" i="97"/>
  <c r="R37" i="97"/>
  <c r="Q37" i="97"/>
  <c r="M37" i="97"/>
  <c r="L37" i="97"/>
  <c r="K37" i="97"/>
  <c r="J37" i="97"/>
  <c r="H37" i="97"/>
  <c r="G37" i="97"/>
  <c r="E37" i="97"/>
  <c r="D37" i="97"/>
  <c r="V36" i="97"/>
  <c r="U36" i="97"/>
  <c r="T36" i="97"/>
  <c r="S36" i="97"/>
  <c r="R36" i="97"/>
  <c r="Q36" i="97"/>
  <c r="M36" i="97"/>
  <c r="L36" i="97"/>
  <c r="K36" i="97"/>
  <c r="J36" i="97"/>
  <c r="H36" i="97"/>
  <c r="G36" i="97"/>
  <c r="E36" i="97"/>
  <c r="D36" i="97"/>
  <c r="V35" i="97"/>
  <c r="U35" i="97"/>
  <c r="T35" i="97"/>
  <c r="S35" i="97"/>
  <c r="R35" i="97"/>
  <c r="Q35" i="97"/>
  <c r="M35" i="97"/>
  <c r="L35" i="97"/>
  <c r="K35" i="97"/>
  <c r="J35" i="97"/>
  <c r="H35" i="97"/>
  <c r="G35" i="97"/>
  <c r="E35" i="97"/>
  <c r="D35" i="97"/>
  <c r="E34" i="97"/>
  <c r="D34" i="97"/>
  <c r="AA32" i="97"/>
  <c r="Z32" i="97"/>
  <c r="F32" i="97"/>
  <c r="X31" i="97"/>
  <c r="W31" i="97"/>
  <c r="Z31" i="97" s="1"/>
  <c r="O31" i="97"/>
  <c r="P31" i="97" s="1"/>
  <c r="N31" i="97"/>
  <c r="I31" i="97"/>
  <c r="F31" i="97"/>
  <c r="X30" i="97"/>
  <c r="W30" i="97"/>
  <c r="Z30" i="97" s="1"/>
  <c r="O30" i="97"/>
  <c r="P30" i="97" s="1"/>
  <c r="N30" i="97"/>
  <c r="I30" i="97"/>
  <c r="F30" i="97"/>
  <c r="X29" i="97"/>
  <c r="W29" i="97"/>
  <c r="Z29" i="97" s="1"/>
  <c r="O29" i="97"/>
  <c r="P29" i="97" s="1"/>
  <c r="N29" i="97"/>
  <c r="I29" i="97"/>
  <c r="F29" i="97"/>
  <c r="X28" i="97"/>
  <c r="W28" i="97"/>
  <c r="Z28" i="97" s="1"/>
  <c r="O28" i="97"/>
  <c r="P28" i="97" s="1"/>
  <c r="N28" i="97"/>
  <c r="I28" i="97"/>
  <c r="F28" i="97"/>
  <c r="X27" i="97"/>
  <c r="W27" i="97"/>
  <c r="Z27" i="97" s="1"/>
  <c r="O27" i="97"/>
  <c r="P27" i="97" s="1"/>
  <c r="N27" i="97"/>
  <c r="I27" i="97"/>
  <c r="F27" i="97"/>
  <c r="X26" i="97"/>
  <c r="W26" i="97"/>
  <c r="Z26" i="97" s="1"/>
  <c r="O26" i="97"/>
  <c r="P26" i="97" s="1"/>
  <c r="N26" i="97"/>
  <c r="I26" i="97"/>
  <c r="F26" i="97"/>
  <c r="X25" i="97"/>
  <c r="W25" i="97"/>
  <c r="Z25" i="97" s="1"/>
  <c r="O25" i="97"/>
  <c r="P25" i="97" s="1"/>
  <c r="N25" i="97"/>
  <c r="I25" i="97"/>
  <c r="F25" i="97"/>
  <c r="V24" i="97"/>
  <c r="U24" i="97"/>
  <c r="T24" i="97"/>
  <c r="S24" i="97"/>
  <c r="R24" i="97"/>
  <c r="Q24" i="97"/>
  <c r="W24" i="97" s="1"/>
  <c r="M24" i="97"/>
  <c r="L24" i="97"/>
  <c r="K24" i="97"/>
  <c r="O24" i="97" s="1"/>
  <c r="J24" i="97"/>
  <c r="N24" i="97" s="1"/>
  <c r="H24" i="97"/>
  <c r="G24" i="97"/>
  <c r="E24" i="97"/>
  <c r="D24" i="97"/>
  <c r="D33" i="97" s="1"/>
  <c r="AA23" i="97"/>
  <c r="Z23" i="97"/>
  <c r="Y23" i="97"/>
  <c r="P23" i="97"/>
  <c r="F23" i="97"/>
  <c r="X22" i="97"/>
  <c r="W22" i="97"/>
  <c r="O22" i="97"/>
  <c r="N22" i="97"/>
  <c r="I22" i="97"/>
  <c r="F22" i="97"/>
  <c r="X21" i="97"/>
  <c r="W21" i="97"/>
  <c r="Z21" i="97" s="1"/>
  <c r="O21" i="97"/>
  <c r="N21" i="97"/>
  <c r="I21" i="97"/>
  <c r="F21" i="97"/>
  <c r="X20" i="97"/>
  <c r="W20" i="97"/>
  <c r="O20" i="97"/>
  <c r="N20" i="97"/>
  <c r="I20" i="97"/>
  <c r="F20" i="97"/>
  <c r="X19" i="97"/>
  <c r="W19" i="97"/>
  <c r="Z19" i="97" s="1"/>
  <c r="O19" i="97"/>
  <c r="N19" i="97"/>
  <c r="I19" i="97"/>
  <c r="F19" i="97"/>
  <c r="X18" i="97"/>
  <c r="W18" i="97"/>
  <c r="O18" i="97"/>
  <c r="N18" i="97"/>
  <c r="I18" i="97"/>
  <c r="F18" i="97"/>
  <c r="X17" i="97"/>
  <c r="W17" i="97"/>
  <c r="Z17" i="97" s="1"/>
  <c r="O17" i="97"/>
  <c r="N17" i="97"/>
  <c r="I17" i="97"/>
  <c r="F17" i="97"/>
  <c r="X16" i="97"/>
  <c r="W16" i="97"/>
  <c r="O16" i="97"/>
  <c r="N16" i="97"/>
  <c r="I16" i="97"/>
  <c r="F16" i="97"/>
  <c r="V15" i="97"/>
  <c r="U15" i="97"/>
  <c r="T15" i="97"/>
  <c r="S15" i="97"/>
  <c r="R15" i="97"/>
  <c r="X15" i="97" s="1"/>
  <c r="Q15" i="97"/>
  <c r="W15" i="97" s="1"/>
  <c r="M15" i="97"/>
  <c r="L15" i="97"/>
  <c r="K15" i="97"/>
  <c r="J15" i="97"/>
  <c r="N15" i="97" s="1"/>
  <c r="H15" i="97"/>
  <c r="H33" i="97" s="1"/>
  <c r="G15" i="97"/>
  <c r="I15" i="97" s="1"/>
  <c r="E15" i="97"/>
  <c r="F15" i="97" s="1"/>
  <c r="D15" i="97"/>
  <c r="X14" i="97"/>
  <c r="W14" i="97"/>
  <c r="W41" i="97" s="1"/>
  <c r="O14" i="97"/>
  <c r="O41" i="97" s="1"/>
  <c r="N14" i="97"/>
  <c r="N41" i="97" s="1"/>
  <c r="I14" i="97"/>
  <c r="F14" i="97"/>
  <c r="X13" i="97"/>
  <c r="X40" i="97" s="1"/>
  <c r="W13" i="97"/>
  <c r="W40" i="97" s="1"/>
  <c r="O13" i="97"/>
  <c r="O40" i="97" s="1"/>
  <c r="N13" i="97"/>
  <c r="N40" i="97" s="1"/>
  <c r="I13" i="97"/>
  <c r="F13" i="97"/>
  <c r="X12" i="97"/>
  <c r="W12" i="97"/>
  <c r="W39" i="97" s="1"/>
  <c r="O12" i="97"/>
  <c r="O39" i="97" s="1"/>
  <c r="N12" i="97"/>
  <c r="N39" i="97" s="1"/>
  <c r="I12" i="97"/>
  <c r="F12" i="97"/>
  <c r="X11" i="97"/>
  <c r="X38" i="97" s="1"/>
  <c r="W11" i="97"/>
  <c r="W38" i="97" s="1"/>
  <c r="O11" i="97"/>
  <c r="O38" i="97" s="1"/>
  <c r="N11" i="97"/>
  <c r="N38" i="97" s="1"/>
  <c r="I11" i="97"/>
  <c r="F11" i="97"/>
  <c r="X10" i="97"/>
  <c r="W10" i="97"/>
  <c r="W37" i="97" s="1"/>
  <c r="O10" i="97"/>
  <c r="O37" i="97" s="1"/>
  <c r="N10" i="97"/>
  <c r="N37" i="97" s="1"/>
  <c r="I10" i="97"/>
  <c r="F10" i="97"/>
  <c r="X9" i="97"/>
  <c r="X36" i="97" s="1"/>
  <c r="W9" i="97"/>
  <c r="W36" i="97" s="1"/>
  <c r="O9" i="97"/>
  <c r="O36" i="97" s="1"/>
  <c r="N9" i="97"/>
  <c r="N36" i="97" s="1"/>
  <c r="I9" i="97"/>
  <c r="F9" i="97"/>
  <c r="X8" i="97"/>
  <c r="W8" i="97"/>
  <c r="W35" i="97" s="1"/>
  <c r="O8" i="97"/>
  <c r="O35" i="97" s="1"/>
  <c r="N8" i="97"/>
  <c r="N35" i="97" s="1"/>
  <c r="I8" i="97"/>
  <c r="F8" i="97"/>
  <c r="V7" i="97"/>
  <c r="V33" i="97" s="1"/>
  <c r="V34" i="97" s="1"/>
  <c r="U7" i="97"/>
  <c r="U33" i="97" s="1"/>
  <c r="U34" i="97" s="1"/>
  <c r="T7" i="97"/>
  <c r="S7" i="97"/>
  <c r="R7" i="97"/>
  <c r="Q7" i="97"/>
  <c r="Q33" i="97" s="1"/>
  <c r="Q34" i="97" s="1"/>
  <c r="M7" i="97"/>
  <c r="M33" i="97" s="1"/>
  <c r="M34" i="97" s="1"/>
  <c r="L7" i="97"/>
  <c r="L33" i="97" s="1"/>
  <c r="L34" i="97" s="1"/>
  <c r="K7" i="97"/>
  <c r="J7" i="97"/>
  <c r="N7" i="97" s="1"/>
  <c r="N33" i="97" s="1"/>
  <c r="N34" i="97" s="1"/>
  <c r="H7" i="97"/>
  <c r="G7" i="97"/>
  <c r="I7" i="97" s="1"/>
  <c r="E7" i="97"/>
  <c r="F7" i="97" s="1"/>
  <c r="D7" i="97"/>
  <c r="AB24" i="96" l="1"/>
  <c r="AC24" i="96" s="1"/>
  <c r="AB36" i="96"/>
  <c r="P8" i="46" s="1"/>
  <c r="X8" i="46" s="1"/>
  <c r="AB13" i="96"/>
  <c r="AC13" i="96" s="1"/>
  <c r="AB11" i="96"/>
  <c r="AC11" i="96" s="1"/>
  <c r="P18" i="97"/>
  <c r="P20" i="97"/>
  <c r="P22" i="97"/>
  <c r="Z18" i="97"/>
  <c r="Z20" i="97"/>
  <c r="Z22" i="97"/>
  <c r="X24" i="97"/>
  <c r="T33" i="97"/>
  <c r="T34" i="97" s="1"/>
  <c r="X35" i="97"/>
  <c r="X37" i="97"/>
  <c r="X39" i="97"/>
  <c r="Y39" i="97" s="1"/>
  <c r="X41" i="97"/>
  <c r="AA41" i="97" s="1"/>
  <c r="P17" i="97"/>
  <c r="P19" i="97"/>
  <c r="P21" i="97"/>
  <c r="AB21" i="98"/>
  <c r="AC21" i="98" s="1"/>
  <c r="P22" i="98"/>
  <c r="AB27" i="98"/>
  <c r="AC27" i="98" s="1"/>
  <c r="AB29" i="98"/>
  <c r="AC29" i="98" s="1"/>
  <c r="F36" i="98"/>
  <c r="Z20" i="98"/>
  <c r="Z22" i="98"/>
  <c r="X24" i="98"/>
  <c r="AA24" i="98" s="1"/>
  <c r="X35" i="98"/>
  <c r="X37" i="98"/>
  <c r="X39" i="98"/>
  <c r="AA18" i="98"/>
  <c r="AB18" i="98" s="1"/>
  <c r="AC18" i="98" s="1"/>
  <c r="AA20" i="98"/>
  <c r="AB20" i="98" s="1"/>
  <c r="AC20" i="98" s="1"/>
  <c r="AA22" i="98"/>
  <c r="Z26" i="98"/>
  <c r="AB26" i="98" s="1"/>
  <c r="AC26" i="98" s="1"/>
  <c r="Z28" i="98"/>
  <c r="AB28" i="98" s="1"/>
  <c r="AC28" i="98" s="1"/>
  <c r="Z30" i="98"/>
  <c r="AB30" i="98" s="1"/>
  <c r="AC30" i="98" s="1"/>
  <c r="F35" i="98"/>
  <c r="F37" i="98"/>
  <c r="AB19" i="99"/>
  <c r="AC19" i="99" s="1"/>
  <c r="P20" i="99"/>
  <c r="AB21" i="99"/>
  <c r="AC21" i="99" s="1"/>
  <c r="P22" i="99"/>
  <c r="W37" i="99"/>
  <c r="W39" i="99"/>
  <c r="W41" i="99"/>
  <c r="Z41" i="99" s="1"/>
  <c r="Z18" i="99"/>
  <c r="Z20" i="99"/>
  <c r="Z22" i="99"/>
  <c r="X24" i="99"/>
  <c r="AA24" i="99" s="1"/>
  <c r="Z27" i="99"/>
  <c r="Z29" i="99"/>
  <c r="AB29" i="99" s="1"/>
  <c r="AC29" i="99" s="1"/>
  <c r="Z31" i="99"/>
  <c r="E34" i="99"/>
  <c r="F34" i="99" s="1"/>
  <c r="F36" i="99"/>
  <c r="F38" i="99"/>
  <c r="F40" i="99"/>
  <c r="X35" i="99"/>
  <c r="AA35" i="99" s="1"/>
  <c r="X37" i="99"/>
  <c r="X39" i="99"/>
  <c r="X41" i="99"/>
  <c r="AA18" i="99"/>
  <c r="AB18" i="99" s="1"/>
  <c r="AC18" i="99" s="1"/>
  <c r="AA20" i="99"/>
  <c r="P21" i="99"/>
  <c r="AA22" i="99"/>
  <c r="AB22" i="99" s="1"/>
  <c r="AC22" i="99" s="1"/>
  <c r="X36" i="100"/>
  <c r="Y36" i="100" s="1"/>
  <c r="X38" i="100"/>
  <c r="X40" i="100"/>
  <c r="F35" i="100"/>
  <c r="F37" i="100"/>
  <c r="F39" i="100"/>
  <c r="F41" i="100"/>
  <c r="S33" i="100"/>
  <c r="S34" i="100" s="1"/>
  <c r="N36" i="100"/>
  <c r="N38" i="100"/>
  <c r="N40" i="100"/>
  <c r="P16" i="100"/>
  <c r="P18" i="100"/>
  <c r="P20" i="100"/>
  <c r="P22" i="100"/>
  <c r="X35" i="100"/>
  <c r="AA35" i="100" s="1"/>
  <c r="AB35" i="100" s="1"/>
  <c r="N7" i="46" s="1"/>
  <c r="Z18" i="100"/>
  <c r="Z20" i="100"/>
  <c r="Z22" i="100"/>
  <c r="X24" i="100"/>
  <c r="AA24" i="100" s="1"/>
  <c r="Z27" i="100"/>
  <c r="AB27" i="100" s="1"/>
  <c r="AC27" i="100" s="1"/>
  <c r="Z29" i="100"/>
  <c r="Z31" i="100"/>
  <c r="E34" i="100"/>
  <c r="F34" i="100" s="1"/>
  <c r="P39" i="101"/>
  <c r="AB18" i="101"/>
  <c r="AC18" i="101" s="1"/>
  <c r="P38" i="101"/>
  <c r="AA37" i="101"/>
  <c r="AB17" i="101"/>
  <c r="AC17" i="101" s="1"/>
  <c r="P40" i="101"/>
  <c r="Y38" i="101"/>
  <c r="Z36" i="101"/>
  <c r="AB36" i="101" s="1"/>
  <c r="X13" i="46"/>
  <c r="X12" i="46"/>
  <c r="X10" i="46"/>
  <c r="AB16" i="96"/>
  <c r="AC16" i="96" s="1"/>
  <c r="AB39" i="101"/>
  <c r="O11" i="46" s="1"/>
  <c r="AB38" i="101"/>
  <c r="AB8" i="101"/>
  <c r="AC8" i="101" s="1"/>
  <c r="AB22" i="101"/>
  <c r="AC22" i="101" s="1"/>
  <c r="AB35" i="96"/>
  <c r="P7" i="46" s="1"/>
  <c r="AB9" i="96"/>
  <c r="AC9" i="96" s="1"/>
  <c r="AC39" i="96"/>
  <c r="AC38" i="96"/>
  <c r="AC37" i="96"/>
  <c r="AC36" i="96"/>
  <c r="F33" i="96"/>
  <c r="AB41" i="101"/>
  <c r="O13" i="46" s="1"/>
  <c r="AB15" i="101"/>
  <c r="AC15" i="101" s="1"/>
  <c r="AB35" i="101"/>
  <c r="AB21" i="101"/>
  <c r="AC21" i="101" s="1"/>
  <c r="AB19" i="101"/>
  <c r="AC19" i="101" s="1"/>
  <c r="AB14" i="101"/>
  <c r="AC14" i="101" s="1"/>
  <c r="AB13" i="101"/>
  <c r="AC13" i="101" s="1"/>
  <c r="AB12" i="101"/>
  <c r="AC12" i="101" s="1"/>
  <c r="AB10" i="101"/>
  <c r="AC10" i="101" s="1"/>
  <c r="AB9" i="101"/>
  <c r="AC9" i="101" s="1"/>
  <c r="AB31" i="101"/>
  <c r="AC31" i="101" s="1"/>
  <c r="AC39" i="101"/>
  <c r="AC40" i="101"/>
  <c r="AB24" i="101"/>
  <c r="AC24" i="101" s="1"/>
  <c r="AB37" i="101"/>
  <c r="O9" i="46" s="1"/>
  <c r="X41" i="100"/>
  <c r="AA15" i="100"/>
  <c r="Z15" i="100"/>
  <c r="Z16" i="100"/>
  <c r="AB26" i="100"/>
  <c r="AC26" i="100" s="1"/>
  <c r="AB28" i="100"/>
  <c r="AC28" i="100" s="1"/>
  <c r="AB29" i="100"/>
  <c r="AC29" i="100" s="1"/>
  <c r="AB30" i="100"/>
  <c r="AC30" i="100" s="1"/>
  <c r="AB31" i="100"/>
  <c r="AC31" i="100" s="1"/>
  <c r="R33" i="99"/>
  <c r="R34" i="99" s="1"/>
  <c r="T33" i="99"/>
  <c r="T34" i="99" s="1"/>
  <c r="V33" i="99"/>
  <c r="V34" i="99" s="1"/>
  <c r="P15" i="99"/>
  <c r="AA16" i="99"/>
  <c r="AB16" i="99" s="1"/>
  <c r="AC16" i="99" s="1"/>
  <c r="AB26" i="99"/>
  <c r="AC26" i="99" s="1"/>
  <c r="AB27" i="99"/>
  <c r="AC27" i="99" s="1"/>
  <c r="AB28" i="99"/>
  <c r="AC28" i="99" s="1"/>
  <c r="AB30" i="99"/>
  <c r="AC30" i="99" s="1"/>
  <c r="AB31" i="99"/>
  <c r="AC31" i="99" s="1"/>
  <c r="T33" i="98"/>
  <c r="T34" i="98" s="1"/>
  <c r="V33" i="98"/>
  <c r="V34" i="98" s="1"/>
  <c r="R33" i="98"/>
  <c r="R34" i="98" s="1"/>
  <c r="X41" i="98"/>
  <c r="AA41" i="98" s="1"/>
  <c r="AB31" i="98"/>
  <c r="AA16" i="98"/>
  <c r="AB16" i="98"/>
  <c r="AC16" i="98" s="1"/>
  <c r="S33" i="97"/>
  <c r="S34" i="97" s="1"/>
  <c r="Y24" i="97"/>
  <c r="O15" i="97"/>
  <c r="P15" i="97" s="1"/>
  <c r="K33" i="97"/>
  <c r="K34" i="97" s="1"/>
  <c r="Z16" i="97"/>
  <c r="P16" i="97"/>
  <c r="P35" i="97"/>
  <c r="F35" i="97"/>
  <c r="F36" i="97"/>
  <c r="F37" i="97"/>
  <c r="F33" i="101"/>
  <c r="AC41" i="96"/>
  <c r="AC40" i="96"/>
  <c r="F38" i="100"/>
  <c r="F39" i="99"/>
  <c r="F38" i="98"/>
  <c r="F34" i="98"/>
  <c r="F39" i="98"/>
  <c r="F40" i="98"/>
  <c r="F41" i="98"/>
  <c r="X7" i="97"/>
  <c r="P36" i="97"/>
  <c r="P37" i="97"/>
  <c r="F34" i="97"/>
  <c r="F38" i="97"/>
  <c r="F39" i="97"/>
  <c r="F40" i="97"/>
  <c r="F41" i="97"/>
  <c r="X33" i="96"/>
  <c r="AA7" i="96"/>
  <c r="Y7" i="96"/>
  <c r="W33" i="96"/>
  <c r="Z7" i="96"/>
  <c r="AJ17" i="96" s="1"/>
  <c r="AK17" i="96" s="1"/>
  <c r="AG24" i="96" s="1"/>
  <c r="I33" i="96"/>
  <c r="I34" i="96" s="1"/>
  <c r="I35" i="96" s="1"/>
  <c r="I36" i="96" s="1"/>
  <c r="I37" i="96" s="1"/>
  <c r="H34" i="96"/>
  <c r="O33" i="96"/>
  <c r="P7" i="96"/>
  <c r="Y37" i="101"/>
  <c r="W33" i="101"/>
  <c r="Z7" i="101"/>
  <c r="X33" i="101"/>
  <c r="AA7" i="101"/>
  <c r="Y7" i="101"/>
  <c r="I33" i="101"/>
  <c r="I34" i="101" s="1"/>
  <c r="I35" i="101" s="1"/>
  <c r="I36" i="101" s="1"/>
  <c r="I37" i="101" s="1"/>
  <c r="H34" i="101"/>
  <c r="O33" i="101"/>
  <c r="P7" i="101"/>
  <c r="W7" i="100"/>
  <c r="W35" i="100"/>
  <c r="Z35" i="100" s="1"/>
  <c r="Z8" i="100"/>
  <c r="Y8" i="100"/>
  <c r="O36" i="100"/>
  <c r="P36" i="100" s="1"/>
  <c r="P9" i="100"/>
  <c r="AA9" i="100"/>
  <c r="W37" i="100"/>
  <c r="Z37" i="100" s="1"/>
  <c r="Z10" i="100"/>
  <c r="Y10" i="100"/>
  <c r="O38" i="100"/>
  <c r="P38" i="100" s="1"/>
  <c r="P11" i="100"/>
  <c r="AA11" i="100"/>
  <c r="W39" i="100"/>
  <c r="Z39" i="100" s="1"/>
  <c r="Z12" i="100"/>
  <c r="Y12" i="100"/>
  <c r="O40" i="100"/>
  <c r="P40" i="100" s="1"/>
  <c r="P13" i="100"/>
  <c r="AA13" i="100"/>
  <c r="W41" i="100"/>
  <c r="Z41" i="100" s="1"/>
  <c r="Z14" i="100"/>
  <c r="Y14" i="100"/>
  <c r="P15" i="100"/>
  <c r="Y15" i="100"/>
  <c r="AA16" i="100"/>
  <c r="AB16" i="100" s="1"/>
  <c r="AC16" i="100" s="1"/>
  <c r="Y17" i="100"/>
  <c r="AA18" i="100"/>
  <c r="Y19" i="100"/>
  <c r="AA20" i="100"/>
  <c r="AB20" i="100" s="1"/>
  <c r="AC20" i="100" s="1"/>
  <c r="Z24" i="100"/>
  <c r="O7" i="100"/>
  <c r="O35" i="100"/>
  <c r="P35" i="100" s="1"/>
  <c r="P8" i="100"/>
  <c r="AA8" i="100"/>
  <c r="W36" i="100"/>
  <c r="Z9" i="100"/>
  <c r="Y9" i="100"/>
  <c r="O37" i="100"/>
  <c r="P37" i="100" s="1"/>
  <c r="P10" i="100"/>
  <c r="AA10" i="100"/>
  <c r="W38" i="100"/>
  <c r="Z38" i="100" s="1"/>
  <c r="Z11" i="100"/>
  <c r="Y11" i="100"/>
  <c r="O39" i="100"/>
  <c r="P39" i="100" s="1"/>
  <c r="P12" i="100"/>
  <c r="AA12" i="100"/>
  <c r="W40" i="100"/>
  <c r="Z40" i="100" s="1"/>
  <c r="Z13" i="100"/>
  <c r="Y13" i="100"/>
  <c r="O41" i="100"/>
  <c r="P41" i="100" s="1"/>
  <c r="P14" i="100"/>
  <c r="AA14" i="100"/>
  <c r="Y16" i="100"/>
  <c r="AA17" i="100"/>
  <c r="AB17" i="100" s="1"/>
  <c r="AC17" i="100" s="1"/>
  <c r="Y18" i="100"/>
  <c r="AA19" i="100"/>
  <c r="AB19" i="100" s="1"/>
  <c r="AC19" i="100" s="1"/>
  <c r="Y20" i="100"/>
  <c r="P24" i="100"/>
  <c r="Y24" i="100"/>
  <c r="Y21" i="100"/>
  <c r="AA21" i="100"/>
  <c r="AB21" i="100" s="1"/>
  <c r="AC21" i="100" s="1"/>
  <c r="Y22" i="100"/>
  <c r="AA22" i="100"/>
  <c r="AB22" i="100" s="1"/>
  <c r="AC22" i="100" s="1"/>
  <c r="F24" i="100"/>
  <c r="H34" i="100"/>
  <c r="J33" i="100"/>
  <c r="J34" i="100" s="1"/>
  <c r="L33" i="100"/>
  <c r="L34" i="100" s="1"/>
  <c r="N7" i="100"/>
  <c r="N33" i="100" s="1"/>
  <c r="N34" i="100" s="1"/>
  <c r="R33" i="100"/>
  <c r="R34" i="100" s="1"/>
  <c r="T33" i="100"/>
  <c r="T34" i="100" s="1"/>
  <c r="V33" i="100"/>
  <c r="V34" i="100" s="1"/>
  <c r="X7" i="100"/>
  <c r="AA37" i="100"/>
  <c r="AB37" i="100" s="1"/>
  <c r="N9" i="46" s="1"/>
  <c r="AA38" i="100"/>
  <c r="AA39" i="100"/>
  <c r="AB39" i="100" s="1"/>
  <c r="N11" i="46" s="1"/>
  <c r="Y39" i="100"/>
  <c r="Y40" i="100"/>
  <c r="AA41" i="100"/>
  <c r="E33" i="100"/>
  <c r="F33" i="100" s="1"/>
  <c r="G33" i="100"/>
  <c r="G34" i="100" s="1"/>
  <c r="I24" i="100"/>
  <c r="AA25" i="100"/>
  <c r="AB25" i="100" s="1"/>
  <c r="AC25" i="100" s="1"/>
  <c r="Y25" i="100"/>
  <c r="Y26" i="100"/>
  <c r="Y27" i="100"/>
  <c r="Y28" i="100"/>
  <c r="Y29" i="100"/>
  <c r="Y30" i="100"/>
  <c r="Y31" i="100"/>
  <c r="P26" i="100"/>
  <c r="P27" i="100"/>
  <c r="P28" i="100"/>
  <c r="P29" i="100"/>
  <c r="P30" i="100"/>
  <c r="P31" i="100"/>
  <c r="AA15" i="99"/>
  <c r="Y15" i="99"/>
  <c r="Z24" i="99"/>
  <c r="Z15" i="99"/>
  <c r="P24" i="99"/>
  <c r="N7" i="99"/>
  <c r="N33" i="99" s="1"/>
  <c r="N34" i="99" s="1"/>
  <c r="X7" i="99"/>
  <c r="P8" i="99"/>
  <c r="Y35" i="99"/>
  <c r="Z8" i="99"/>
  <c r="P9" i="99"/>
  <c r="AA36" i="99"/>
  <c r="Y36" i="99"/>
  <c r="Z9" i="99"/>
  <c r="P10" i="99"/>
  <c r="AA37" i="99"/>
  <c r="Y37" i="99"/>
  <c r="Z10" i="99"/>
  <c r="P11" i="99"/>
  <c r="AA38" i="99"/>
  <c r="Y38" i="99"/>
  <c r="Z11" i="99"/>
  <c r="P12" i="99"/>
  <c r="AA39" i="99"/>
  <c r="Y39" i="99"/>
  <c r="Z12" i="99"/>
  <c r="P13" i="99"/>
  <c r="AA40" i="99"/>
  <c r="Y40" i="99"/>
  <c r="Z13" i="99"/>
  <c r="P14" i="99"/>
  <c r="AA41" i="99"/>
  <c r="Y41" i="99"/>
  <c r="Z14" i="99"/>
  <c r="P16" i="99"/>
  <c r="P17" i="99"/>
  <c r="E33" i="99"/>
  <c r="G33" i="99"/>
  <c r="G34" i="99" s="1"/>
  <c r="AA25" i="99"/>
  <c r="AB25" i="99" s="1"/>
  <c r="AC25" i="99" s="1"/>
  <c r="Y25" i="99"/>
  <c r="O7" i="99"/>
  <c r="W7" i="99"/>
  <c r="P35" i="99"/>
  <c r="Z35" i="99"/>
  <c r="Y8" i="99"/>
  <c r="AA8" i="99"/>
  <c r="P36" i="99"/>
  <c r="Z36" i="99"/>
  <c r="Y9" i="99"/>
  <c r="AA9" i="99"/>
  <c r="P37" i="99"/>
  <c r="Z37" i="99"/>
  <c r="Y10" i="99"/>
  <c r="AA10" i="99"/>
  <c r="AB10" i="99" s="1"/>
  <c r="AC10" i="99" s="1"/>
  <c r="P38" i="99"/>
  <c r="Z38" i="99"/>
  <c r="Y11" i="99"/>
  <c r="AA11" i="99"/>
  <c r="P39" i="99"/>
  <c r="Z39" i="99"/>
  <c r="Y12" i="99"/>
  <c r="AA12" i="99"/>
  <c r="P40" i="99"/>
  <c r="Z40" i="99"/>
  <c r="Y13" i="99"/>
  <c r="AA13" i="99"/>
  <c r="P41" i="99"/>
  <c r="Y14" i="99"/>
  <c r="AA14" i="99"/>
  <c r="Y16" i="99"/>
  <c r="Y17" i="99"/>
  <c r="Y18" i="99"/>
  <c r="Y19" i="99"/>
  <c r="Y20" i="99"/>
  <c r="Y21" i="99"/>
  <c r="Y22" i="99"/>
  <c r="D33" i="99"/>
  <c r="F24" i="99"/>
  <c r="H33" i="99"/>
  <c r="Y26" i="99"/>
  <c r="Y27" i="99"/>
  <c r="Y28" i="99"/>
  <c r="Y29" i="99"/>
  <c r="Y30" i="99"/>
  <c r="Y31" i="99"/>
  <c r="P26" i="99"/>
  <c r="P27" i="99"/>
  <c r="P28" i="99"/>
  <c r="P29" i="99"/>
  <c r="P30" i="99"/>
  <c r="P31" i="99"/>
  <c r="Z15" i="98"/>
  <c r="P24" i="98"/>
  <c r="Y24" i="98"/>
  <c r="P15" i="98"/>
  <c r="AA15" i="98"/>
  <c r="Y15" i="98"/>
  <c r="Z24" i="98"/>
  <c r="N7" i="98"/>
  <c r="N33" i="98" s="1"/>
  <c r="N34" i="98" s="1"/>
  <c r="X7" i="98"/>
  <c r="P8" i="98"/>
  <c r="AA35" i="98"/>
  <c r="Y35" i="98"/>
  <c r="Z8" i="98"/>
  <c r="P9" i="98"/>
  <c r="AA36" i="98"/>
  <c r="Y36" i="98"/>
  <c r="Z9" i="98"/>
  <c r="P10" i="98"/>
  <c r="AA37" i="98"/>
  <c r="Y37" i="98"/>
  <c r="Z10" i="98"/>
  <c r="P11" i="98"/>
  <c r="AA38" i="98"/>
  <c r="Y38" i="98"/>
  <c r="Z11" i="98"/>
  <c r="P12" i="98"/>
  <c r="AA39" i="98"/>
  <c r="Y39" i="98"/>
  <c r="Z12" i="98"/>
  <c r="P13" i="98"/>
  <c r="AA40" i="98"/>
  <c r="Y40" i="98"/>
  <c r="Z13" i="98"/>
  <c r="P14" i="98"/>
  <c r="Y41" i="98"/>
  <c r="Z14" i="98"/>
  <c r="P16" i="98"/>
  <c r="P17" i="98"/>
  <c r="P18" i="98"/>
  <c r="P19" i="98"/>
  <c r="E33" i="98"/>
  <c r="G33" i="98"/>
  <c r="G34" i="98" s="1"/>
  <c r="P25" i="98"/>
  <c r="AA25" i="98"/>
  <c r="AB25" i="98" s="1"/>
  <c r="AC25" i="98" s="1"/>
  <c r="Y25" i="98"/>
  <c r="AC31" i="98"/>
  <c r="O7" i="98"/>
  <c r="W7" i="98"/>
  <c r="P35" i="98"/>
  <c r="Z35" i="98"/>
  <c r="Y8" i="98"/>
  <c r="AA8" i="98"/>
  <c r="P36" i="98"/>
  <c r="Z36" i="98"/>
  <c r="Y9" i="98"/>
  <c r="AA9" i="98"/>
  <c r="P37" i="98"/>
  <c r="Z37" i="98"/>
  <c r="Y10" i="98"/>
  <c r="AA10" i="98"/>
  <c r="P38" i="98"/>
  <c r="Z38" i="98"/>
  <c r="Y11" i="98"/>
  <c r="AA11" i="98"/>
  <c r="P39" i="98"/>
  <c r="Z39" i="98"/>
  <c r="Y12" i="98"/>
  <c r="AA12" i="98"/>
  <c r="P40" i="98"/>
  <c r="Z40" i="98"/>
  <c r="Y13" i="98"/>
  <c r="AA13" i="98"/>
  <c r="P41" i="98"/>
  <c r="Z41" i="98"/>
  <c r="Y14" i="98"/>
  <c r="AA14" i="98"/>
  <c r="Y16" i="98"/>
  <c r="Y17" i="98"/>
  <c r="Y18" i="98"/>
  <c r="Y19" i="98"/>
  <c r="Y20" i="98"/>
  <c r="Y21" i="98"/>
  <c r="Y22" i="98"/>
  <c r="D33" i="98"/>
  <c r="F24" i="98"/>
  <c r="H33" i="98"/>
  <c r="Y26" i="98"/>
  <c r="Y27" i="98"/>
  <c r="Y28" i="98"/>
  <c r="Y29" i="98"/>
  <c r="Y30" i="98"/>
  <c r="Y31" i="98"/>
  <c r="P26" i="98"/>
  <c r="P27" i="98"/>
  <c r="P28" i="98"/>
  <c r="P29" i="98"/>
  <c r="P30" i="98"/>
  <c r="P31" i="98"/>
  <c r="Y10" i="97"/>
  <c r="Z24" i="97"/>
  <c r="AA35" i="97"/>
  <c r="Y35" i="97"/>
  <c r="AA36" i="97"/>
  <c r="Y36" i="97"/>
  <c r="AA37" i="97"/>
  <c r="Y37" i="97"/>
  <c r="Z38" i="97"/>
  <c r="Z39" i="97"/>
  <c r="Z40" i="97"/>
  <c r="Z41" i="97"/>
  <c r="Z15" i="97"/>
  <c r="P24" i="97"/>
  <c r="AA24" i="97"/>
  <c r="X33" i="97"/>
  <c r="Z35" i="97"/>
  <c r="Z36" i="97"/>
  <c r="Z37" i="97"/>
  <c r="AB37" i="97" s="1"/>
  <c r="K9" i="46" s="1"/>
  <c r="P38" i="97"/>
  <c r="AA38" i="97"/>
  <c r="Y38" i="97"/>
  <c r="P39" i="97"/>
  <c r="AA39" i="97"/>
  <c r="P40" i="97"/>
  <c r="AA40" i="97"/>
  <c r="Y40" i="97"/>
  <c r="P41" i="97"/>
  <c r="Y41" i="97"/>
  <c r="H34" i="97"/>
  <c r="AA15" i="97"/>
  <c r="Y15" i="97"/>
  <c r="O7" i="97"/>
  <c r="AA7" i="97" s="1"/>
  <c r="W7" i="97"/>
  <c r="Y8" i="97"/>
  <c r="AA9" i="97"/>
  <c r="AA10" i="97"/>
  <c r="AB10" i="97" s="1"/>
  <c r="AC10" i="97" s="1"/>
  <c r="Y11" i="97"/>
  <c r="AA11" i="97"/>
  <c r="Y12" i="97"/>
  <c r="AA12" i="97"/>
  <c r="AB12" i="97" s="1"/>
  <c r="AC12" i="97" s="1"/>
  <c r="Y13" i="97"/>
  <c r="AA13" i="97"/>
  <c r="Y14" i="97"/>
  <c r="AA14" i="97"/>
  <c r="AB14" i="97" s="1"/>
  <c r="AC14" i="97" s="1"/>
  <c r="Y16" i="97"/>
  <c r="AA16" i="97"/>
  <c r="Y17" i="97"/>
  <c r="AA17" i="97"/>
  <c r="AB17" i="97" s="1"/>
  <c r="AC17" i="97" s="1"/>
  <c r="Y18" i="97"/>
  <c r="AA18" i="97"/>
  <c r="Y19" i="97"/>
  <c r="AA19" i="97"/>
  <c r="AB19" i="97" s="1"/>
  <c r="AC19" i="97" s="1"/>
  <c r="Y20" i="97"/>
  <c r="AA20" i="97"/>
  <c r="AB20" i="97" s="1"/>
  <c r="AC20" i="97" s="1"/>
  <c r="Y21" i="97"/>
  <c r="AA21" i="97"/>
  <c r="AB21" i="97" s="1"/>
  <c r="AC21" i="97" s="1"/>
  <c r="Y22" i="97"/>
  <c r="AA22" i="97"/>
  <c r="AB22" i="97" s="1"/>
  <c r="AC22" i="97" s="1"/>
  <c r="G33" i="97"/>
  <c r="G34" i="97" s="1"/>
  <c r="I24" i="97"/>
  <c r="Y25" i="97"/>
  <c r="Y26" i="97"/>
  <c r="Y27" i="97"/>
  <c r="Y28" i="97"/>
  <c r="AA29" i="97"/>
  <c r="AB29" i="97" s="1"/>
  <c r="AC29" i="97" s="1"/>
  <c r="AA30" i="97"/>
  <c r="AB30" i="97" s="1"/>
  <c r="AC30" i="97" s="1"/>
  <c r="AA31" i="97"/>
  <c r="AB31" i="97" s="1"/>
  <c r="J33" i="97"/>
  <c r="J34" i="97" s="1"/>
  <c r="R33" i="97"/>
  <c r="R34" i="97" s="1"/>
  <c r="AA8" i="97"/>
  <c r="Y9" i="97"/>
  <c r="P8" i="97"/>
  <c r="Z8" i="97"/>
  <c r="P9" i="97"/>
  <c r="Z9" i="97"/>
  <c r="P10" i="97"/>
  <c r="Z10" i="97"/>
  <c r="P11" i="97"/>
  <c r="Z11" i="97"/>
  <c r="P12" i="97"/>
  <c r="Z12" i="97"/>
  <c r="P13" i="97"/>
  <c r="Z13" i="97"/>
  <c r="P14" i="97"/>
  <c r="Z14" i="97"/>
  <c r="E33" i="97"/>
  <c r="F33" i="97" s="1"/>
  <c r="F24" i="97"/>
  <c r="AA25" i="97"/>
  <c r="AB25" i="97" s="1"/>
  <c r="AC25" i="97" s="1"/>
  <c r="AA26" i="97"/>
  <c r="AB26" i="97" s="1"/>
  <c r="AC26" i="97" s="1"/>
  <c r="AA27" i="97"/>
  <c r="AB27" i="97" s="1"/>
  <c r="AC27" i="97" s="1"/>
  <c r="AA28" i="97"/>
  <c r="AB28" i="97" s="1"/>
  <c r="AC28" i="97" s="1"/>
  <c r="Y29" i="97"/>
  <c r="Y30" i="97"/>
  <c r="Y31" i="97"/>
  <c r="V41" i="95"/>
  <c r="U41" i="95"/>
  <c r="T41" i="95"/>
  <c r="S41" i="95"/>
  <c r="R41" i="95"/>
  <c r="Q41" i="95"/>
  <c r="M41" i="95"/>
  <c r="L41" i="95"/>
  <c r="K41" i="95"/>
  <c r="J41" i="95"/>
  <c r="H41" i="95"/>
  <c r="G41" i="95"/>
  <c r="I41" i="95" s="1"/>
  <c r="E41" i="95"/>
  <c r="D41" i="95"/>
  <c r="V40" i="95"/>
  <c r="U40" i="95"/>
  <c r="T40" i="95"/>
  <c r="S40" i="95"/>
  <c r="R40" i="95"/>
  <c r="Q40" i="95"/>
  <c r="M40" i="95"/>
  <c r="L40" i="95"/>
  <c r="K40" i="95"/>
  <c r="J40" i="95"/>
  <c r="H40" i="95"/>
  <c r="G40" i="95"/>
  <c r="I40" i="95" s="1"/>
  <c r="E40" i="95"/>
  <c r="D40" i="95"/>
  <c r="V39" i="95"/>
  <c r="U39" i="95"/>
  <c r="T39" i="95"/>
  <c r="S39" i="95"/>
  <c r="R39" i="95"/>
  <c r="Q39" i="95"/>
  <c r="M39" i="95"/>
  <c r="L39" i="95"/>
  <c r="K39" i="95"/>
  <c r="J39" i="95"/>
  <c r="H39" i="95"/>
  <c r="G39" i="95"/>
  <c r="I39" i="95" s="1"/>
  <c r="E39" i="95"/>
  <c r="D39" i="95"/>
  <c r="V38" i="95"/>
  <c r="U38" i="95"/>
  <c r="T38" i="95"/>
  <c r="S38" i="95"/>
  <c r="R38" i="95"/>
  <c r="Q38" i="95"/>
  <c r="M38" i="95"/>
  <c r="L38" i="95"/>
  <c r="K38" i="95"/>
  <c r="J38" i="95"/>
  <c r="H38" i="95"/>
  <c r="G38" i="95"/>
  <c r="I38" i="95" s="1"/>
  <c r="E38" i="95"/>
  <c r="D38" i="95"/>
  <c r="V37" i="95"/>
  <c r="U37" i="95"/>
  <c r="T37" i="95"/>
  <c r="S37" i="95"/>
  <c r="R37" i="95"/>
  <c r="Q37" i="95"/>
  <c r="M37" i="95"/>
  <c r="L37" i="95"/>
  <c r="K37" i="95"/>
  <c r="J37" i="95"/>
  <c r="H37" i="95"/>
  <c r="G37" i="95"/>
  <c r="E37" i="95"/>
  <c r="D37" i="95"/>
  <c r="V36" i="95"/>
  <c r="U36" i="95"/>
  <c r="T36" i="95"/>
  <c r="S36" i="95"/>
  <c r="R36" i="95"/>
  <c r="Q36" i="95"/>
  <c r="M36" i="95"/>
  <c r="L36" i="95"/>
  <c r="K36" i="95"/>
  <c r="J36" i="95"/>
  <c r="H36" i="95"/>
  <c r="G36" i="95"/>
  <c r="E36" i="95"/>
  <c r="D36" i="95"/>
  <c r="V35" i="95"/>
  <c r="U35" i="95"/>
  <c r="T35" i="95"/>
  <c r="S35" i="95"/>
  <c r="R35" i="95"/>
  <c r="Q35" i="95"/>
  <c r="M35" i="95"/>
  <c r="L35" i="95"/>
  <c r="K35" i="95"/>
  <c r="J35" i="95"/>
  <c r="H35" i="95"/>
  <c r="G35" i="95"/>
  <c r="E35" i="95"/>
  <c r="E34" i="95" s="1"/>
  <c r="D35" i="95"/>
  <c r="D34" i="95" s="1"/>
  <c r="AA32" i="95"/>
  <c r="Z32" i="95"/>
  <c r="F32" i="95"/>
  <c r="X31" i="95"/>
  <c r="W31" i="95"/>
  <c r="O31" i="95"/>
  <c r="N31" i="95"/>
  <c r="Z31" i="95" s="1"/>
  <c r="I31" i="95"/>
  <c r="F31" i="95"/>
  <c r="X30" i="95"/>
  <c r="W30" i="95"/>
  <c r="O30" i="95"/>
  <c r="N30" i="95"/>
  <c r="I30" i="95"/>
  <c r="F30" i="95"/>
  <c r="X29" i="95"/>
  <c r="W29" i="95"/>
  <c r="O29" i="95"/>
  <c r="N29" i="95"/>
  <c r="Z29" i="95" s="1"/>
  <c r="I29" i="95"/>
  <c r="F29" i="95"/>
  <c r="X28" i="95"/>
  <c r="W28" i="95"/>
  <c r="O28" i="95"/>
  <c r="N28" i="95"/>
  <c r="I28" i="95"/>
  <c r="F28" i="95"/>
  <c r="X27" i="95"/>
  <c r="W27" i="95"/>
  <c r="O27" i="95"/>
  <c r="N27" i="95"/>
  <c r="Z27" i="95" s="1"/>
  <c r="I27" i="95"/>
  <c r="F27" i="95"/>
  <c r="X26" i="95"/>
  <c r="W26" i="95"/>
  <c r="O26" i="95"/>
  <c r="N26" i="95"/>
  <c r="I26" i="95"/>
  <c r="F26" i="95"/>
  <c r="X25" i="95"/>
  <c r="W25" i="95"/>
  <c r="O25" i="95"/>
  <c r="N25" i="95"/>
  <c r="Z25" i="95" s="1"/>
  <c r="I25" i="95"/>
  <c r="F25" i="95"/>
  <c r="V24" i="95"/>
  <c r="U24" i="95"/>
  <c r="T24" i="95"/>
  <c r="S24" i="95"/>
  <c r="R24" i="95"/>
  <c r="Q24" i="95"/>
  <c r="W24" i="95" s="1"/>
  <c r="M24" i="95"/>
  <c r="L24" i="95"/>
  <c r="K24" i="95"/>
  <c r="O24" i="95" s="1"/>
  <c r="J24" i="95"/>
  <c r="N24" i="95" s="1"/>
  <c r="H24" i="95"/>
  <c r="H33" i="95" s="1"/>
  <c r="G24" i="95"/>
  <c r="E24" i="95"/>
  <c r="D24" i="95"/>
  <c r="AA23" i="95"/>
  <c r="Z23" i="95"/>
  <c r="Y23" i="95"/>
  <c r="P23" i="95"/>
  <c r="F23" i="95"/>
  <c r="X22" i="95"/>
  <c r="W22" i="95"/>
  <c r="O22" i="95"/>
  <c r="N22" i="95"/>
  <c r="I22" i="95"/>
  <c r="F22" i="95"/>
  <c r="X21" i="95"/>
  <c r="W21" i="95"/>
  <c r="O21" i="95"/>
  <c r="N21" i="95"/>
  <c r="I21" i="95"/>
  <c r="F21" i="95"/>
  <c r="X20" i="95"/>
  <c r="W20" i="95"/>
  <c r="O20" i="95"/>
  <c r="N20" i="95"/>
  <c r="I20" i="95"/>
  <c r="F20" i="95"/>
  <c r="X19" i="95"/>
  <c r="W19" i="95"/>
  <c r="O19" i="95"/>
  <c r="N19" i="95"/>
  <c r="I19" i="95"/>
  <c r="F19" i="95"/>
  <c r="X18" i="95"/>
  <c r="W18" i="95"/>
  <c r="O18" i="95"/>
  <c r="N18" i="95"/>
  <c r="I18" i="95"/>
  <c r="F18" i="95"/>
  <c r="X17" i="95"/>
  <c r="W17" i="95"/>
  <c r="O17" i="95"/>
  <c r="N17" i="95"/>
  <c r="I17" i="95"/>
  <c r="F17" i="95"/>
  <c r="X16" i="95"/>
  <c r="W16" i="95"/>
  <c r="O16" i="95"/>
  <c r="N16" i="95"/>
  <c r="I16" i="95"/>
  <c r="F16" i="95"/>
  <c r="V15" i="95"/>
  <c r="U15" i="95"/>
  <c r="T15" i="95"/>
  <c r="S15" i="95"/>
  <c r="R15" i="95"/>
  <c r="X15" i="95" s="1"/>
  <c r="Q15" i="95"/>
  <c r="W15" i="95" s="1"/>
  <c r="M15" i="95"/>
  <c r="L15" i="95"/>
  <c r="K15" i="95"/>
  <c r="J15" i="95"/>
  <c r="N15" i="95" s="1"/>
  <c r="H15" i="95"/>
  <c r="G15" i="95"/>
  <c r="E15" i="95"/>
  <c r="D15" i="95"/>
  <c r="X14" i="95"/>
  <c r="W14" i="95"/>
  <c r="O14" i="95"/>
  <c r="N14" i="95"/>
  <c r="N41" i="95" s="1"/>
  <c r="I14" i="95"/>
  <c r="F14" i="95"/>
  <c r="X13" i="95"/>
  <c r="W13" i="95"/>
  <c r="O13" i="95"/>
  <c r="N13" i="95"/>
  <c r="N40" i="95" s="1"/>
  <c r="I13" i="95"/>
  <c r="F13" i="95"/>
  <c r="X12" i="95"/>
  <c r="W12" i="95"/>
  <c r="O12" i="95"/>
  <c r="N12" i="95"/>
  <c r="N39" i="95" s="1"/>
  <c r="I12" i="95"/>
  <c r="F12" i="95"/>
  <c r="X11" i="95"/>
  <c r="W11" i="95"/>
  <c r="O11" i="95"/>
  <c r="N11" i="95"/>
  <c r="N38" i="95" s="1"/>
  <c r="I11" i="95"/>
  <c r="F11" i="95"/>
  <c r="X10" i="95"/>
  <c r="W10" i="95"/>
  <c r="O10" i="95"/>
  <c r="N10" i="95"/>
  <c r="N37" i="95" s="1"/>
  <c r="I10" i="95"/>
  <c r="F10" i="95"/>
  <c r="X9" i="95"/>
  <c r="W9" i="95"/>
  <c r="O9" i="95"/>
  <c r="N9" i="95"/>
  <c r="N36" i="95" s="1"/>
  <c r="I9" i="95"/>
  <c r="F9" i="95"/>
  <c r="X8" i="95"/>
  <c r="W8" i="95"/>
  <c r="O8" i="95"/>
  <c r="N8" i="95"/>
  <c r="N35" i="95" s="1"/>
  <c r="I8" i="95"/>
  <c r="F8" i="95"/>
  <c r="V7" i="95"/>
  <c r="U7" i="95"/>
  <c r="T7" i="95"/>
  <c r="S7" i="95"/>
  <c r="S33" i="95" s="1"/>
  <c r="S34" i="95" s="1"/>
  <c r="R7" i="95"/>
  <c r="Q7" i="95"/>
  <c r="M7" i="95"/>
  <c r="L7" i="95"/>
  <c r="L33" i="95" s="1"/>
  <c r="L34" i="95" s="1"/>
  <c r="K7" i="95"/>
  <c r="J7" i="95"/>
  <c r="J33" i="95" s="1"/>
  <c r="J34" i="95" s="1"/>
  <c r="H7" i="95"/>
  <c r="G7" i="95"/>
  <c r="I7" i="95" s="1"/>
  <c r="E7" i="95"/>
  <c r="D7" i="95"/>
  <c r="V41" i="94"/>
  <c r="U41" i="94"/>
  <c r="T41" i="94"/>
  <c r="S41" i="94"/>
  <c r="R41" i="94"/>
  <c r="Q41" i="94"/>
  <c r="M41" i="94"/>
  <c r="L41" i="94"/>
  <c r="K41" i="94"/>
  <c r="J41" i="94"/>
  <c r="H41" i="94"/>
  <c r="G41" i="94"/>
  <c r="E41" i="94"/>
  <c r="D41" i="94"/>
  <c r="V40" i="94"/>
  <c r="U40" i="94"/>
  <c r="T40" i="94"/>
  <c r="S40" i="94"/>
  <c r="R40" i="94"/>
  <c r="Q40" i="94"/>
  <c r="M40" i="94"/>
  <c r="L40" i="94"/>
  <c r="K40" i="94"/>
  <c r="J40" i="94"/>
  <c r="H40" i="94"/>
  <c r="G40" i="94"/>
  <c r="E40" i="94"/>
  <c r="D40" i="94"/>
  <c r="V39" i="94"/>
  <c r="U39" i="94"/>
  <c r="T39" i="94"/>
  <c r="S39" i="94"/>
  <c r="R39" i="94"/>
  <c r="Q39" i="94"/>
  <c r="M39" i="94"/>
  <c r="L39" i="94"/>
  <c r="K39" i="94"/>
  <c r="J39" i="94"/>
  <c r="H39" i="94"/>
  <c r="G39" i="94"/>
  <c r="E39" i="94"/>
  <c r="D39" i="94"/>
  <c r="V38" i="94"/>
  <c r="U38" i="94"/>
  <c r="T38" i="94"/>
  <c r="S38" i="94"/>
  <c r="R38" i="94"/>
  <c r="Q38" i="94"/>
  <c r="M38" i="94"/>
  <c r="L38" i="94"/>
  <c r="K38" i="94"/>
  <c r="J38" i="94"/>
  <c r="H38" i="94"/>
  <c r="G38" i="94"/>
  <c r="E38" i="94"/>
  <c r="D38" i="94"/>
  <c r="V37" i="94"/>
  <c r="U37" i="94"/>
  <c r="T37" i="94"/>
  <c r="S37" i="94"/>
  <c r="R37" i="94"/>
  <c r="Q37" i="94"/>
  <c r="M37" i="94"/>
  <c r="L37" i="94"/>
  <c r="K37" i="94"/>
  <c r="J37" i="94"/>
  <c r="H37" i="94"/>
  <c r="G37" i="94"/>
  <c r="E37" i="94"/>
  <c r="D37" i="94"/>
  <c r="V36" i="94"/>
  <c r="U36" i="94"/>
  <c r="T36" i="94"/>
  <c r="S36" i="94"/>
  <c r="R36" i="94"/>
  <c r="Q36" i="94"/>
  <c r="M36" i="94"/>
  <c r="L36" i="94"/>
  <c r="K36" i="94"/>
  <c r="J36" i="94"/>
  <c r="H36" i="94"/>
  <c r="G36" i="94"/>
  <c r="E36" i="94"/>
  <c r="D36" i="94"/>
  <c r="V35" i="94"/>
  <c r="U35" i="94"/>
  <c r="T35" i="94"/>
  <c r="S35" i="94"/>
  <c r="R35" i="94"/>
  <c r="Q35" i="94"/>
  <c r="M35" i="94"/>
  <c r="L35" i="94"/>
  <c r="K35" i="94"/>
  <c r="J35" i="94"/>
  <c r="H35" i="94"/>
  <c r="G35" i="94"/>
  <c r="E35" i="94"/>
  <c r="E34" i="94" s="1"/>
  <c r="D35" i="94"/>
  <c r="D34" i="94" s="1"/>
  <c r="AA32" i="94"/>
  <c r="Z32" i="94"/>
  <c r="F32" i="94"/>
  <c r="X31" i="94"/>
  <c r="W31" i="94"/>
  <c r="O31" i="94"/>
  <c r="P31" i="94" s="1"/>
  <c r="N31" i="94"/>
  <c r="I31" i="94"/>
  <c r="F31" i="94"/>
  <c r="X30" i="94"/>
  <c r="W30" i="94"/>
  <c r="O30" i="94"/>
  <c r="P30" i="94" s="1"/>
  <c r="N30" i="94"/>
  <c r="I30" i="94"/>
  <c r="F30" i="94"/>
  <c r="X29" i="94"/>
  <c r="W29" i="94"/>
  <c r="O29" i="94"/>
  <c r="P29" i="94" s="1"/>
  <c r="N29" i="94"/>
  <c r="I29" i="94"/>
  <c r="F29" i="94"/>
  <c r="X28" i="94"/>
  <c r="W28" i="94"/>
  <c r="O28" i="94"/>
  <c r="P28" i="94" s="1"/>
  <c r="N28" i="94"/>
  <c r="I28" i="94"/>
  <c r="F28" i="94"/>
  <c r="X27" i="94"/>
  <c r="W27" i="94"/>
  <c r="O27" i="94"/>
  <c r="N27" i="94"/>
  <c r="I27" i="94"/>
  <c r="F27" i="94"/>
  <c r="X26" i="94"/>
  <c r="W26" i="94"/>
  <c r="O26" i="94"/>
  <c r="AA26" i="94" s="1"/>
  <c r="N26" i="94"/>
  <c r="I26" i="94"/>
  <c r="F26" i="94"/>
  <c r="X25" i="94"/>
  <c r="W25" i="94"/>
  <c r="O25" i="94"/>
  <c r="N25" i="94"/>
  <c r="I25" i="94"/>
  <c r="F25" i="94"/>
  <c r="V24" i="94"/>
  <c r="U24" i="94"/>
  <c r="T24" i="94"/>
  <c r="S24" i="94"/>
  <c r="R24" i="94"/>
  <c r="Q24" i="94"/>
  <c r="W24" i="94" s="1"/>
  <c r="M24" i="94"/>
  <c r="L24" i="94"/>
  <c r="K24" i="94"/>
  <c r="O24" i="94" s="1"/>
  <c r="J24" i="94"/>
  <c r="N24" i="94" s="1"/>
  <c r="H24" i="94"/>
  <c r="G24" i="94"/>
  <c r="G33" i="94" s="1"/>
  <c r="G34" i="94" s="1"/>
  <c r="E24" i="94"/>
  <c r="D24" i="94"/>
  <c r="AA23" i="94"/>
  <c r="Z23" i="94"/>
  <c r="Y23" i="94"/>
  <c r="P23" i="94"/>
  <c r="F23" i="94"/>
  <c r="X22" i="94"/>
  <c r="W22" i="94"/>
  <c r="O22" i="94"/>
  <c r="N22" i="94"/>
  <c r="I22" i="94"/>
  <c r="F22" i="94"/>
  <c r="X21" i="94"/>
  <c r="W21" i="94"/>
  <c r="O21" i="94"/>
  <c r="N21" i="94"/>
  <c r="Z21" i="94" s="1"/>
  <c r="I21" i="94"/>
  <c r="F21" i="94"/>
  <c r="X20" i="94"/>
  <c r="W20" i="94"/>
  <c r="O20" i="94"/>
  <c r="N20" i="94"/>
  <c r="Z20" i="94" s="1"/>
  <c r="I20" i="94"/>
  <c r="F20" i="94"/>
  <c r="X19" i="94"/>
  <c r="W19" i="94"/>
  <c r="O19" i="94"/>
  <c r="N19" i="94"/>
  <c r="Z19" i="94" s="1"/>
  <c r="I19" i="94"/>
  <c r="F19" i="94"/>
  <c r="X18" i="94"/>
  <c r="W18" i="94"/>
  <c r="O18" i="94"/>
  <c r="N18" i="94"/>
  <c r="Z18" i="94" s="1"/>
  <c r="I18" i="94"/>
  <c r="F18" i="94"/>
  <c r="X17" i="94"/>
  <c r="W17" i="94"/>
  <c r="O17" i="94"/>
  <c r="N17" i="94"/>
  <c r="I17" i="94"/>
  <c r="F17" i="94"/>
  <c r="X16" i="94"/>
  <c r="W16" i="94"/>
  <c r="O16" i="94"/>
  <c r="N16" i="94"/>
  <c r="Z16" i="94" s="1"/>
  <c r="I16" i="94"/>
  <c r="F16" i="94"/>
  <c r="V15" i="94"/>
  <c r="U15" i="94"/>
  <c r="T15" i="94"/>
  <c r="S15" i="94"/>
  <c r="R15" i="94"/>
  <c r="X15" i="94" s="1"/>
  <c r="Q15" i="94"/>
  <c r="W15" i="94" s="1"/>
  <c r="M15" i="94"/>
  <c r="L15" i="94"/>
  <c r="K15" i="94"/>
  <c r="J15" i="94"/>
  <c r="N15" i="94" s="1"/>
  <c r="H15" i="94"/>
  <c r="G15" i="94"/>
  <c r="E15" i="94"/>
  <c r="D15" i="94"/>
  <c r="X14" i="94"/>
  <c r="W14" i="94"/>
  <c r="O14" i="94"/>
  <c r="O41" i="94" s="1"/>
  <c r="N14" i="94"/>
  <c r="N41" i="94" s="1"/>
  <c r="I14" i="94"/>
  <c r="F14" i="94"/>
  <c r="X13" i="94"/>
  <c r="X40" i="94" s="1"/>
  <c r="W13" i="94"/>
  <c r="W40" i="94" s="1"/>
  <c r="O13" i="94"/>
  <c r="O40" i="94" s="1"/>
  <c r="N13" i="94"/>
  <c r="N40" i="94" s="1"/>
  <c r="I13" i="94"/>
  <c r="F13" i="94"/>
  <c r="X12" i="94"/>
  <c r="X39" i="94" s="1"/>
  <c r="W12" i="94"/>
  <c r="O12" i="94"/>
  <c r="O39" i="94" s="1"/>
  <c r="N12" i="94"/>
  <c r="N39" i="94" s="1"/>
  <c r="I12" i="94"/>
  <c r="F12" i="94"/>
  <c r="X11" i="94"/>
  <c r="X38" i="94" s="1"/>
  <c r="W11" i="94"/>
  <c r="W38" i="94" s="1"/>
  <c r="O11" i="94"/>
  <c r="O38" i="94" s="1"/>
  <c r="N11" i="94"/>
  <c r="N38" i="94" s="1"/>
  <c r="I11" i="94"/>
  <c r="F11" i="94"/>
  <c r="X10" i="94"/>
  <c r="X37" i="94" s="1"/>
  <c r="W10" i="94"/>
  <c r="O10" i="94"/>
  <c r="O37" i="94" s="1"/>
  <c r="N10" i="94"/>
  <c r="I10" i="94"/>
  <c r="F10" i="94"/>
  <c r="X9" i="94"/>
  <c r="X36" i="94" s="1"/>
  <c r="W9" i="94"/>
  <c r="O9" i="94"/>
  <c r="O36" i="94" s="1"/>
  <c r="N9" i="94"/>
  <c r="I9" i="94"/>
  <c r="F9" i="94"/>
  <c r="X8" i="94"/>
  <c r="X35" i="94" s="1"/>
  <c r="W8" i="94"/>
  <c r="O8" i="94"/>
  <c r="O35" i="94" s="1"/>
  <c r="N8" i="94"/>
  <c r="I8" i="94"/>
  <c r="F8" i="94"/>
  <c r="V7" i="94"/>
  <c r="U7" i="94"/>
  <c r="T7" i="94"/>
  <c r="S7" i="94"/>
  <c r="R7" i="94"/>
  <c r="R33" i="94" s="1"/>
  <c r="R34" i="94" s="1"/>
  <c r="Q7" i="94"/>
  <c r="M7" i="94"/>
  <c r="M33" i="94" s="1"/>
  <c r="M34" i="94" s="1"/>
  <c r="L7" i="94"/>
  <c r="K7" i="94"/>
  <c r="K33" i="94" s="1"/>
  <c r="K34" i="94" s="1"/>
  <c r="J7" i="94"/>
  <c r="H7" i="94"/>
  <c r="I7" i="94" s="1"/>
  <c r="G7" i="94"/>
  <c r="E7" i="94"/>
  <c r="D7" i="94"/>
  <c r="X24" i="95" l="1"/>
  <c r="O15" i="95"/>
  <c r="AA15" i="95" s="1"/>
  <c r="W39" i="94"/>
  <c r="X24" i="94"/>
  <c r="AA25" i="94"/>
  <c r="O15" i="94"/>
  <c r="AC35" i="96"/>
  <c r="Q33" i="95"/>
  <c r="Q34" i="95" s="1"/>
  <c r="U33" i="95"/>
  <c r="U34" i="95" s="1"/>
  <c r="Z26" i="95"/>
  <c r="Z28" i="95"/>
  <c r="Z30" i="95"/>
  <c r="AB18" i="97"/>
  <c r="AC18" i="97" s="1"/>
  <c r="AB13" i="97"/>
  <c r="AC13" i="97" s="1"/>
  <c r="AB11" i="97"/>
  <c r="AC11" i="97" s="1"/>
  <c r="AB35" i="97"/>
  <c r="K7" i="46" s="1"/>
  <c r="AB40" i="98"/>
  <c r="L12" i="46" s="1"/>
  <c r="AB39" i="98"/>
  <c r="L11" i="46" s="1"/>
  <c r="AB38" i="98"/>
  <c r="L10" i="46" s="1"/>
  <c r="AB37" i="98"/>
  <c r="L9" i="46" s="1"/>
  <c r="AB36" i="98"/>
  <c r="L8" i="46" s="1"/>
  <c r="AB35" i="98"/>
  <c r="L7" i="46" s="1"/>
  <c r="AB22" i="98"/>
  <c r="AC22" i="98" s="1"/>
  <c r="AB11" i="98"/>
  <c r="AC11" i="98" s="1"/>
  <c r="AB10" i="98"/>
  <c r="AC10" i="98" s="1"/>
  <c r="AB8" i="98"/>
  <c r="AC8" i="98" s="1"/>
  <c r="Y24" i="99"/>
  <c r="AB20" i="99"/>
  <c r="AC20" i="99" s="1"/>
  <c r="Y38" i="100"/>
  <c r="AB10" i="100"/>
  <c r="AC10" i="100" s="1"/>
  <c r="AA40" i="100"/>
  <c r="AB40" i="100" s="1"/>
  <c r="N12" i="46" s="1"/>
  <c r="AB38" i="100"/>
  <c r="N10" i="46" s="1"/>
  <c r="Y35" i="100"/>
  <c r="Z36" i="100"/>
  <c r="AB18" i="100"/>
  <c r="AC18" i="100" s="1"/>
  <c r="Y41" i="100"/>
  <c r="Y37" i="100"/>
  <c r="O8" i="46"/>
  <c r="AC36" i="101"/>
  <c r="AC35" i="101"/>
  <c r="O7" i="46"/>
  <c r="AC41" i="101"/>
  <c r="AC38" i="101"/>
  <c r="O10" i="46"/>
  <c r="X7" i="46"/>
  <c r="AB7" i="96"/>
  <c r="AC7" i="96" s="1"/>
  <c r="AB7" i="101"/>
  <c r="AC7" i="101" s="1"/>
  <c r="AC37" i="101"/>
  <c r="AB41" i="100"/>
  <c r="N13" i="46" s="1"/>
  <c r="AB24" i="100"/>
  <c r="AC24" i="100" s="1"/>
  <c r="AB9" i="100"/>
  <c r="AC9" i="100" s="1"/>
  <c r="AB15" i="100"/>
  <c r="AC15" i="100" s="1"/>
  <c r="AA36" i="100"/>
  <c r="AB36" i="100" s="1"/>
  <c r="AC41" i="100"/>
  <c r="AC40" i="100"/>
  <c r="AC39" i="100"/>
  <c r="AC37" i="100"/>
  <c r="AC35" i="100"/>
  <c r="AB24" i="99"/>
  <c r="AC24" i="99" s="1"/>
  <c r="AB15" i="99"/>
  <c r="AC15" i="99" s="1"/>
  <c r="AB9" i="99"/>
  <c r="AC9" i="99" s="1"/>
  <c r="AB41" i="99"/>
  <c r="M13" i="46" s="1"/>
  <c r="AB40" i="99"/>
  <c r="M12" i="46" s="1"/>
  <c r="AB39" i="99"/>
  <c r="M11" i="46" s="1"/>
  <c r="AB38" i="99"/>
  <c r="M10" i="46" s="1"/>
  <c r="AB37" i="99"/>
  <c r="M9" i="46" s="1"/>
  <c r="AB36" i="99"/>
  <c r="M8" i="46" s="1"/>
  <c r="AB35" i="99"/>
  <c r="M7" i="46" s="1"/>
  <c r="S7" i="46" s="1"/>
  <c r="AB41" i="98"/>
  <c r="L13" i="46" s="1"/>
  <c r="AB15" i="98"/>
  <c r="AC15" i="98" s="1"/>
  <c r="AB9" i="98"/>
  <c r="AC9" i="98" s="1"/>
  <c r="AB24" i="98"/>
  <c r="AC24" i="98" s="1"/>
  <c r="AC40" i="98"/>
  <c r="AC39" i="98"/>
  <c r="AC38" i="98"/>
  <c r="AC37" i="98"/>
  <c r="AC36" i="98"/>
  <c r="AC35" i="98"/>
  <c r="AB15" i="97"/>
  <c r="AC15" i="97" s="1"/>
  <c r="AB16" i="97"/>
  <c r="AC16" i="97" s="1"/>
  <c r="AB8" i="97"/>
  <c r="AC8" i="97" s="1"/>
  <c r="AB9" i="97"/>
  <c r="AC9" i="97" s="1"/>
  <c r="AB36" i="97"/>
  <c r="AB41" i="97"/>
  <c r="K13" i="46" s="1"/>
  <c r="AB39" i="97"/>
  <c r="K11" i="46" s="1"/>
  <c r="AB24" i="97"/>
  <c r="AC24" i="97" s="1"/>
  <c r="AC31" i="97"/>
  <c r="AB40" i="97"/>
  <c r="K12" i="46" s="1"/>
  <c r="AB38" i="97"/>
  <c r="K10" i="46" s="1"/>
  <c r="AC37" i="97"/>
  <c r="AC35" i="97"/>
  <c r="V33" i="94"/>
  <c r="V34" i="94" s="1"/>
  <c r="T33" i="94"/>
  <c r="T34" i="94" s="1"/>
  <c r="X41" i="94"/>
  <c r="W41" i="94"/>
  <c r="Z41" i="94" s="1"/>
  <c r="F34" i="94"/>
  <c r="F35" i="94"/>
  <c r="F36" i="94"/>
  <c r="F37" i="94"/>
  <c r="F38" i="94"/>
  <c r="F39" i="94"/>
  <c r="F40" i="94"/>
  <c r="F41" i="94"/>
  <c r="F33" i="99"/>
  <c r="W34" i="96"/>
  <c r="Z34" i="96" s="1"/>
  <c r="Z33" i="96"/>
  <c r="P15" i="46" s="1"/>
  <c r="O34" i="96"/>
  <c r="P34" i="96" s="1"/>
  <c r="P33" i="96"/>
  <c r="AA33" i="96"/>
  <c r="Y33" i="96"/>
  <c r="X34" i="96"/>
  <c r="O34" i="101"/>
  <c r="P34" i="101" s="1"/>
  <c r="P33" i="101"/>
  <c r="AA33" i="101"/>
  <c r="Y33" i="101"/>
  <c r="X34" i="101"/>
  <c r="W34" i="101"/>
  <c r="Z34" i="101" s="1"/>
  <c r="Z33" i="101"/>
  <c r="O15" i="46" s="1"/>
  <c r="O33" i="100"/>
  <c r="P7" i="100"/>
  <c r="W33" i="100"/>
  <c r="Z7" i="100"/>
  <c r="X33" i="100"/>
  <c r="Y7" i="100"/>
  <c r="AA7" i="100"/>
  <c r="I33" i="100"/>
  <c r="I34" i="100" s="1"/>
  <c r="I35" i="100" s="1"/>
  <c r="I36" i="100" s="1"/>
  <c r="I37" i="100" s="1"/>
  <c r="O33" i="99"/>
  <c r="P7" i="99"/>
  <c r="I33" i="99"/>
  <c r="I34" i="99" s="1"/>
  <c r="I35" i="99" s="1"/>
  <c r="I36" i="99" s="1"/>
  <c r="I37" i="99" s="1"/>
  <c r="H34" i="99"/>
  <c r="W33" i="99"/>
  <c r="Z7" i="99"/>
  <c r="X33" i="99"/>
  <c r="AA7" i="99"/>
  <c r="AB7" i="99" s="1"/>
  <c r="Y7" i="99"/>
  <c r="I33" i="98"/>
  <c r="I34" i="98" s="1"/>
  <c r="I35" i="98" s="1"/>
  <c r="I36" i="98" s="1"/>
  <c r="I37" i="98" s="1"/>
  <c r="H34" i="98"/>
  <c r="W33" i="98"/>
  <c r="Z7" i="98"/>
  <c r="F33" i="98"/>
  <c r="O33" i="98"/>
  <c r="P7" i="98"/>
  <c r="X33" i="98"/>
  <c r="AA7" i="98"/>
  <c r="Y7" i="98"/>
  <c r="W33" i="97"/>
  <c r="Y33" i="97" s="1"/>
  <c r="Z7" i="97"/>
  <c r="I33" i="97"/>
  <c r="I34" i="97" s="1"/>
  <c r="I35" i="97" s="1"/>
  <c r="I36" i="97" s="1"/>
  <c r="I37" i="97" s="1"/>
  <c r="X34" i="97"/>
  <c r="O33" i="97"/>
  <c r="AA33" i="97" s="1"/>
  <c r="P7" i="97"/>
  <c r="Y7" i="97"/>
  <c r="H33" i="94"/>
  <c r="AA16" i="94"/>
  <c r="AB16" i="94" s="1"/>
  <c r="AC16" i="94" s="1"/>
  <c r="AA17" i="94"/>
  <c r="AA18" i="94"/>
  <c r="AB18" i="94" s="1"/>
  <c r="AC18" i="94" s="1"/>
  <c r="AA19" i="94"/>
  <c r="AB19" i="94" s="1"/>
  <c r="AC19" i="94" s="1"/>
  <c r="AA20" i="94"/>
  <c r="AB20" i="94" s="1"/>
  <c r="AC20" i="94" s="1"/>
  <c r="AA21" i="94"/>
  <c r="AB21" i="94" s="1"/>
  <c r="AC21" i="94" s="1"/>
  <c r="AA22" i="94"/>
  <c r="AB22" i="94" s="1"/>
  <c r="AC22" i="94" s="1"/>
  <c r="Z25" i="94"/>
  <c r="AB25" i="94" s="1"/>
  <c r="AC25" i="94" s="1"/>
  <c r="Z26" i="94"/>
  <c r="AB26" i="94" s="1"/>
  <c r="AC26" i="94" s="1"/>
  <c r="Z27" i="94"/>
  <c r="Y27" i="94"/>
  <c r="G33" i="95"/>
  <c r="G34" i="95" s="1"/>
  <c r="Z16" i="95"/>
  <c r="Z17" i="95"/>
  <c r="Z18" i="95"/>
  <c r="Z19" i="95"/>
  <c r="Z20" i="95"/>
  <c r="Z21" i="95"/>
  <c r="Z22" i="95"/>
  <c r="AA25" i="95"/>
  <c r="AB25" i="95" s="1"/>
  <c r="AC25" i="95" s="1"/>
  <c r="AA26" i="95"/>
  <c r="AA27" i="95"/>
  <c r="AB27" i="95" s="1"/>
  <c r="AC27" i="95" s="1"/>
  <c r="AA28" i="95"/>
  <c r="AA29" i="95"/>
  <c r="AB29" i="95" s="1"/>
  <c r="AC29" i="95" s="1"/>
  <c r="AA30" i="95"/>
  <c r="AA31" i="95"/>
  <c r="AB31" i="95" s="1"/>
  <c r="AC31" i="95" s="1"/>
  <c r="F7" i="94"/>
  <c r="J33" i="94"/>
  <c r="J34" i="94" s="1"/>
  <c r="L33" i="94"/>
  <c r="L34" i="94" s="1"/>
  <c r="Q33" i="94"/>
  <c r="Q34" i="94" s="1"/>
  <c r="S33" i="94"/>
  <c r="S34" i="94" s="1"/>
  <c r="U33" i="94"/>
  <c r="U34" i="94" s="1"/>
  <c r="N35" i="94"/>
  <c r="P35" i="94" s="1"/>
  <c r="W35" i="94"/>
  <c r="N36" i="94"/>
  <c r="P36" i="94" s="1"/>
  <c r="W36" i="94"/>
  <c r="Y36" i="94" s="1"/>
  <c r="N37" i="94"/>
  <c r="P37" i="94" s="1"/>
  <c r="W37" i="94"/>
  <c r="D33" i="94"/>
  <c r="P17" i="94"/>
  <c r="P22" i="94"/>
  <c r="E33" i="94"/>
  <c r="P24" i="94"/>
  <c r="P27" i="94"/>
  <c r="Y28" i="94"/>
  <c r="Y29" i="94"/>
  <c r="Y30" i="94"/>
  <c r="Y31" i="94"/>
  <c r="I38" i="94"/>
  <c r="I39" i="94"/>
  <c r="I40" i="94"/>
  <c r="I41" i="94"/>
  <c r="F7" i="95"/>
  <c r="K33" i="95"/>
  <c r="K34" i="95" s="1"/>
  <c r="M33" i="95"/>
  <c r="M34" i="95" s="1"/>
  <c r="R33" i="95"/>
  <c r="R34" i="95" s="1"/>
  <c r="T33" i="95"/>
  <c r="T34" i="95" s="1"/>
  <c r="V33" i="95"/>
  <c r="V34" i="95" s="1"/>
  <c r="X35" i="95"/>
  <c r="X36" i="95"/>
  <c r="X37" i="95"/>
  <c r="X38" i="95"/>
  <c r="X39" i="95"/>
  <c r="X40" i="95"/>
  <c r="X41" i="95"/>
  <c r="F15" i="95"/>
  <c r="P16" i="95"/>
  <c r="P17" i="95"/>
  <c r="P18" i="95"/>
  <c r="P19" i="95"/>
  <c r="P20" i="95"/>
  <c r="P21" i="95"/>
  <c r="P22" i="95"/>
  <c r="D33" i="95"/>
  <c r="P8" i="95"/>
  <c r="P9" i="95"/>
  <c r="P10" i="95"/>
  <c r="P11" i="95"/>
  <c r="P12" i="95"/>
  <c r="P13" i="95"/>
  <c r="P14" i="95"/>
  <c r="Z8" i="95"/>
  <c r="Z9" i="95"/>
  <c r="Z10" i="95"/>
  <c r="Z11" i="95"/>
  <c r="Z12" i="95"/>
  <c r="Z13" i="95"/>
  <c r="Z14" i="95"/>
  <c r="F34" i="95"/>
  <c r="F35" i="95"/>
  <c r="F36" i="95"/>
  <c r="F37" i="95"/>
  <c r="F38" i="95"/>
  <c r="F39" i="95"/>
  <c r="F40" i="95"/>
  <c r="F41" i="95"/>
  <c r="Y15" i="95"/>
  <c r="Z24" i="95"/>
  <c r="AJ12" i="96" s="1"/>
  <c r="H34" i="95"/>
  <c r="I33" i="95"/>
  <c r="I34" i="95" s="1"/>
  <c r="I35" i="95" s="1"/>
  <c r="I36" i="95" s="1"/>
  <c r="I37" i="95" s="1"/>
  <c r="AA24" i="95"/>
  <c r="Y24" i="95"/>
  <c r="Z15" i="95"/>
  <c r="AJ11" i="96" s="1"/>
  <c r="P24" i="95"/>
  <c r="O7" i="95"/>
  <c r="W7" i="95"/>
  <c r="Y8" i="95"/>
  <c r="AA8" i="95"/>
  <c r="Y9" i="95"/>
  <c r="AA9" i="95"/>
  <c r="Y10" i="95"/>
  <c r="AA10" i="95"/>
  <c r="Y11" i="95"/>
  <c r="AA11" i="95"/>
  <c r="AB11" i="95" s="1"/>
  <c r="AC11" i="95" s="1"/>
  <c r="Y12" i="95"/>
  <c r="AA12" i="95"/>
  <c r="Y13" i="95"/>
  <c r="AA13" i="95"/>
  <c r="Y14" i="95"/>
  <c r="AA14" i="95"/>
  <c r="I15" i="95"/>
  <c r="Y16" i="95"/>
  <c r="AA16" i="95"/>
  <c r="AB16" i="95" s="1"/>
  <c r="AC16" i="95" s="1"/>
  <c r="Y17" i="95"/>
  <c r="AA17" i="95"/>
  <c r="AB17" i="95" s="1"/>
  <c r="AC17" i="95" s="1"/>
  <c r="Y18" i="95"/>
  <c r="AA18" i="95"/>
  <c r="Y19" i="95"/>
  <c r="AA19" i="95"/>
  <c r="Y20" i="95"/>
  <c r="AA20" i="95"/>
  <c r="AB20" i="95" s="1"/>
  <c r="AC20" i="95" s="1"/>
  <c r="Y21" i="95"/>
  <c r="AA21" i="95"/>
  <c r="AB21" i="95" s="1"/>
  <c r="AC21" i="95" s="1"/>
  <c r="Y22" i="95"/>
  <c r="AA22" i="95"/>
  <c r="F24" i="95"/>
  <c r="P25" i="95"/>
  <c r="P26" i="95"/>
  <c r="P27" i="95"/>
  <c r="P28" i="95"/>
  <c r="P29" i="95"/>
  <c r="P30" i="95"/>
  <c r="P31" i="95"/>
  <c r="E33" i="95"/>
  <c r="O35" i="95"/>
  <c r="P35" i="95" s="1"/>
  <c r="W35" i="95"/>
  <c r="Z35" i="95" s="1"/>
  <c r="O36" i="95"/>
  <c r="P36" i="95" s="1"/>
  <c r="W36" i="95"/>
  <c r="Z36" i="95" s="1"/>
  <c r="O37" i="95"/>
  <c r="P37" i="95" s="1"/>
  <c r="W37" i="95"/>
  <c r="Z37" i="95" s="1"/>
  <c r="O38" i="95"/>
  <c r="P38" i="95" s="1"/>
  <c r="W38" i="95"/>
  <c r="Z38" i="95" s="1"/>
  <c r="O39" i="95"/>
  <c r="P39" i="95" s="1"/>
  <c r="W39" i="95"/>
  <c r="Z39" i="95" s="1"/>
  <c r="O40" i="95"/>
  <c r="P40" i="95" s="1"/>
  <c r="W40" i="95"/>
  <c r="Z40" i="95" s="1"/>
  <c r="O41" i="95"/>
  <c r="P41" i="95" s="1"/>
  <c r="W41" i="95"/>
  <c r="Z41" i="95" s="1"/>
  <c r="N7" i="95"/>
  <c r="N33" i="95" s="1"/>
  <c r="N34" i="95" s="1"/>
  <c r="X7" i="95"/>
  <c r="I24" i="95"/>
  <c r="Y25" i="95"/>
  <c r="Y26" i="95"/>
  <c r="Y27" i="95"/>
  <c r="Y28" i="95"/>
  <c r="Y29" i="95"/>
  <c r="Y30" i="95"/>
  <c r="Y31" i="95"/>
  <c r="AA24" i="94"/>
  <c r="Y24" i="94"/>
  <c r="Z35" i="94"/>
  <c r="Z38" i="94"/>
  <c r="Z39" i="94"/>
  <c r="Z40" i="94"/>
  <c r="Z15" i="94"/>
  <c r="AI11" i="96" s="1"/>
  <c r="AA35" i="94"/>
  <c r="Y35" i="94"/>
  <c r="AA36" i="94"/>
  <c r="AA37" i="94"/>
  <c r="Y37" i="94"/>
  <c r="AA38" i="94"/>
  <c r="AB38" i="94" s="1"/>
  <c r="Y38" i="94"/>
  <c r="AA39" i="94"/>
  <c r="Y39" i="94"/>
  <c r="AA40" i="94"/>
  <c r="Y40" i="94"/>
  <c r="AA41" i="94"/>
  <c r="H34" i="94"/>
  <c r="I33" i="94"/>
  <c r="I34" i="94" s="1"/>
  <c r="I35" i="94" s="1"/>
  <c r="I36" i="94" s="1"/>
  <c r="I37" i="94" s="1"/>
  <c r="AA15" i="94"/>
  <c r="AB15" i="94" s="1"/>
  <c r="AC15" i="94" s="1"/>
  <c r="Y15" i="94"/>
  <c r="P38" i="94"/>
  <c r="P39" i="94"/>
  <c r="P40" i="94"/>
  <c r="P41" i="94"/>
  <c r="P15" i="94"/>
  <c r="Z24" i="94"/>
  <c r="AI12" i="96" s="1"/>
  <c r="N7" i="94"/>
  <c r="N33" i="94" s="1"/>
  <c r="N34" i="94" s="1"/>
  <c r="P8" i="94"/>
  <c r="Z8" i="94"/>
  <c r="P9" i="94"/>
  <c r="Z9" i="94"/>
  <c r="P12" i="94"/>
  <c r="P13" i="94"/>
  <c r="P14" i="94"/>
  <c r="Z14" i="94"/>
  <c r="F15" i="94"/>
  <c r="P16" i="94"/>
  <c r="Z17" i="94"/>
  <c r="P19" i="94"/>
  <c r="Z22" i="94"/>
  <c r="I24" i="94"/>
  <c r="Y25" i="94"/>
  <c r="Y26" i="94"/>
  <c r="AA27" i="94"/>
  <c r="AA28" i="94"/>
  <c r="AA29" i="94"/>
  <c r="AB29" i="94" s="1"/>
  <c r="AC29" i="94" s="1"/>
  <c r="AA30" i="94"/>
  <c r="AB30" i="94" s="1"/>
  <c r="AC30" i="94" s="1"/>
  <c r="AA31" i="94"/>
  <c r="O7" i="94"/>
  <c r="W7" i="94"/>
  <c r="Y8" i="94"/>
  <c r="AA8" i="94"/>
  <c r="Y9" i="94"/>
  <c r="AA9" i="94"/>
  <c r="Y10" i="94"/>
  <c r="AA10" i="94"/>
  <c r="Y11" i="94"/>
  <c r="AA11" i="94"/>
  <c r="AB11" i="94" s="1"/>
  <c r="AC11" i="94" s="1"/>
  <c r="Y12" i="94"/>
  <c r="AA12" i="94"/>
  <c r="Y13" i="94"/>
  <c r="AA13" i="94"/>
  <c r="Y14" i="94"/>
  <c r="AA14" i="94"/>
  <c r="I15" i="94"/>
  <c r="Y16" i="94"/>
  <c r="Y17" i="94"/>
  <c r="Y18" i="94"/>
  <c r="Y19" i="94"/>
  <c r="Y20" i="94"/>
  <c r="Y21" i="94"/>
  <c r="Y22" i="94"/>
  <c r="F24" i="94"/>
  <c r="P25" i="94"/>
  <c r="P26" i="94"/>
  <c r="Z28" i="94"/>
  <c r="Z29" i="94"/>
  <c r="Z30" i="94"/>
  <c r="Z31" i="94"/>
  <c r="X7" i="94"/>
  <c r="P10" i="94"/>
  <c r="Z10" i="94"/>
  <c r="P11" i="94"/>
  <c r="Z11" i="94"/>
  <c r="Z12" i="94"/>
  <c r="Z13" i="94"/>
  <c r="P18" i="94"/>
  <c r="P20" i="94"/>
  <c r="P21" i="94"/>
  <c r="AB30" i="95" l="1"/>
  <c r="AC30" i="95" s="1"/>
  <c r="AB9" i="95"/>
  <c r="AC9" i="95" s="1"/>
  <c r="AB13" i="95"/>
  <c r="AC13" i="95" s="1"/>
  <c r="P15" i="95"/>
  <c r="AB14" i="95"/>
  <c r="AC14" i="95" s="1"/>
  <c r="AB28" i="94"/>
  <c r="AC28" i="94" s="1"/>
  <c r="AB9" i="94"/>
  <c r="AC9" i="94" s="1"/>
  <c r="AB14" i="94"/>
  <c r="AC14" i="94" s="1"/>
  <c r="AB17" i="94"/>
  <c r="AC17" i="94" s="1"/>
  <c r="AB41" i="94"/>
  <c r="I13" i="46" s="1"/>
  <c r="AB13" i="94"/>
  <c r="AC13" i="94" s="1"/>
  <c r="AB12" i="94"/>
  <c r="AC12" i="94" s="1"/>
  <c r="AB10" i="94"/>
  <c r="AC10" i="94" s="1"/>
  <c r="AB8" i="94"/>
  <c r="AC8" i="94" s="1"/>
  <c r="AB39" i="94"/>
  <c r="AC39" i="94" s="1"/>
  <c r="Z37" i="94"/>
  <c r="AB37" i="94" s="1"/>
  <c r="AC41" i="94"/>
  <c r="AB40" i="94"/>
  <c r="AB31" i="94"/>
  <c r="AC31" i="94" s="1"/>
  <c r="AB27" i="94"/>
  <c r="AC27" i="94" s="1"/>
  <c r="AB35" i="94"/>
  <c r="AB24" i="94"/>
  <c r="AC24" i="94" s="1"/>
  <c r="I10" i="46"/>
  <c r="AC38" i="94"/>
  <c r="AB33" i="96"/>
  <c r="P14" i="46" s="1"/>
  <c r="P24" i="46" s="1"/>
  <c r="AB28" i="95"/>
  <c r="AC28" i="95" s="1"/>
  <c r="AB12" i="95"/>
  <c r="AC12" i="95" s="1"/>
  <c r="AB10" i="95"/>
  <c r="AC10" i="95" s="1"/>
  <c r="AB8" i="95"/>
  <c r="AC8" i="95" s="1"/>
  <c r="AB15" i="95"/>
  <c r="AC15" i="95" s="1"/>
  <c r="AB19" i="95"/>
  <c r="AC19" i="95" s="1"/>
  <c r="AB24" i="95"/>
  <c r="AC24" i="95" s="1"/>
  <c r="AB22" i="95"/>
  <c r="AC22" i="95" s="1"/>
  <c r="AB18" i="95"/>
  <c r="AC18" i="95" s="1"/>
  <c r="AB26" i="95"/>
  <c r="AC26" i="95" s="1"/>
  <c r="S11" i="46"/>
  <c r="AC38" i="97"/>
  <c r="AC39" i="97"/>
  <c r="AC36" i="97"/>
  <c r="K8" i="46"/>
  <c r="AA8" i="46" s="1"/>
  <c r="AA7" i="46"/>
  <c r="AC40" i="97"/>
  <c r="AC41" i="97"/>
  <c r="S9" i="46"/>
  <c r="AB13" i="46"/>
  <c r="AB7" i="46"/>
  <c r="AA13" i="46"/>
  <c r="AA12" i="46"/>
  <c r="S12" i="46"/>
  <c r="AB12" i="46"/>
  <c r="AC38" i="100"/>
  <c r="AC36" i="100"/>
  <c r="N8" i="46"/>
  <c r="S13" i="46"/>
  <c r="S10" i="46"/>
  <c r="AB10" i="46"/>
  <c r="AA10" i="46"/>
  <c r="X15" i="46"/>
  <c r="AB33" i="101"/>
  <c r="O14" i="46" s="1"/>
  <c r="AB7" i="100"/>
  <c r="AC7" i="100" s="1"/>
  <c r="AC35" i="99"/>
  <c r="AC37" i="99"/>
  <c r="AC39" i="99"/>
  <c r="AC36" i="99"/>
  <c r="AC38" i="99"/>
  <c r="AC40" i="99"/>
  <c r="AB7" i="98"/>
  <c r="AC7" i="98" s="1"/>
  <c r="AB7" i="97"/>
  <c r="AC7" i="97" s="1"/>
  <c r="Y41" i="94"/>
  <c r="Z36" i="94"/>
  <c r="AB36" i="94" s="1"/>
  <c r="F33" i="94"/>
  <c r="AC41" i="98"/>
  <c r="AC41" i="99"/>
  <c r="AC33" i="96"/>
  <c r="AC7" i="99"/>
  <c r="AA34" i="96"/>
  <c r="Y34" i="96"/>
  <c r="AA34" i="101"/>
  <c r="Y34" i="101"/>
  <c r="AA33" i="100"/>
  <c r="Y33" i="100"/>
  <c r="X34" i="100"/>
  <c r="W34" i="100"/>
  <c r="Z34" i="100" s="1"/>
  <c r="Z33" i="100"/>
  <c r="N15" i="46" s="1"/>
  <c r="O34" i="100"/>
  <c r="P34" i="100" s="1"/>
  <c r="P33" i="100"/>
  <c r="AA33" i="99"/>
  <c r="Y33" i="99"/>
  <c r="X34" i="99"/>
  <c r="W34" i="99"/>
  <c r="Z34" i="99" s="1"/>
  <c r="Z33" i="99"/>
  <c r="M15" i="46" s="1"/>
  <c r="O34" i="99"/>
  <c r="P34" i="99" s="1"/>
  <c r="P33" i="99"/>
  <c r="O34" i="98"/>
  <c r="P34" i="98" s="1"/>
  <c r="P33" i="98"/>
  <c r="AA33" i="98"/>
  <c r="Y33" i="98"/>
  <c r="X34" i="98"/>
  <c r="W34" i="98"/>
  <c r="Z34" i="98" s="1"/>
  <c r="Z33" i="98"/>
  <c r="L15" i="46" s="1"/>
  <c r="O34" i="97"/>
  <c r="P34" i="97" s="1"/>
  <c r="P33" i="97"/>
  <c r="W34" i="97"/>
  <c r="Z34" i="97" s="1"/>
  <c r="Z33" i="97"/>
  <c r="F33" i="95"/>
  <c r="X33" i="95"/>
  <c r="AA7" i="95"/>
  <c r="Y7" i="95"/>
  <c r="Z7" i="95"/>
  <c r="AJ10" i="96" s="1"/>
  <c r="AJ13" i="96" s="1"/>
  <c r="W33" i="95"/>
  <c r="AA41" i="95"/>
  <c r="AB41" i="95" s="1"/>
  <c r="AA40" i="95"/>
  <c r="AB40" i="95" s="1"/>
  <c r="AA39" i="95"/>
  <c r="AB39" i="95" s="1"/>
  <c r="AA38" i="95"/>
  <c r="AB38" i="95" s="1"/>
  <c r="AA37" i="95"/>
  <c r="AB37" i="95" s="1"/>
  <c r="AA36" i="95"/>
  <c r="AB36" i="95" s="1"/>
  <c r="AA35" i="95"/>
  <c r="AB35" i="95" s="1"/>
  <c r="P7" i="95"/>
  <c r="O33" i="95"/>
  <c r="Y41" i="95"/>
  <c r="Y40" i="95"/>
  <c r="Y39" i="95"/>
  <c r="Y38" i="95"/>
  <c r="Y37" i="95"/>
  <c r="Y36" i="95"/>
  <c r="Y35" i="95"/>
  <c r="P7" i="94"/>
  <c r="O33" i="94"/>
  <c r="X33" i="94"/>
  <c r="AA7" i="94"/>
  <c r="Y7" i="94"/>
  <c r="W33" i="94"/>
  <c r="Z7" i="94"/>
  <c r="AI10" i="96" s="1"/>
  <c r="AI13" i="96" s="1"/>
  <c r="S8" i="46" l="1"/>
  <c r="AB7" i="95"/>
  <c r="AB7" i="94"/>
  <c r="I11" i="46"/>
  <c r="I9" i="46"/>
  <c r="AC37" i="94"/>
  <c r="I8" i="46"/>
  <c r="AC36" i="94"/>
  <c r="I12" i="46"/>
  <c r="AC40" i="94"/>
  <c r="I7" i="46"/>
  <c r="AC35" i="94"/>
  <c r="X14" i="46"/>
  <c r="P16" i="46"/>
  <c r="J8" i="46"/>
  <c r="AC36" i="95"/>
  <c r="J13" i="46"/>
  <c r="AC41" i="95"/>
  <c r="J10" i="46"/>
  <c r="AC38" i="95"/>
  <c r="J12" i="46"/>
  <c r="AC40" i="95"/>
  <c r="J9" i="46"/>
  <c r="AC37" i="95"/>
  <c r="J7" i="46"/>
  <c r="AC35" i="95"/>
  <c r="J11" i="46"/>
  <c r="AC39" i="95"/>
  <c r="AB33" i="97"/>
  <c r="K14" i="46" s="1"/>
  <c r="K15" i="46"/>
  <c r="AA14" i="46"/>
  <c r="AB8" i="46"/>
  <c r="AB14" i="46" s="1"/>
  <c r="O24" i="46"/>
  <c r="P25" i="46" s="1"/>
  <c r="O16" i="46"/>
  <c r="C27" i="46"/>
  <c r="AB34" i="96"/>
  <c r="AC34" i="96" s="1"/>
  <c r="AB34" i="101"/>
  <c r="AC34" i="101" s="1"/>
  <c r="AB33" i="100"/>
  <c r="N14" i="46" s="1"/>
  <c r="N16" i="46" s="1"/>
  <c r="AB33" i="99"/>
  <c r="M14" i="46" s="1"/>
  <c r="AB33" i="98"/>
  <c r="L14" i="46" s="1"/>
  <c r="AC33" i="101"/>
  <c r="AA34" i="100"/>
  <c r="Y34" i="100"/>
  <c r="AA34" i="99"/>
  <c r="Y34" i="99"/>
  <c r="AA34" i="98"/>
  <c r="Y34" i="98"/>
  <c r="Y34" i="97"/>
  <c r="AA34" i="97"/>
  <c r="Z33" i="95"/>
  <c r="J15" i="46" s="1"/>
  <c r="W34" i="95"/>
  <c r="Z34" i="95" s="1"/>
  <c r="X34" i="95"/>
  <c r="AA33" i="95"/>
  <c r="Y33" i="95"/>
  <c r="P33" i="95"/>
  <c r="O34" i="95"/>
  <c r="P34" i="95" s="1"/>
  <c r="AC7" i="95"/>
  <c r="X34" i="94"/>
  <c r="AA33" i="94"/>
  <c r="Y33" i="94"/>
  <c r="Z33" i="94"/>
  <c r="I15" i="46" s="1"/>
  <c r="W34" i="94"/>
  <c r="Z34" i="94" s="1"/>
  <c r="P33" i="94"/>
  <c r="O34" i="94"/>
  <c r="P34" i="94" s="1"/>
  <c r="AC7" i="94"/>
  <c r="AB33" i="95" l="1"/>
  <c r="J14" i="46" s="1"/>
  <c r="W14" i="46" s="1"/>
  <c r="AB33" i="94"/>
  <c r="I14" i="46" s="1"/>
  <c r="I16" i="46" s="1"/>
  <c r="V7" i="46"/>
  <c r="W7" i="46"/>
  <c r="V12" i="46"/>
  <c r="W12" i="46"/>
  <c r="V13" i="46"/>
  <c r="W13" i="46"/>
  <c r="V15" i="46"/>
  <c r="W15" i="46"/>
  <c r="J16" i="46"/>
  <c r="V10" i="46"/>
  <c r="W10" i="46"/>
  <c r="V8" i="46"/>
  <c r="W8" i="46"/>
  <c r="K24" i="46"/>
  <c r="K16" i="46"/>
  <c r="L24" i="46"/>
  <c r="L16" i="46"/>
  <c r="M24" i="46"/>
  <c r="M16" i="46"/>
  <c r="N24" i="46"/>
  <c r="S14" i="46"/>
  <c r="AB34" i="100"/>
  <c r="AC34" i="100" s="1"/>
  <c r="AB34" i="99"/>
  <c r="AC34" i="99" s="1"/>
  <c r="AB34" i="98"/>
  <c r="AC34" i="98" s="1"/>
  <c r="AB34" i="97"/>
  <c r="AC34" i="97" s="1"/>
  <c r="AC33" i="97"/>
  <c r="AC33" i="98"/>
  <c r="AC33" i="99"/>
  <c r="AC33" i="100"/>
  <c r="AA34" i="95"/>
  <c r="Y34" i="95"/>
  <c r="AA34" i="94"/>
  <c r="Y34" i="94"/>
  <c r="S15" i="46" l="1"/>
  <c r="S16" i="46" s="1"/>
  <c r="J24" i="46"/>
  <c r="C28" i="46" s="1"/>
  <c r="V14" i="46"/>
  <c r="I24" i="46"/>
  <c r="AB34" i="94"/>
  <c r="AC34" i="94" s="1"/>
  <c r="J25" i="46"/>
  <c r="AB34" i="95"/>
  <c r="AC34" i="95" s="1"/>
  <c r="L25" i="46"/>
  <c r="M25" i="46"/>
  <c r="L30" i="46"/>
  <c r="N25" i="46"/>
  <c r="O25" i="46"/>
  <c r="L29" i="46"/>
  <c r="AC33" i="94"/>
  <c r="AC33" i="95"/>
  <c r="V41" i="93"/>
  <c r="U41" i="93"/>
  <c r="T41" i="93"/>
  <c r="S41" i="93"/>
  <c r="R41" i="93"/>
  <c r="Q41" i="93"/>
  <c r="M41" i="93"/>
  <c r="L41" i="93"/>
  <c r="K41" i="93"/>
  <c r="J41" i="93"/>
  <c r="H41" i="93"/>
  <c r="G41" i="93"/>
  <c r="E41" i="93"/>
  <c r="D41" i="93"/>
  <c r="V40" i="93"/>
  <c r="U40" i="93"/>
  <c r="T40" i="93"/>
  <c r="S40" i="93"/>
  <c r="R40" i="93"/>
  <c r="Q40" i="93"/>
  <c r="M40" i="93"/>
  <c r="L40" i="93"/>
  <c r="K40" i="93"/>
  <c r="J40" i="93"/>
  <c r="H40" i="93"/>
  <c r="G40" i="93"/>
  <c r="E40" i="93"/>
  <c r="D40" i="93"/>
  <c r="V39" i="93"/>
  <c r="U39" i="93"/>
  <c r="T39" i="93"/>
  <c r="S39" i="93"/>
  <c r="R39" i="93"/>
  <c r="Q39" i="93"/>
  <c r="M39" i="93"/>
  <c r="L39" i="93"/>
  <c r="K39" i="93"/>
  <c r="J39" i="93"/>
  <c r="H39" i="93"/>
  <c r="G39" i="93"/>
  <c r="E39" i="93"/>
  <c r="D39" i="93"/>
  <c r="V38" i="93"/>
  <c r="U38" i="93"/>
  <c r="T38" i="93"/>
  <c r="S38" i="93"/>
  <c r="R38" i="93"/>
  <c r="Q38" i="93"/>
  <c r="M38" i="93"/>
  <c r="L38" i="93"/>
  <c r="K38" i="93"/>
  <c r="J38" i="93"/>
  <c r="H38" i="93"/>
  <c r="G38" i="93"/>
  <c r="E38" i="93"/>
  <c r="D38" i="93"/>
  <c r="V37" i="93"/>
  <c r="U37" i="93"/>
  <c r="T37" i="93"/>
  <c r="S37" i="93"/>
  <c r="R37" i="93"/>
  <c r="Q37" i="93"/>
  <c r="M37" i="93"/>
  <c r="L37" i="93"/>
  <c r="K37" i="93"/>
  <c r="J37" i="93"/>
  <c r="H37" i="93"/>
  <c r="G37" i="93"/>
  <c r="E37" i="93"/>
  <c r="D37" i="93"/>
  <c r="V36" i="93"/>
  <c r="U36" i="93"/>
  <c r="T36" i="93"/>
  <c r="S36" i="93"/>
  <c r="R36" i="93"/>
  <c r="Q36" i="93"/>
  <c r="M36" i="93"/>
  <c r="L36" i="93"/>
  <c r="K36" i="93"/>
  <c r="J36" i="93"/>
  <c r="H36" i="93"/>
  <c r="G36" i="93"/>
  <c r="E36" i="93"/>
  <c r="D36" i="93"/>
  <c r="V35" i="93"/>
  <c r="U35" i="93"/>
  <c r="T35" i="93"/>
  <c r="S35" i="93"/>
  <c r="R35" i="93"/>
  <c r="Q35" i="93"/>
  <c r="M35" i="93"/>
  <c r="L35" i="93"/>
  <c r="K35" i="93"/>
  <c r="J35" i="93"/>
  <c r="H35" i="93"/>
  <c r="G35" i="93"/>
  <c r="E35" i="93"/>
  <c r="E34" i="93" s="1"/>
  <c r="D35" i="93"/>
  <c r="D34" i="93"/>
  <c r="AA32" i="93"/>
  <c r="Z32" i="93"/>
  <c r="F32" i="93"/>
  <c r="X31" i="93"/>
  <c r="W31" i="93"/>
  <c r="O31" i="93"/>
  <c r="N31" i="93"/>
  <c r="Z31" i="93" s="1"/>
  <c r="I31" i="93"/>
  <c r="F31" i="93"/>
  <c r="X30" i="93"/>
  <c r="W30" i="93"/>
  <c r="O30" i="93"/>
  <c r="N30" i="93"/>
  <c r="I30" i="93"/>
  <c r="F30" i="93"/>
  <c r="X29" i="93"/>
  <c r="W29" i="93"/>
  <c r="O29" i="93"/>
  <c r="N29" i="93"/>
  <c r="Z29" i="93" s="1"/>
  <c r="I29" i="93"/>
  <c r="F29" i="93"/>
  <c r="X28" i="93"/>
  <c r="W28" i="93"/>
  <c r="O28" i="93"/>
  <c r="N28" i="93"/>
  <c r="I28" i="93"/>
  <c r="F28" i="93"/>
  <c r="X27" i="93"/>
  <c r="W27" i="93"/>
  <c r="O27" i="93"/>
  <c r="N27" i="93"/>
  <c r="Z27" i="93" s="1"/>
  <c r="I27" i="93"/>
  <c r="F27" i="93"/>
  <c r="X26" i="93"/>
  <c r="W26" i="93"/>
  <c r="O26" i="93"/>
  <c r="N26" i="93"/>
  <c r="I26" i="93"/>
  <c r="F26" i="93"/>
  <c r="X25" i="93"/>
  <c r="W25" i="93"/>
  <c r="O25" i="93"/>
  <c r="N25" i="93"/>
  <c r="Z25" i="93" s="1"/>
  <c r="I25" i="93"/>
  <c r="F25" i="93"/>
  <c r="V24" i="93"/>
  <c r="U24" i="93"/>
  <c r="T24" i="93"/>
  <c r="S24" i="93"/>
  <c r="R24" i="93"/>
  <c r="X24" i="93" s="1"/>
  <c r="Q24" i="93"/>
  <c r="W24" i="93" s="1"/>
  <c r="M24" i="93"/>
  <c r="L24" i="93"/>
  <c r="K24" i="93"/>
  <c r="O24" i="93" s="1"/>
  <c r="J24" i="93"/>
  <c r="N24" i="93" s="1"/>
  <c r="H24" i="93"/>
  <c r="H33" i="93" s="1"/>
  <c r="G24" i="93"/>
  <c r="E24" i="93"/>
  <c r="E33" i="93" s="1"/>
  <c r="D24" i="93"/>
  <c r="AA23" i="93"/>
  <c r="Z23" i="93"/>
  <c r="Y23" i="93"/>
  <c r="P23" i="93"/>
  <c r="F23" i="93"/>
  <c r="X22" i="93"/>
  <c r="W22" i="93"/>
  <c r="O22" i="93"/>
  <c r="N22" i="93"/>
  <c r="I22" i="93"/>
  <c r="F22" i="93"/>
  <c r="X21" i="93"/>
  <c r="W21" i="93"/>
  <c r="O21" i="93"/>
  <c r="N21" i="93"/>
  <c r="I21" i="93"/>
  <c r="F21" i="93"/>
  <c r="X20" i="93"/>
  <c r="W20" i="93"/>
  <c r="O20" i="93"/>
  <c r="N20" i="93"/>
  <c r="I20" i="93"/>
  <c r="F20" i="93"/>
  <c r="X19" i="93"/>
  <c r="W19" i="93"/>
  <c r="O19" i="93"/>
  <c r="N19" i="93"/>
  <c r="I19" i="93"/>
  <c r="F19" i="93"/>
  <c r="X18" i="93"/>
  <c r="W18" i="93"/>
  <c r="O18" i="93"/>
  <c r="N18" i="93"/>
  <c r="I18" i="93"/>
  <c r="F18" i="93"/>
  <c r="X17" i="93"/>
  <c r="W17" i="93"/>
  <c r="O17" i="93"/>
  <c r="N17" i="93"/>
  <c r="I17" i="93"/>
  <c r="F17" i="93"/>
  <c r="X16" i="93"/>
  <c r="W16" i="93"/>
  <c r="O16" i="93"/>
  <c r="N16" i="93"/>
  <c r="I16" i="93"/>
  <c r="F16" i="93"/>
  <c r="V15" i="93"/>
  <c r="U15" i="93"/>
  <c r="T15" i="93"/>
  <c r="S15" i="93"/>
  <c r="R15" i="93"/>
  <c r="X15" i="93" s="1"/>
  <c r="Q15" i="93"/>
  <c r="W15" i="93" s="1"/>
  <c r="M15" i="93"/>
  <c r="L15" i="93"/>
  <c r="K15" i="93"/>
  <c r="O15" i="93" s="1"/>
  <c r="J15" i="93"/>
  <c r="N15" i="93" s="1"/>
  <c r="H15" i="93"/>
  <c r="G15" i="93"/>
  <c r="I15" i="93" s="1"/>
  <c r="E15" i="93"/>
  <c r="D15" i="93"/>
  <c r="X14" i="93"/>
  <c r="W14" i="93"/>
  <c r="O14" i="93"/>
  <c r="N14" i="93"/>
  <c r="N41" i="93" s="1"/>
  <c r="I14" i="93"/>
  <c r="F14" i="93"/>
  <c r="X13" i="93"/>
  <c r="W13" i="93"/>
  <c r="O13" i="93"/>
  <c r="N13" i="93"/>
  <c r="N40" i="93" s="1"/>
  <c r="I13" i="93"/>
  <c r="F13" i="93"/>
  <c r="X12" i="93"/>
  <c r="W12" i="93"/>
  <c r="O12" i="93"/>
  <c r="N12" i="93"/>
  <c r="N39" i="93" s="1"/>
  <c r="I12" i="93"/>
  <c r="F12" i="93"/>
  <c r="X11" i="93"/>
  <c r="W11" i="93"/>
  <c r="O11" i="93"/>
  <c r="N11" i="93"/>
  <c r="N38" i="93" s="1"/>
  <c r="I11" i="93"/>
  <c r="F11" i="93"/>
  <c r="X10" i="93"/>
  <c r="W10" i="93"/>
  <c r="O10" i="93"/>
  <c r="N10" i="93"/>
  <c r="N37" i="93" s="1"/>
  <c r="I10" i="93"/>
  <c r="F10" i="93"/>
  <c r="X9" i="93"/>
  <c r="W9" i="93"/>
  <c r="O9" i="93"/>
  <c r="N9" i="93"/>
  <c r="N36" i="93" s="1"/>
  <c r="I9" i="93"/>
  <c r="F9" i="93"/>
  <c r="X8" i="93"/>
  <c r="W8" i="93"/>
  <c r="O8" i="93"/>
  <c r="N8" i="93"/>
  <c r="N35" i="93" s="1"/>
  <c r="I8" i="93"/>
  <c r="F8" i="93"/>
  <c r="V7" i="93"/>
  <c r="U7" i="93"/>
  <c r="T7" i="93"/>
  <c r="S7" i="93"/>
  <c r="S33" i="93" s="1"/>
  <c r="S34" i="93" s="1"/>
  <c r="R7" i="93"/>
  <c r="Q7" i="93"/>
  <c r="M7" i="93"/>
  <c r="L7" i="93"/>
  <c r="L33" i="93" s="1"/>
  <c r="L34" i="93" s="1"/>
  <c r="K7" i="93"/>
  <c r="J7" i="93"/>
  <c r="J33" i="93" s="1"/>
  <c r="J34" i="93" s="1"/>
  <c r="H7" i="93"/>
  <c r="G7" i="93"/>
  <c r="I7" i="93" s="1"/>
  <c r="E7" i="93"/>
  <c r="D7" i="93"/>
  <c r="K25" i="46" l="1"/>
  <c r="Z26" i="93"/>
  <c r="Z28" i="93"/>
  <c r="Z30" i="93"/>
  <c r="U33" i="93"/>
  <c r="U34" i="93" s="1"/>
  <c r="Q33" i="93"/>
  <c r="Q34" i="93" s="1"/>
  <c r="Z16" i="93"/>
  <c r="Z17" i="93"/>
  <c r="Z18" i="93"/>
  <c r="Z19" i="93"/>
  <c r="Z20" i="93"/>
  <c r="Z21" i="93"/>
  <c r="Z22" i="93"/>
  <c r="AA25" i="93"/>
  <c r="AB25" i="93" s="1"/>
  <c r="AC25" i="93" s="1"/>
  <c r="AA26" i="93"/>
  <c r="AB26" i="93" s="1"/>
  <c r="AC26" i="93" s="1"/>
  <c r="AA27" i="93"/>
  <c r="AB27" i="93" s="1"/>
  <c r="AC27" i="93" s="1"/>
  <c r="AA28" i="93"/>
  <c r="AB28" i="93" s="1"/>
  <c r="AC28" i="93" s="1"/>
  <c r="AA29" i="93"/>
  <c r="AB29" i="93" s="1"/>
  <c r="AC29" i="93" s="1"/>
  <c r="AA30" i="93"/>
  <c r="AA31" i="93"/>
  <c r="AB31" i="93" s="1"/>
  <c r="AC31" i="93" s="1"/>
  <c r="F7" i="93"/>
  <c r="K33" i="93"/>
  <c r="K34" i="93" s="1"/>
  <c r="M33" i="93"/>
  <c r="M34" i="93" s="1"/>
  <c r="R33" i="93"/>
  <c r="R34" i="93" s="1"/>
  <c r="T33" i="93"/>
  <c r="T34" i="93" s="1"/>
  <c r="V33" i="93"/>
  <c r="V34" i="93" s="1"/>
  <c r="X35" i="93"/>
  <c r="X36" i="93"/>
  <c r="X37" i="93"/>
  <c r="X38" i="93"/>
  <c r="X39" i="93"/>
  <c r="X40" i="93"/>
  <c r="X41" i="93"/>
  <c r="F15" i="93"/>
  <c r="P15" i="93"/>
  <c r="P16" i="93"/>
  <c r="P17" i="93"/>
  <c r="P18" i="93"/>
  <c r="P19" i="93"/>
  <c r="P20" i="93"/>
  <c r="P21" i="93"/>
  <c r="P22" i="93"/>
  <c r="D33" i="93"/>
  <c r="F33" i="93" s="1"/>
  <c r="G33" i="93"/>
  <c r="G34" i="93" s="1"/>
  <c r="I38" i="93"/>
  <c r="I39" i="93"/>
  <c r="I40" i="93"/>
  <c r="I41" i="93"/>
  <c r="P8" i="93"/>
  <c r="P9" i="93"/>
  <c r="P10" i="93"/>
  <c r="P11" i="93"/>
  <c r="P12" i="93"/>
  <c r="P13" i="93"/>
  <c r="P14" i="93"/>
  <c r="Z8" i="93"/>
  <c r="Z9" i="93"/>
  <c r="Z10" i="93"/>
  <c r="Z11" i="93"/>
  <c r="Z12" i="93"/>
  <c r="Z13" i="93"/>
  <c r="Z14" i="93"/>
  <c r="F34" i="93"/>
  <c r="F35" i="93"/>
  <c r="F36" i="93"/>
  <c r="F37" i="93"/>
  <c r="F38" i="93"/>
  <c r="F39" i="93"/>
  <c r="F40" i="93"/>
  <c r="F41" i="93"/>
  <c r="AA15" i="93"/>
  <c r="Y15" i="93"/>
  <c r="Z24" i="93"/>
  <c r="AH12" i="96" s="1"/>
  <c r="H34" i="93"/>
  <c r="AA24" i="93"/>
  <c r="Y24" i="93"/>
  <c r="Z15" i="93"/>
  <c r="AH11" i="96" s="1"/>
  <c r="P24" i="93"/>
  <c r="O7" i="93"/>
  <c r="W7" i="93"/>
  <c r="Y8" i="93"/>
  <c r="AA8" i="93"/>
  <c r="Y9" i="93"/>
  <c r="AA9" i="93"/>
  <c r="AB9" i="93" s="1"/>
  <c r="AC9" i="93" s="1"/>
  <c r="Y10" i="93"/>
  <c r="AA10" i="93"/>
  <c r="AB10" i="93" s="1"/>
  <c r="AC10" i="93" s="1"/>
  <c r="Y11" i="93"/>
  <c r="AA11" i="93"/>
  <c r="AB11" i="93" s="1"/>
  <c r="AC11" i="93" s="1"/>
  <c r="Y12" i="93"/>
  <c r="AA12" i="93"/>
  <c r="Y13" i="93"/>
  <c r="AA13" i="93"/>
  <c r="AB13" i="93" s="1"/>
  <c r="AC13" i="93" s="1"/>
  <c r="Y14" i="93"/>
  <c r="AA14" i="93"/>
  <c r="AB14" i="93" s="1"/>
  <c r="AC14" i="93" s="1"/>
  <c r="Y16" i="93"/>
  <c r="AA16" i="93"/>
  <c r="AB16" i="93" s="1"/>
  <c r="AC16" i="93" s="1"/>
  <c r="Y17" i="93"/>
  <c r="AA17" i="93"/>
  <c r="Y18" i="93"/>
  <c r="AA18" i="93"/>
  <c r="Y19" i="93"/>
  <c r="AA19" i="93"/>
  <c r="AB19" i="93" s="1"/>
  <c r="AC19" i="93" s="1"/>
  <c r="Y20" i="93"/>
  <c r="AA20" i="93"/>
  <c r="AB20" i="93" s="1"/>
  <c r="AC20" i="93" s="1"/>
  <c r="Y21" i="93"/>
  <c r="AA21" i="93"/>
  <c r="Y22" i="93"/>
  <c r="AA22" i="93"/>
  <c r="F24" i="93"/>
  <c r="P25" i="93"/>
  <c r="P26" i="93"/>
  <c r="P27" i="93"/>
  <c r="P28" i="93"/>
  <c r="P29" i="93"/>
  <c r="P30" i="93"/>
  <c r="P31" i="93"/>
  <c r="O35" i="93"/>
  <c r="P35" i="93" s="1"/>
  <c r="W35" i="93"/>
  <c r="Z35" i="93" s="1"/>
  <c r="O36" i="93"/>
  <c r="P36" i="93" s="1"/>
  <c r="W36" i="93"/>
  <c r="Z36" i="93" s="1"/>
  <c r="O37" i="93"/>
  <c r="P37" i="93" s="1"/>
  <c r="W37" i="93"/>
  <c r="Z37" i="93" s="1"/>
  <c r="O38" i="93"/>
  <c r="P38" i="93" s="1"/>
  <c r="W38" i="93"/>
  <c r="Z38" i="93" s="1"/>
  <c r="O39" i="93"/>
  <c r="P39" i="93" s="1"/>
  <c r="W39" i="93"/>
  <c r="Z39" i="93" s="1"/>
  <c r="O40" i="93"/>
  <c r="P40" i="93" s="1"/>
  <c r="W40" i="93"/>
  <c r="Z40" i="93" s="1"/>
  <c r="O41" i="93"/>
  <c r="P41" i="93" s="1"/>
  <c r="W41" i="93"/>
  <c r="Z41" i="93" s="1"/>
  <c r="N7" i="93"/>
  <c r="N33" i="93" s="1"/>
  <c r="N34" i="93" s="1"/>
  <c r="X7" i="93"/>
  <c r="I24" i="93"/>
  <c r="Y25" i="93"/>
  <c r="Y26" i="93"/>
  <c r="Y27" i="93"/>
  <c r="Y28" i="93"/>
  <c r="Y29" i="93"/>
  <c r="Y30" i="93"/>
  <c r="Y31" i="93"/>
  <c r="V41" i="92"/>
  <c r="U41" i="92"/>
  <c r="T41" i="92"/>
  <c r="S41" i="92"/>
  <c r="R41" i="92"/>
  <c r="Q41" i="92"/>
  <c r="M41" i="92"/>
  <c r="L41" i="92"/>
  <c r="K41" i="92"/>
  <c r="J41" i="92"/>
  <c r="H41" i="92"/>
  <c r="G41" i="92"/>
  <c r="E41" i="92"/>
  <c r="D41" i="92"/>
  <c r="V40" i="92"/>
  <c r="U40" i="92"/>
  <c r="T40" i="92"/>
  <c r="S40" i="92"/>
  <c r="R40" i="92"/>
  <c r="Q40" i="92"/>
  <c r="M40" i="92"/>
  <c r="L40" i="92"/>
  <c r="K40" i="92"/>
  <c r="J40" i="92"/>
  <c r="H40" i="92"/>
  <c r="G40" i="92"/>
  <c r="E40" i="92"/>
  <c r="D40" i="92"/>
  <c r="V39" i="92"/>
  <c r="U39" i="92"/>
  <c r="T39" i="92"/>
  <c r="S39" i="92"/>
  <c r="R39" i="92"/>
  <c r="Q39" i="92"/>
  <c r="M39" i="92"/>
  <c r="L39" i="92"/>
  <c r="K39" i="92"/>
  <c r="J39" i="92"/>
  <c r="H39" i="92"/>
  <c r="G39" i="92"/>
  <c r="E39" i="92"/>
  <c r="D39" i="92"/>
  <c r="V38" i="92"/>
  <c r="U38" i="92"/>
  <c r="T38" i="92"/>
  <c r="S38" i="92"/>
  <c r="R38" i="92"/>
  <c r="Q38" i="92"/>
  <c r="M38" i="92"/>
  <c r="L38" i="92"/>
  <c r="K38" i="92"/>
  <c r="J38" i="92"/>
  <c r="H38" i="92"/>
  <c r="G38" i="92"/>
  <c r="E38" i="92"/>
  <c r="D38" i="92"/>
  <c r="V37" i="92"/>
  <c r="U37" i="92"/>
  <c r="T37" i="92"/>
  <c r="S37" i="92"/>
  <c r="R37" i="92"/>
  <c r="Q37" i="92"/>
  <c r="M37" i="92"/>
  <c r="L37" i="92"/>
  <c r="K37" i="92"/>
  <c r="J37" i="92"/>
  <c r="H37" i="92"/>
  <c r="G37" i="92"/>
  <c r="E37" i="92"/>
  <c r="D37" i="92"/>
  <c r="V36" i="92"/>
  <c r="U36" i="92"/>
  <c r="T36" i="92"/>
  <c r="S36" i="92"/>
  <c r="R36" i="92"/>
  <c r="Q36" i="92"/>
  <c r="M36" i="92"/>
  <c r="L36" i="92"/>
  <c r="K36" i="92"/>
  <c r="J36" i="92"/>
  <c r="H36" i="92"/>
  <c r="G36" i="92"/>
  <c r="E36" i="92"/>
  <c r="D36" i="92"/>
  <c r="V35" i="92"/>
  <c r="U35" i="92"/>
  <c r="T35" i="92"/>
  <c r="S35" i="92"/>
  <c r="R35" i="92"/>
  <c r="Q35" i="92"/>
  <c r="M35" i="92"/>
  <c r="L35" i="92"/>
  <c r="K35" i="92"/>
  <c r="J35" i="92"/>
  <c r="H35" i="92"/>
  <c r="G35" i="92"/>
  <c r="E35" i="92"/>
  <c r="D35" i="92"/>
  <c r="AA32" i="92"/>
  <c r="Z32" i="92"/>
  <c r="F32" i="92"/>
  <c r="X31" i="92"/>
  <c r="W31" i="92"/>
  <c r="O31" i="92"/>
  <c r="N31" i="92"/>
  <c r="X30" i="92"/>
  <c r="W30" i="92"/>
  <c r="O30" i="92"/>
  <c r="N30" i="92"/>
  <c r="X29" i="92"/>
  <c r="W29" i="92"/>
  <c r="O29" i="92"/>
  <c r="N29" i="92"/>
  <c r="X28" i="92"/>
  <c r="W28" i="92"/>
  <c r="O28" i="92"/>
  <c r="N28" i="92"/>
  <c r="X27" i="92"/>
  <c r="W27" i="92"/>
  <c r="O27" i="92"/>
  <c r="N27" i="92"/>
  <c r="X26" i="92"/>
  <c r="W26" i="92"/>
  <c r="O26" i="92"/>
  <c r="N26" i="92"/>
  <c r="X25" i="92"/>
  <c r="W25" i="92"/>
  <c r="O25" i="92"/>
  <c r="N25" i="92"/>
  <c r="V24" i="92"/>
  <c r="U24" i="92"/>
  <c r="T24" i="92"/>
  <c r="S24" i="92"/>
  <c r="R24" i="92"/>
  <c r="X24" i="92" s="1"/>
  <c r="Q24" i="92"/>
  <c r="W24" i="92" s="1"/>
  <c r="M24" i="92"/>
  <c r="L24" i="92"/>
  <c r="K24" i="92"/>
  <c r="O24" i="92" s="1"/>
  <c r="J24" i="92"/>
  <c r="N24" i="92" s="1"/>
  <c r="H24" i="92"/>
  <c r="G24" i="92"/>
  <c r="G33" i="92" s="1"/>
  <c r="G34" i="92" s="1"/>
  <c r="E24" i="92"/>
  <c r="D24" i="92"/>
  <c r="D33" i="92" s="1"/>
  <c r="AA23" i="92"/>
  <c r="Z23" i="92"/>
  <c r="Y23" i="92"/>
  <c r="P23" i="92"/>
  <c r="F23" i="92"/>
  <c r="X22" i="92"/>
  <c r="W22" i="92"/>
  <c r="O22" i="92"/>
  <c r="N22" i="92"/>
  <c r="I22" i="92"/>
  <c r="F22" i="92"/>
  <c r="X21" i="92"/>
  <c r="W21" i="92"/>
  <c r="O21" i="92"/>
  <c r="P21" i="92" s="1"/>
  <c r="N21" i="92"/>
  <c r="I21" i="92"/>
  <c r="F21" i="92"/>
  <c r="X20" i="92"/>
  <c r="W20" i="92"/>
  <c r="O20" i="92"/>
  <c r="N20" i="92"/>
  <c r="I20" i="92"/>
  <c r="F20" i="92"/>
  <c r="X19" i="92"/>
  <c r="W19" i="92"/>
  <c r="O19" i="92"/>
  <c r="P19" i="92" s="1"/>
  <c r="N19" i="92"/>
  <c r="I19" i="92"/>
  <c r="F19" i="92"/>
  <c r="X18" i="92"/>
  <c r="W18" i="92"/>
  <c r="O18" i="92"/>
  <c r="N18" i="92"/>
  <c r="I18" i="92"/>
  <c r="F18" i="92"/>
  <c r="X17" i="92"/>
  <c r="W17" i="92"/>
  <c r="O17" i="92"/>
  <c r="N17" i="92"/>
  <c r="I17" i="92"/>
  <c r="F17" i="92"/>
  <c r="X16" i="92"/>
  <c r="W16" i="92"/>
  <c r="O16" i="92"/>
  <c r="N16" i="92"/>
  <c r="Z16" i="92" s="1"/>
  <c r="I16" i="92"/>
  <c r="F16" i="92"/>
  <c r="V15" i="92"/>
  <c r="U15" i="92"/>
  <c r="T15" i="92"/>
  <c r="S15" i="92"/>
  <c r="R15" i="92"/>
  <c r="X15" i="92" s="1"/>
  <c r="Q15" i="92"/>
  <c r="W15" i="92" s="1"/>
  <c r="M15" i="92"/>
  <c r="L15" i="92"/>
  <c r="K15" i="92"/>
  <c r="O15" i="92" s="1"/>
  <c r="J15" i="92"/>
  <c r="N15" i="92" s="1"/>
  <c r="H15" i="92"/>
  <c r="I15" i="92" s="1"/>
  <c r="G15" i="92"/>
  <c r="E15" i="92"/>
  <c r="D15" i="92"/>
  <c r="X14" i="92"/>
  <c r="W14" i="92"/>
  <c r="O14" i="92"/>
  <c r="N14" i="92"/>
  <c r="I14" i="92"/>
  <c r="F14" i="92"/>
  <c r="X13" i="92"/>
  <c r="X40" i="92" s="1"/>
  <c r="W13" i="92"/>
  <c r="O13" i="92"/>
  <c r="N13" i="92"/>
  <c r="I13" i="92"/>
  <c r="F13" i="92"/>
  <c r="X12" i="92"/>
  <c r="W12" i="92"/>
  <c r="O12" i="92"/>
  <c r="N12" i="92"/>
  <c r="I12" i="92"/>
  <c r="F12" i="92"/>
  <c r="X11" i="92"/>
  <c r="X38" i="92" s="1"/>
  <c r="W11" i="92"/>
  <c r="O11" i="92"/>
  <c r="N11" i="92"/>
  <c r="I11" i="92"/>
  <c r="F11" i="92"/>
  <c r="X10" i="92"/>
  <c r="W10" i="92"/>
  <c r="O10" i="92"/>
  <c r="N10" i="92"/>
  <c r="I10" i="92"/>
  <c r="F10" i="92"/>
  <c r="X9" i="92"/>
  <c r="X36" i="92" s="1"/>
  <c r="W9" i="92"/>
  <c r="O9" i="92"/>
  <c r="N9" i="92"/>
  <c r="I9" i="92"/>
  <c r="F9" i="92"/>
  <c r="X8" i="92"/>
  <c r="W8" i="92"/>
  <c r="O8" i="92"/>
  <c r="N8" i="92"/>
  <c r="I8" i="92"/>
  <c r="F8" i="92"/>
  <c r="V7" i="92"/>
  <c r="V33" i="92" s="1"/>
  <c r="V34" i="92" s="1"/>
  <c r="U7" i="92"/>
  <c r="T7" i="92"/>
  <c r="S7" i="92"/>
  <c r="R7" i="92"/>
  <c r="Q7" i="92"/>
  <c r="M7" i="92"/>
  <c r="M33" i="92" s="1"/>
  <c r="M34" i="92" s="1"/>
  <c r="L7" i="92"/>
  <c r="K7" i="92"/>
  <c r="K33" i="92" s="1"/>
  <c r="K34" i="92" s="1"/>
  <c r="J7" i="92"/>
  <c r="H7" i="92"/>
  <c r="I7" i="92" s="1"/>
  <c r="G7" i="92"/>
  <c r="E7" i="92"/>
  <c r="D7" i="92"/>
  <c r="AB24" i="93" l="1"/>
  <c r="AC24" i="93" s="1"/>
  <c r="AB30" i="93"/>
  <c r="AC30" i="93" s="1"/>
  <c r="AB22" i="93"/>
  <c r="AC22" i="93" s="1"/>
  <c r="AB18" i="93"/>
  <c r="AC18" i="93" s="1"/>
  <c r="AB15" i="93"/>
  <c r="AC15" i="93" s="1"/>
  <c r="AB21" i="93"/>
  <c r="AC21" i="93" s="1"/>
  <c r="AB17" i="93"/>
  <c r="AC17" i="93" s="1"/>
  <c r="AB12" i="93"/>
  <c r="AC12" i="93" s="1"/>
  <c r="AB8" i="93"/>
  <c r="AC8" i="93" s="1"/>
  <c r="X35" i="92"/>
  <c r="X39" i="92"/>
  <c r="X37" i="92"/>
  <c r="Z25" i="92"/>
  <c r="Z26" i="92"/>
  <c r="Z27" i="92"/>
  <c r="Z28" i="92"/>
  <c r="Z29" i="92"/>
  <c r="Z30" i="92"/>
  <c r="Z31" i="92"/>
  <c r="P20" i="92"/>
  <c r="D34" i="92"/>
  <c r="E34" i="92"/>
  <c r="O35" i="92"/>
  <c r="AA35" i="92" s="1"/>
  <c r="O37" i="92"/>
  <c r="AA37" i="92" s="1"/>
  <c r="O39" i="92"/>
  <c r="O41" i="92"/>
  <c r="O36" i="92"/>
  <c r="AA36" i="92" s="1"/>
  <c r="O38" i="92"/>
  <c r="AA38" i="92" s="1"/>
  <c r="O40" i="92"/>
  <c r="AA40" i="92" s="1"/>
  <c r="T33" i="92"/>
  <c r="T34" i="92" s="1"/>
  <c r="R33" i="92"/>
  <c r="R34" i="92" s="1"/>
  <c r="X41" i="92"/>
  <c r="AA16" i="92"/>
  <c r="AB16" i="92" s="1"/>
  <c r="AC16" i="92" s="1"/>
  <c r="AA17" i="92"/>
  <c r="AA18" i="92"/>
  <c r="AB18" i="92" s="1"/>
  <c r="AC18" i="92" s="1"/>
  <c r="AA19" i="92"/>
  <c r="AA20" i="92"/>
  <c r="AA21" i="92"/>
  <c r="AA22" i="92"/>
  <c r="AB22" i="92" s="1"/>
  <c r="AC22" i="92" s="1"/>
  <c r="F7" i="92"/>
  <c r="J33" i="92"/>
  <c r="J34" i="92" s="1"/>
  <c r="L33" i="92"/>
  <c r="L34" i="92" s="1"/>
  <c r="Q33" i="92"/>
  <c r="Q34" i="92" s="1"/>
  <c r="S33" i="92"/>
  <c r="S34" i="92" s="1"/>
  <c r="U33" i="92"/>
  <c r="U34" i="92" s="1"/>
  <c r="N35" i="92"/>
  <c r="W35" i="92"/>
  <c r="Y35" i="92" s="1"/>
  <c r="N36" i="92"/>
  <c r="W36" i="92"/>
  <c r="Y36" i="92" s="1"/>
  <c r="N37" i="92"/>
  <c r="W37" i="92"/>
  <c r="N38" i="92"/>
  <c r="P38" i="92" s="1"/>
  <c r="W38" i="92"/>
  <c r="Y38" i="92" s="1"/>
  <c r="N39" i="92"/>
  <c r="W39" i="92"/>
  <c r="Y39" i="92" s="1"/>
  <c r="N40" i="92"/>
  <c r="W40" i="92"/>
  <c r="Y40" i="92" s="1"/>
  <c r="N41" i="92"/>
  <c r="W41" i="92"/>
  <c r="F15" i="92"/>
  <c r="P17" i="92"/>
  <c r="Z17" i="92"/>
  <c r="P18" i="92"/>
  <c r="Z18" i="92"/>
  <c r="Z19" i="92"/>
  <c r="Z20" i="92"/>
  <c r="Z21" i="92"/>
  <c r="P22" i="92"/>
  <c r="Z22" i="92"/>
  <c r="E33" i="92"/>
  <c r="F33" i="92" s="1"/>
  <c r="H33" i="92"/>
  <c r="I33" i="92" s="1"/>
  <c r="I34" i="92" s="1"/>
  <c r="I35" i="92" s="1"/>
  <c r="I36" i="92" s="1"/>
  <c r="I37" i="92" s="1"/>
  <c r="P24" i="92"/>
  <c r="AA25" i="92"/>
  <c r="AB25" i="92" s="1"/>
  <c r="AC25" i="92" s="1"/>
  <c r="AA26" i="92"/>
  <c r="AB26" i="92" s="1"/>
  <c r="AC26" i="92" s="1"/>
  <c r="AA27" i="92"/>
  <c r="AB27" i="92" s="1"/>
  <c r="AC27" i="92" s="1"/>
  <c r="AA28" i="92"/>
  <c r="AB28" i="92" s="1"/>
  <c r="AC28" i="92" s="1"/>
  <c r="AA29" i="92"/>
  <c r="AB29" i="92" s="1"/>
  <c r="AC29" i="92" s="1"/>
  <c r="AA30" i="92"/>
  <c r="AB30" i="92" s="1"/>
  <c r="AC30" i="92" s="1"/>
  <c r="AA31" i="92"/>
  <c r="AB31" i="92" s="1"/>
  <c r="AC31" i="92" s="1"/>
  <c r="I38" i="92"/>
  <c r="I39" i="92"/>
  <c r="I40" i="92"/>
  <c r="I41" i="92"/>
  <c r="I33" i="93"/>
  <c r="I34" i="93" s="1"/>
  <c r="I35" i="93" s="1"/>
  <c r="I36" i="93" s="1"/>
  <c r="I37" i="93" s="1"/>
  <c r="P7" i="93"/>
  <c r="O33" i="93"/>
  <c r="AA41" i="93"/>
  <c r="AB41" i="93" s="1"/>
  <c r="H13" i="46" s="1"/>
  <c r="AA40" i="93"/>
  <c r="AA39" i="93"/>
  <c r="AB39" i="93" s="1"/>
  <c r="AA38" i="93"/>
  <c r="AB38" i="93" s="1"/>
  <c r="AA37" i="93"/>
  <c r="AB37" i="93" s="1"/>
  <c r="AA36" i="93"/>
  <c r="AA35" i="93"/>
  <c r="X33" i="93"/>
  <c r="AA7" i="93"/>
  <c r="Y7" i="93"/>
  <c r="Z7" i="93"/>
  <c r="AH10" i="96" s="1"/>
  <c r="AH13" i="96" s="1"/>
  <c r="W33" i="93"/>
  <c r="Y41" i="93"/>
  <c r="Y40" i="93"/>
  <c r="Y39" i="93"/>
  <c r="Y38" i="93"/>
  <c r="Y37" i="93"/>
  <c r="Y36" i="93"/>
  <c r="Y35" i="93"/>
  <c r="F35" i="92"/>
  <c r="F36" i="92"/>
  <c r="F37" i="92"/>
  <c r="F38" i="92"/>
  <c r="F39" i="92"/>
  <c r="F40" i="92"/>
  <c r="F41" i="92"/>
  <c r="AA15" i="92"/>
  <c r="Y15" i="92"/>
  <c r="P15" i="92"/>
  <c r="Z24" i="92"/>
  <c r="AG12" i="96" s="1"/>
  <c r="AA24" i="92"/>
  <c r="Y24" i="92"/>
  <c r="Z39" i="92"/>
  <c r="Z15" i="92"/>
  <c r="AG11" i="96" s="1"/>
  <c r="O7" i="92"/>
  <c r="W7" i="92"/>
  <c r="Y8" i="92"/>
  <c r="AA8" i="92"/>
  <c r="Y9" i="92"/>
  <c r="AA9" i="92"/>
  <c r="AB9" i="92" s="1"/>
  <c r="AC9" i="92" s="1"/>
  <c r="Y10" i="92"/>
  <c r="AA10" i="92"/>
  <c r="Y11" i="92"/>
  <c r="AA11" i="92"/>
  <c r="AB11" i="92" s="1"/>
  <c r="AC11" i="92" s="1"/>
  <c r="Y12" i="92"/>
  <c r="AA12" i="92"/>
  <c r="Y13" i="92"/>
  <c r="AA13" i="92"/>
  <c r="AB13" i="92" s="1"/>
  <c r="AC13" i="92" s="1"/>
  <c r="Y14" i="92"/>
  <c r="AA14" i="92"/>
  <c r="Y16" i="92"/>
  <c r="Y17" i="92"/>
  <c r="Y18" i="92"/>
  <c r="Y19" i="92"/>
  <c r="Y20" i="92"/>
  <c r="Y21" i="92"/>
  <c r="Y22" i="92"/>
  <c r="F24" i="92"/>
  <c r="P25" i="92"/>
  <c r="P26" i="92"/>
  <c r="P27" i="92"/>
  <c r="P28" i="92"/>
  <c r="P29" i="92"/>
  <c r="P30" i="92"/>
  <c r="P31" i="92"/>
  <c r="N7" i="92"/>
  <c r="N33" i="92" s="1"/>
  <c r="N34" i="92" s="1"/>
  <c r="X7" i="92"/>
  <c r="P8" i="92"/>
  <c r="Z8" i="92"/>
  <c r="P9" i="92"/>
  <c r="Z9" i="92"/>
  <c r="P10" i="92"/>
  <c r="Z10" i="92"/>
  <c r="P11" i="92"/>
  <c r="Z11" i="92"/>
  <c r="P12" i="92"/>
  <c r="Z12" i="92"/>
  <c r="P13" i="92"/>
  <c r="Z13" i="92"/>
  <c r="P14" i="92"/>
  <c r="Z14" i="92"/>
  <c r="P16" i="92"/>
  <c r="I24" i="92"/>
  <c r="Y25" i="92"/>
  <c r="Y26" i="92"/>
  <c r="Y27" i="92"/>
  <c r="Y28" i="92"/>
  <c r="Y29" i="92"/>
  <c r="Y30" i="92"/>
  <c r="Y31" i="92"/>
  <c r="AB7" i="93" l="1"/>
  <c r="AB40" i="93"/>
  <c r="H12" i="46" s="1"/>
  <c r="H9" i="46"/>
  <c r="AC37" i="93"/>
  <c r="AB35" i="93"/>
  <c r="H7" i="46" s="1"/>
  <c r="H11" i="46"/>
  <c r="AC39" i="93"/>
  <c r="AB36" i="93"/>
  <c r="H8" i="46" s="1"/>
  <c r="H10" i="46"/>
  <c r="AC38" i="93"/>
  <c r="Y41" i="92"/>
  <c r="Y37" i="92"/>
  <c r="AA41" i="92"/>
  <c r="AA39" i="92"/>
  <c r="Z37" i="92"/>
  <c r="Z35" i="92"/>
  <c r="AB35" i="92" s="1"/>
  <c r="G7" i="46" s="1"/>
  <c r="AB20" i="92"/>
  <c r="AC20" i="92" s="1"/>
  <c r="AB15" i="92"/>
  <c r="AC15" i="92" s="1"/>
  <c r="AB21" i="92"/>
  <c r="AC21" i="92" s="1"/>
  <c r="AB17" i="92"/>
  <c r="AC17" i="92" s="1"/>
  <c r="P36" i="92"/>
  <c r="AB19" i="92"/>
  <c r="AC19" i="92" s="1"/>
  <c r="P40" i="92"/>
  <c r="AB14" i="92"/>
  <c r="AC14" i="92" s="1"/>
  <c r="AB12" i="92"/>
  <c r="AC12" i="92" s="1"/>
  <c r="AB10" i="92"/>
  <c r="AC10" i="92" s="1"/>
  <c r="AB8" i="92"/>
  <c r="AC8" i="92" s="1"/>
  <c r="AB37" i="92"/>
  <c r="G9" i="46" s="1"/>
  <c r="F34" i="92"/>
  <c r="AB24" i="92"/>
  <c r="AC24" i="92" s="1"/>
  <c r="P37" i="92"/>
  <c r="H34" i="92"/>
  <c r="P41" i="92"/>
  <c r="P39" i="92"/>
  <c r="P35" i="92"/>
  <c r="AB39" i="92"/>
  <c r="Z41" i="92"/>
  <c r="AC41" i="93"/>
  <c r="Z40" i="92"/>
  <c r="AB40" i="92" s="1"/>
  <c r="Z38" i="92"/>
  <c r="AB38" i="92" s="1"/>
  <c r="Z36" i="92"/>
  <c r="AB36" i="92" s="1"/>
  <c r="AC7" i="93"/>
  <c r="Z33" i="93"/>
  <c r="H15" i="46" s="1"/>
  <c r="W34" i="93"/>
  <c r="Z34" i="93" s="1"/>
  <c r="X34" i="93"/>
  <c r="AA33" i="93"/>
  <c r="Y33" i="93"/>
  <c r="P33" i="93"/>
  <c r="O34" i="93"/>
  <c r="P34" i="93" s="1"/>
  <c r="Z7" i="92"/>
  <c r="AG10" i="96" s="1"/>
  <c r="AG13" i="96" s="1"/>
  <c r="W33" i="92"/>
  <c r="X33" i="92"/>
  <c r="AA7" i="92"/>
  <c r="Y7" i="92"/>
  <c r="P7" i="92"/>
  <c r="O33" i="92"/>
  <c r="AB33" i="93" l="1"/>
  <c r="H14" i="46" s="1"/>
  <c r="H24" i="46"/>
  <c r="I25" i="46" s="1"/>
  <c r="H16" i="46"/>
  <c r="AC36" i="93"/>
  <c r="AC35" i="93"/>
  <c r="AC40" i="93"/>
  <c r="AB41" i="92"/>
  <c r="G13" i="46" s="1"/>
  <c r="AC37" i="92"/>
  <c r="AB7" i="92"/>
  <c r="AC35" i="92"/>
  <c r="G8" i="46"/>
  <c r="AC36" i="92"/>
  <c r="G11" i="46"/>
  <c r="AC39" i="92"/>
  <c r="G10" i="46"/>
  <c r="AC38" i="92"/>
  <c r="G12" i="46"/>
  <c r="AC40" i="92"/>
  <c r="AC41" i="92"/>
  <c r="AA34" i="93"/>
  <c r="Y34" i="93"/>
  <c r="AC7" i="92"/>
  <c r="P33" i="92"/>
  <c r="O34" i="92"/>
  <c r="P34" i="92" s="1"/>
  <c r="X34" i="92"/>
  <c r="AA33" i="92"/>
  <c r="Y33" i="92"/>
  <c r="Z33" i="92"/>
  <c r="G15" i="46" s="1"/>
  <c r="W34" i="92"/>
  <c r="Z34" i="92" s="1"/>
  <c r="AB34" i="93" l="1"/>
  <c r="AC34" i="93" s="1"/>
  <c r="AB33" i="92"/>
  <c r="G14" i="46" s="1"/>
  <c r="AC33" i="93"/>
  <c r="AA34" i="92"/>
  <c r="Y34" i="92"/>
  <c r="AB34" i="92" l="1"/>
  <c r="AC34" i="92" s="1"/>
  <c r="G24" i="46"/>
  <c r="H25" i="46" s="1"/>
  <c r="G16" i="46"/>
  <c r="AC33" i="92"/>
  <c r="V41" i="91"/>
  <c r="U41" i="91"/>
  <c r="T41" i="91"/>
  <c r="S41" i="91"/>
  <c r="R41" i="91"/>
  <c r="Q41" i="91"/>
  <c r="M41" i="91"/>
  <c r="L41" i="91"/>
  <c r="K41" i="91"/>
  <c r="J41" i="91"/>
  <c r="H41" i="91"/>
  <c r="G41" i="91"/>
  <c r="E41" i="91"/>
  <c r="D41" i="91"/>
  <c r="V40" i="91"/>
  <c r="U40" i="91"/>
  <c r="T40" i="91"/>
  <c r="S40" i="91"/>
  <c r="R40" i="91"/>
  <c r="Q40" i="91"/>
  <c r="M40" i="91"/>
  <c r="L40" i="91"/>
  <c r="K40" i="91"/>
  <c r="J40" i="91"/>
  <c r="H40" i="91"/>
  <c r="G40" i="91"/>
  <c r="E40" i="91"/>
  <c r="D40" i="91"/>
  <c r="V39" i="91"/>
  <c r="U39" i="91"/>
  <c r="T39" i="91"/>
  <c r="S39" i="91"/>
  <c r="R39" i="91"/>
  <c r="Q39" i="91"/>
  <c r="M39" i="91"/>
  <c r="L39" i="91"/>
  <c r="K39" i="91"/>
  <c r="J39" i="91"/>
  <c r="H39" i="91"/>
  <c r="G39" i="91"/>
  <c r="E39" i="91"/>
  <c r="D39" i="91"/>
  <c r="V38" i="91"/>
  <c r="U38" i="91"/>
  <c r="T38" i="91"/>
  <c r="S38" i="91"/>
  <c r="R38" i="91"/>
  <c r="Q38" i="91"/>
  <c r="M38" i="91"/>
  <c r="L38" i="91"/>
  <c r="K38" i="91"/>
  <c r="J38" i="91"/>
  <c r="H38" i="91"/>
  <c r="G38" i="91"/>
  <c r="E38" i="91"/>
  <c r="D38" i="91"/>
  <c r="V37" i="91"/>
  <c r="U37" i="91"/>
  <c r="T37" i="91"/>
  <c r="S37" i="91"/>
  <c r="R37" i="91"/>
  <c r="Q37" i="91"/>
  <c r="M37" i="91"/>
  <c r="L37" i="91"/>
  <c r="K37" i="91"/>
  <c r="J37" i="91"/>
  <c r="H37" i="91"/>
  <c r="G37" i="91"/>
  <c r="E37" i="91"/>
  <c r="D37" i="91"/>
  <c r="V36" i="91"/>
  <c r="U36" i="91"/>
  <c r="T36" i="91"/>
  <c r="S36" i="91"/>
  <c r="R36" i="91"/>
  <c r="Q36" i="91"/>
  <c r="M36" i="91"/>
  <c r="L36" i="91"/>
  <c r="K36" i="91"/>
  <c r="J36" i="91"/>
  <c r="H36" i="91"/>
  <c r="G36" i="91"/>
  <c r="E36" i="91"/>
  <c r="D36" i="91"/>
  <c r="V35" i="91"/>
  <c r="U35" i="91"/>
  <c r="T35" i="91"/>
  <c r="S35" i="91"/>
  <c r="R35" i="91"/>
  <c r="Q35" i="91"/>
  <c r="M35" i="91"/>
  <c r="L35" i="91"/>
  <c r="K35" i="91"/>
  <c r="J35" i="91"/>
  <c r="H35" i="91"/>
  <c r="G35" i="91"/>
  <c r="E35" i="91"/>
  <c r="D35" i="91"/>
  <c r="E34" i="91"/>
  <c r="D34" i="91"/>
  <c r="AA32" i="91"/>
  <c r="Z32" i="91"/>
  <c r="F32" i="91"/>
  <c r="X31" i="91"/>
  <c r="W31" i="91"/>
  <c r="O31" i="91"/>
  <c r="N31" i="91"/>
  <c r="Z31" i="91" s="1"/>
  <c r="I31" i="91"/>
  <c r="F31" i="91"/>
  <c r="X30" i="91"/>
  <c r="W30" i="91"/>
  <c r="O30" i="91"/>
  <c r="N30" i="91"/>
  <c r="I30" i="91"/>
  <c r="F30" i="91"/>
  <c r="X29" i="91"/>
  <c r="W29" i="91"/>
  <c r="O29" i="91"/>
  <c r="N29" i="91"/>
  <c r="Z29" i="91" s="1"/>
  <c r="I29" i="91"/>
  <c r="F29" i="91"/>
  <c r="X28" i="91"/>
  <c r="W28" i="91"/>
  <c r="O28" i="91"/>
  <c r="N28" i="91"/>
  <c r="I28" i="91"/>
  <c r="F28" i="91"/>
  <c r="X27" i="91"/>
  <c r="W27" i="91"/>
  <c r="O27" i="91"/>
  <c r="N27" i="91"/>
  <c r="Z27" i="91" s="1"/>
  <c r="I27" i="91"/>
  <c r="F27" i="91"/>
  <c r="X26" i="91"/>
  <c r="W26" i="91"/>
  <c r="O26" i="91"/>
  <c r="N26" i="91"/>
  <c r="I26" i="91"/>
  <c r="F26" i="91"/>
  <c r="X25" i="91"/>
  <c r="W25" i="91"/>
  <c r="O25" i="91"/>
  <c r="N25" i="91"/>
  <c r="Z25" i="91" s="1"/>
  <c r="I25" i="91"/>
  <c r="F25" i="91"/>
  <c r="V24" i="91"/>
  <c r="U24" i="91"/>
  <c r="T24" i="91"/>
  <c r="S24" i="91"/>
  <c r="R24" i="91"/>
  <c r="Q24" i="91"/>
  <c r="W24" i="91" s="1"/>
  <c r="M24" i="91"/>
  <c r="L24" i="91"/>
  <c r="K24" i="91"/>
  <c r="O24" i="91" s="1"/>
  <c r="J24" i="91"/>
  <c r="N24" i="91" s="1"/>
  <c r="H24" i="91"/>
  <c r="G24" i="91"/>
  <c r="E24" i="91"/>
  <c r="D24" i="91"/>
  <c r="AA23" i="91"/>
  <c r="Z23" i="91"/>
  <c r="Y23" i="91"/>
  <c r="P23" i="91"/>
  <c r="F23" i="91"/>
  <c r="X22" i="91"/>
  <c r="W22" i="91"/>
  <c r="O22" i="91"/>
  <c r="N22" i="91"/>
  <c r="I22" i="91"/>
  <c r="F22" i="91"/>
  <c r="X21" i="91"/>
  <c r="W21" i="91"/>
  <c r="O21" i="91"/>
  <c r="N21" i="91"/>
  <c r="I21" i="91"/>
  <c r="F21" i="91"/>
  <c r="X20" i="91"/>
  <c r="W20" i="91"/>
  <c r="O20" i="91"/>
  <c r="N20" i="91"/>
  <c r="I20" i="91"/>
  <c r="F20" i="91"/>
  <c r="X19" i="91"/>
  <c r="W19" i="91"/>
  <c r="O19" i="91"/>
  <c r="N19" i="91"/>
  <c r="I19" i="91"/>
  <c r="F19" i="91"/>
  <c r="X18" i="91"/>
  <c r="W18" i="91"/>
  <c r="O18" i="91"/>
  <c r="N18" i="91"/>
  <c r="I18" i="91"/>
  <c r="F18" i="91"/>
  <c r="X17" i="91"/>
  <c r="W17" i="91"/>
  <c r="O17" i="91"/>
  <c r="N17" i="91"/>
  <c r="I17" i="91"/>
  <c r="F17" i="91"/>
  <c r="X16" i="91"/>
  <c r="W16" i="91"/>
  <c r="O16" i="91"/>
  <c r="N16" i="91"/>
  <c r="I16" i="91"/>
  <c r="F16" i="91"/>
  <c r="V15" i="91"/>
  <c r="U15" i="91"/>
  <c r="T15" i="91"/>
  <c r="S15" i="91"/>
  <c r="R15" i="91"/>
  <c r="X15" i="91" s="1"/>
  <c r="Q15" i="91"/>
  <c r="W15" i="91" s="1"/>
  <c r="M15" i="91"/>
  <c r="L15" i="91"/>
  <c r="K15" i="91"/>
  <c r="O15" i="91" s="1"/>
  <c r="J15" i="91"/>
  <c r="N15" i="91" s="1"/>
  <c r="H15" i="91"/>
  <c r="G15" i="91"/>
  <c r="E15" i="91"/>
  <c r="D15" i="91"/>
  <c r="X14" i="91"/>
  <c r="W14" i="91"/>
  <c r="O14" i="91"/>
  <c r="N14" i="91"/>
  <c r="I14" i="91"/>
  <c r="F14" i="91"/>
  <c r="X13" i="91"/>
  <c r="W13" i="91"/>
  <c r="O13" i="91"/>
  <c r="N13" i="91"/>
  <c r="N40" i="91" s="1"/>
  <c r="I13" i="91"/>
  <c r="F13" i="91"/>
  <c r="X12" i="91"/>
  <c r="W12" i="91"/>
  <c r="O12" i="91"/>
  <c r="N12" i="91"/>
  <c r="I12" i="91"/>
  <c r="F12" i="91"/>
  <c r="X11" i="91"/>
  <c r="W11" i="91"/>
  <c r="O11" i="91"/>
  <c r="N11" i="91"/>
  <c r="N38" i="91" s="1"/>
  <c r="I11" i="91"/>
  <c r="F11" i="91"/>
  <c r="X10" i="91"/>
  <c r="W10" i="91"/>
  <c r="O10" i="91"/>
  <c r="N10" i="91"/>
  <c r="I10" i="91"/>
  <c r="F10" i="91"/>
  <c r="X9" i="91"/>
  <c r="W9" i="91"/>
  <c r="O9" i="91"/>
  <c r="N9" i="91"/>
  <c r="N36" i="91" s="1"/>
  <c r="I9" i="91"/>
  <c r="F9" i="91"/>
  <c r="X8" i="91"/>
  <c r="W8" i="91"/>
  <c r="O8" i="91"/>
  <c r="N8" i="91"/>
  <c r="I8" i="91"/>
  <c r="F8" i="91"/>
  <c r="V7" i="91"/>
  <c r="U7" i="91"/>
  <c r="U33" i="91" s="1"/>
  <c r="U34" i="91" s="1"/>
  <c r="T7" i="91"/>
  <c r="S7" i="91"/>
  <c r="R7" i="91"/>
  <c r="Q7" i="91"/>
  <c r="Q33" i="91" s="1"/>
  <c r="Q34" i="91" s="1"/>
  <c r="M7" i="91"/>
  <c r="L7" i="91"/>
  <c r="L33" i="91" s="1"/>
  <c r="L34" i="91" s="1"/>
  <c r="K7" i="91"/>
  <c r="J7" i="91"/>
  <c r="H7" i="91"/>
  <c r="G7" i="91"/>
  <c r="E7" i="91"/>
  <c r="D7" i="91"/>
  <c r="X24" i="91" l="1"/>
  <c r="Y24" i="91" s="1"/>
  <c r="Z26" i="91"/>
  <c r="Z28" i="91"/>
  <c r="Z30" i="91"/>
  <c r="J33" i="91"/>
  <c r="J34" i="91" s="1"/>
  <c r="N35" i="91"/>
  <c r="N37" i="91"/>
  <c r="N39" i="91"/>
  <c r="N41" i="91"/>
  <c r="S33" i="91"/>
  <c r="S34" i="91" s="1"/>
  <c r="K33" i="91"/>
  <c r="K34" i="91" s="1"/>
  <c r="M33" i="91"/>
  <c r="M34" i="91" s="1"/>
  <c r="R33" i="91"/>
  <c r="R34" i="91" s="1"/>
  <c r="T33" i="91"/>
  <c r="T34" i="91" s="1"/>
  <c r="V33" i="91"/>
  <c r="V34" i="91" s="1"/>
  <c r="X35" i="91"/>
  <c r="X36" i="91"/>
  <c r="P10" i="91"/>
  <c r="X37" i="91"/>
  <c r="P11" i="91"/>
  <c r="X38" i="91"/>
  <c r="P12" i="91"/>
  <c r="X39" i="91"/>
  <c r="P13" i="91"/>
  <c r="X40" i="91"/>
  <c r="P14" i="91"/>
  <c r="X41" i="91"/>
  <c r="F15" i="91"/>
  <c r="P15" i="91"/>
  <c r="P16" i="91"/>
  <c r="P17" i="91"/>
  <c r="P18" i="91"/>
  <c r="P19" i="91"/>
  <c r="P20" i="91"/>
  <c r="I38" i="91"/>
  <c r="I39" i="91"/>
  <c r="I40" i="91"/>
  <c r="I41" i="91"/>
  <c r="I7" i="91"/>
  <c r="F7" i="91"/>
  <c r="AA19" i="91"/>
  <c r="AB19" i="91" s="1"/>
  <c r="AC19" i="91" s="1"/>
  <c r="P21" i="91"/>
  <c r="AA21" i="91"/>
  <c r="AB21" i="91" s="1"/>
  <c r="AC21" i="91" s="1"/>
  <c r="P22" i="91"/>
  <c r="D33" i="91"/>
  <c r="G33" i="91"/>
  <c r="G34" i="91" s="1"/>
  <c r="Z10" i="91"/>
  <c r="Z11" i="91"/>
  <c r="Z12" i="91"/>
  <c r="Z13" i="91"/>
  <c r="Z14" i="91"/>
  <c r="I15" i="91"/>
  <c r="Z16" i="91"/>
  <c r="Z17" i="91"/>
  <c r="Z18" i="91"/>
  <c r="Z19" i="91"/>
  <c r="Z20" i="91"/>
  <c r="Z21" i="91"/>
  <c r="Z22" i="91"/>
  <c r="E33" i="91"/>
  <c r="H33" i="91"/>
  <c r="AA25" i="91"/>
  <c r="AB25" i="91" s="1"/>
  <c r="AC25" i="91" s="1"/>
  <c r="AA26" i="91"/>
  <c r="AB26" i="91" s="1"/>
  <c r="AC26" i="91" s="1"/>
  <c r="AA27" i="91"/>
  <c r="AB27" i="91" s="1"/>
  <c r="AC27" i="91" s="1"/>
  <c r="AA28" i="91"/>
  <c r="AB28" i="91" s="1"/>
  <c r="AC28" i="91" s="1"/>
  <c r="AA29" i="91"/>
  <c r="AB29" i="91" s="1"/>
  <c r="AC29" i="91" s="1"/>
  <c r="AA30" i="91"/>
  <c r="AA31" i="91"/>
  <c r="AB31" i="91" s="1"/>
  <c r="AC31" i="91" s="1"/>
  <c r="P8" i="91"/>
  <c r="Z8" i="91"/>
  <c r="F40" i="91"/>
  <c r="F34" i="91"/>
  <c r="F35" i="91"/>
  <c r="F36" i="91"/>
  <c r="F37" i="91"/>
  <c r="F38" i="91"/>
  <c r="F39" i="91"/>
  <c r="F41" i="91"/>
  <c r="P9" i="91"/>
  <c r="Z9" i="91"/>
  <c r="AA15" i="91"/>
  <c r="AB15" i="91" s="1"/>
  <c r="AC15" i="91" s="1"/>
  <c r="Y15" i="91"/>
  <c r="H34" i="91"/>
  <c r="I33" i="91"/>
  <c r="I34" i="91" s="1"/>
  <c r="I35" i="91" s="1"/>
  <c r="I36" i="91" s="1"/>
  <c r="I37" i="91" s="1"/>
  <c r="AA24" i="91"/>
  <c r="Z24" i="91"/>
  <c r="AF12" i="96" s="1"/>
  <c r="Z15" i="91"/>
  <c r="AF11" i="96" s="1"/>
  <c r="P24" i="91"/>
  <c r="O7" i="91"/>
  <c r="W7" i="91"/>
  <c r="Y8" i="91"/>
  <c r="AA8" i="91"/>
  <c r="Y9" i="91"/>
  <c r="AA9" i="91"/>
  <c r="Y10" i="91"/>
  <c r="AA10" i="91"/>
  <c r="Y11" i="91"/>
  <c r="AA11" i="91"/>
  <c r="Y12" i="91"/>
  <c r="AA12" i="91"/>
  <c r="AB12" i="91" s="1"/>
  <c r="AC12" i="91" s="1"/>
  <c r="Y13" i="91"/>
  <c r="AA13" i="91"/>
  <c r="Y14" i="91"/>
  <c r="AA14" i="91"/>
  <c r="Y16" i="91"/>
  <c r="AA16" i="91"/>
  <c r="Y17" i="91"/>
  <c r="AA17" i="91"/>
  <c r="AB17" i="91" s="1"/>
  <c r="AC17" i="91" s="1"/>
  <c r="Y18" i="91"/>
  <c r="AA18" i="91"/>
  <c r="AB18" i="91" s="1"/>
  <c r="AC18" i="91" s="1"/>
  <c r="Y19" i="91"/>
  <c r="Y20" i="91"/>
  <c r="AA20" i="91"/>
  <c r="Y21" i="91"/>
  <c r="Y22" i="91"/>
  <c r="AA22" i="91"/>
  <c r="AB22" i="91" s="1"/>
  <c r="AC22" i="91" s="1"/>
  <c r="F24" i="91"/>
  <c r="P25" i="91"/>
  <c r="P26" i="91"/>
  <c r="P27" i="91"/>
  <c r="P28" i="91"/>
  <c r="P29" i="91"/>
  <c r="P30" i="91"/>
  <c r="P31" i="91"/>
  <c r="O35" i="91"/>
  <c r="P35" i="91" s="1"/>
  <c r="W35" i="91"/>
  <c r="Z35" i="91" s="1"/>
  <c r="O36" i="91"/>
  <c r="P36" i="91" s="1"/>
  <c r="W36" i="91"/>
  <c r="Z36" i="91" s="1"/>
  <c r="O37" i="91"/>
  <c r="W37" i="91"/>
  <c r="Z37" i="91" s="1"/>
  <c r="O38" i="91"/>
  <c r="P38" i="91" s="1"/>
  <c r="W38" i="91"/>
  <c r="Z38" i="91" s="1"/>
  <c r="O39" i="91"/>
  <c r="W39" i="91"/>
  <c r="O40" i="91"/>
  <c r="P40" i="91" s="1"/>
  <c r="W40" i="91"/>
  <c r="Z40" i="91" s="1"/>
  <c r="O41" i="91"/>
  <c r="W41" i="91"/>
  <c r="N7" i="91"/>
  <c r="N33" i="91" s="1"/>
  <c r="N34" i="91" s="1"/>
  <c r="X7" i="91"/>
  <c r="I24" i="91"/>
  <c r="Y25" i="91"/>
  <c r="Y26" i="91"/>
  <c r="Y27" i="91"/>
  <c r="Y28" i="91"/>
  <c r="Y29" i="91"/>
  <c r="Y30" i="91"/>
  <c r="Y31" i="91"/>
  <c r="V41" i="90"/>
  <c r="U41" i="90"/>
  <c r="T41" i="90"/>
  <c r="S41" i="90"/>
  <c r="R41" i="90"/>
  <c r="Q41" i="90"/>
  <c r="M41" i="90"/>
  <c r="L41" i="90"/>
  <c r="K41" i="90"/>
  <c r="J41" i="90"/>
  <c r="H41" i="90"/>
  <c r="G41" i="90"/>
  <c r="E41" i="90"/>
  <c r="D41" i="90"/>
  <c r="V40" i="90"/>
  <c r="U40" i="90"/>
  <c r="T40" i="90"/>
  <c r="S40" i="90"/>
  <c r="R40" i="90"/>
  <c r="Q40" i="90"/>
  <c r="M40" i="90"/>
  <c r="L40" i="90"/>
  <c r="K40" i="90"/>
  <c r="J40" i="90"/>
  <c r="H40" i="90"/>
  <c r="G40" i="90"/>
  <c r="E40" i="90"/>
  <c r="D40" i="90"/>
  <c r="V39" i="90"/>
  <c r="U39" i="90"/>
  <c r="T39" i="90"/>
  <c r="S39" i="90"/>
  <c r="R39" i="90"/>
  <c r="Q39" i="90"/>
  <c r="M39" i="90"/>
  <c r="L39" i="90"/>
  <c r="K39" i="90"/>
  <c r="J39" i="90"/>
  <c r="H39" i="90"/>
  <c r="G39" i="90"/>
  <c r="I39" i="90" s="1"/>
  <c r="E39" i="90"/>
  <c r="D39" i="90"/>
  <c r="V38" i="90"/>
  <c r="U38" i="90"/>
  <c r="T38" i="90"/>
  <c r="S38" i="90"/>
  <c r="R38" i="90"/>
  <c r="Q38" i="90"/>
  <c r="M38" i="90"/>
  <c r="L38" i="90"/>
  <c r="K38" i="90"/>
  <c r="J38" i="90"/>
  <c r="H38" i="90"/>
  <c r="G38" i="90"/>
  <c r="E38" i="90"/>
  <c r="D38" i="90"/>
  <c r="V37" i="90"/>
  <c r="U37" i="90"/>
  <c r="T37" i="90"/>
  <c r="S37" i="90"/>
  <c r="R37" i="90"/>
  <c r="Q37" i="90"/>
  <c r="M37" i="90"/>
  <c r="L37" i="90"/>
  <c r="K37" i="90"/>
  <c r="J37" i="90"/>
  <c r="H37" i="90"/>
  <c r="G37" i="90"/>
  <c r="E37" i="90"/>
  <c r="D37" i="90"/>
  <c r="V36" i="90"/>
  <c r="U36" i="90"/>
  <c r="T36" i="90"/>
  <c r="S36" i="90"/>
  <c r="R36" i="90"/>
  <c r="Q36" i="90"/>
  <c r="M36" i="90"/>
  <c r="L36" i="90"/>
  <c r="K36" i="90"/>
  <c r="J36" i="90"/>
  <c r="H36" i="90"/>
  <c r="G36" i="90"/>
  <c r="E36" i="90"/>
  <c r="D36" i="90"/>
  <c r="V35" i="90"/>
  <c r="U35" i="90"/>
  <c r="T35" i="90"/>
  <c r="S35" i="90"/>
  <c r="R35" i="90"/>
  <c r="Q35" i="90"/>
  <c r="M35" i="90"/>
  <c r="L35" i="90"/>
  <c r="K35" i="90"/>
  <c r="J35" i="90"/>
  <c r="H35" i="90"/>
  <c r="G35" i="90"/>
  <c r="E35" i="90"/>
  <c r="D35" i="90"/>
  <c r="AA32" i="90"/>
  <c r="Z32" i="90"/>
  <c r="F32" i="90"/>
  <c r="X31" i="90"/>
  <c r="W31" i="90"/>
  <c r="O31" i="90"/>
  <c r="N31" i="90"/>
  <c r="I31" i="90"/>
  <c r="F31" i="90"/>
  <c r="X30" i="90"/>
  <c r="W30" i="90"/>
  <c r="O30" i="90"/>
  <c r="N30" i="90"/>
  <c r="Z30" i="90" s="1"/>
  <c r="I30" i="90"/>
  <c r="F30" i="90"/>
  <c r="X29" i="90"/>
  <c r="W29" i="90"/>
  <c r="O29" i="90"/>
  <c r="N29" i="90"/>
  <c r="I29" i="90"/>
  <c r="F29" i="90"/>
  <c r="X28" i="90"/>
  <c r="W28" i="90"/>
  <c r="O28" i="90"/>
  <c r="N28" i="90"/>
  <c r="Z28" i="90" s="1"/>
  <c r="I28" i="90"/>
  <c r="F28" i="90"/>
  <c r="X27" i="90"/>
  <c r="W27" i="90"/>
  <c r="O27" i="90"/>
  <c r="N27" i="90"/>
  <c r="I27" i="90"/>
  <c r="F27" i="90"/>
  <c r="X26" i="90"/>
  <c r="W26" i="90"/>
  <c r="O26" i="90"/>
  <c r="N26" i="90"/>
  <c r="Z26" i="90" s="1"/>
  <c r="I26" i="90"/>
  <c r="F26" i="90"/>
  <c r="X25" i="90"/>
  <c r="W25" i="90"/>
  <c r="O25" i="90"/>
  <c r="N25" i="90"/>
  <c r="I25" i="90"/>
  <c r="F25" i="90"/>
  <c r="V24" i="90"/>
  <c r="U24" i="90"/>
  <c r="T24" i="90"/>
  <c r="S24" i="90"/>
  <c r="R24" i="90"/>
  <c r="X24" i="90" s="1"/>
  <c r="Q24" i="90"/>
  <c r="W24" i="90" s="1"/>
  <c r="M24" i="90"/>
  <c r="L24" i="90"/>
  <c r="K24" i="90"/>
  <c r="O24" i="90" s="1"/>
  <c r="J24" i="90"/>
  <c r="N24" i="90" s="1"/>
  <c r="H24" i="90"/>
  <c r="G24" i="90"/>
  <c r="E24" i="90"/>
  <c r="D24" i="90"/>
  <c r="AA23" i="90"/>
  <c r="Z23" i="90"/>
  <c r="Y23" i="90"/>
  <c r="P23" i="90"/>
  <c r="F23" i="90"/>
  <c r="X22" i="90"/>
  <c r="W22" i="90"/>
  <c r="O22" i="90"/>
  <c r="N22" i="90"/>
  <c r="I22" i="90"/>
  <c r="F22" i="90"/>
  <c r="X21" i="90"/>
  <c r="W21" i="90"/>
  <c r="O21" i="90"/>
  <c r="N21" i="90"/>
  <c r="I21" i="90"/>
  <c r="F21" i="90"/>
  <c r="X20" i="90"/>
  <c r="W20" i="90"/>
  <c r="O20" i="90"/>
  <c r="N20" i="90"/>
  <c r="I20" i="90"/>
  <c r="F20" i="90"/>
  <c r="X19" i="90"/>
  <c r="W19" i="90"/>
  <c r="O19" i="90"/>
  <c r="N19" i="90"/>
  <c r="I19" i="90"/>
  <c r="F19" i="90"/>
  <c r="X18" i="90"/>
  <c r="W18" i="90"/>
  <c r="O18" i="90"/>
  <c r="N18" i="90"/>
  <c r="I18" i="90"/>
  <c r="F18" i="90"/>
  <c r="X17" i="90"/>
  <c r="W17" i="90"/>
  <c r="O17" i="90"/>
  <c r="N17" i="90"/>
  <c r="I17" i="90"/>
  <c r="F17" i="90"/>
  <c r="X16" i="90"/>
  <c r="W16" i="90"/>
  <c r="O16" i="90"/>
  <c r="N16" i="90"/>
  <c r="I16" i="90"/>
  <c r="F16" i="90"/>
  <c r="V15" i="90"/>
  <c r="U15" i="90"/>
  <c r="T15" i="90"/>
  <c r="S15" i="90"/>
  <c r="R15" i="90"/>
  <c r="X15" i="90" s="1"/>
  <c r="Q15" i="90"/>
  <c r="W15" i="90" s="1"/>
  <c r="M15" i="90"/>
  <c r="L15" i="90"/>
  <c r="K15" i="90"/>
  <c r="J15" i="90"/>
  <c r="N15" i="90" s="1"/>
  <c r="H15" i="90"/>
  <c r="G15" i="90"/>
  <c r="I15" i="90" s="1"/>
  <c r="E15" i="90"/>
  <c r="D15" i="90"/>
  <c r="X14" i="90"/>
  <c r="W14" i="90"/>
  <c r="O14" i="90"/>
  <c r="N14" i="90"/>
  <c r="N41" i="90" s="1"/>
  <c r="I14" i="90"/>
  <c r="F14" i="90"/>
  <c r="X13" i="90"/>
  <c r="W13" i="90"/>
  <c r="O13" i="90"/>
  <c r="N13" i="90"/>
  <c r="N40" i="90" s="1"/>
  <c r="I13" i="90"/>
  <c r="F13" i="90"/>
  <c r="X12" i="90"/>
  <c r="W12" i="90"/>
  <c r="O12" i="90"/>
  <c r="N12" i="90"/>
  <c r="N39" i="90" s="1"/>
  <c r="I12" i="90"/>
  <c r="F12" i="90"/>
  <c r="X11" i="90"/>
  <c r="W11" i="90"/>
  <c r="O11" i="90"/>
  <c r="N11" i="90"/>
  <c r="N38" i="90" s="1"/>
  <c r="I11" i="90"/>
  <c r="F11" i="90"/>
  <c r="X10" i="90"/>
  <c r="W10" i="90"/>
  <c r="O10" i="90"/>
  <c r="N10" i="90"/>
  <c r="N37" i="90" s="1"/>
  <c r="I10" i="90"/>
  <c r="F10" i="90"/>
  <c r="X9" i="90"/>
  <c r="W9" i="90"/>
  <c r="O9" i="90"/>
  <c r="N9" i="90"/>
  <c r="N36" i="90" s="1"/>
  <c r="I9" i="90"/>
  <c r="F9" i="90"/>
  <c r="X8" i="90"/>
  <c r="W8" i="90"/>
  <c r="O8" i="90"/>
  <c r="N8" i="90"/>
  <c r="N35" i="90" s="1"/>
  <c r="I8" i="90"/>
  <c r="F8" i="90"/>
  <c r="V7" i="90"/>
  <c r="U7" i="90"/>
  <c r="T7" i="90"/>
  <c r="S7" i="90"/>
  <c r="S33" i="90" s="1"/>
  <c r="S34" i="90" s="1"/>
  <c r="R7" i="90"/>
  <c r="Q7" i="90"/>
  <c r="Q33" i="90" s="1"/>
  <c r="Q34" i="90" s="1"/>
  <c r="M7" i="90"/>
  <c r="L7" i="90"/>
  <c r="L33" i="90" s="1"/>
  <c r="L34" i="90" s="1"/>
  <c r="K7" i="90"/>
  <c r="J7" i="90"/>
  <c r="J33" i="90" s="1"/>
  <c r="J34" i="90" s="1"/>
  <c r="H7" i="90"/>
  <c r="G7" i="90"/>
  <c r="E7" i="90"/>
  <c r="D7" i="90"/>
  <c r="AB30" i="91" l="1"/>
  <c r="AC30" i="91" s="1"/>
  <c r="AB11" i="91"/>
  <c r="AC11" i="91" s="1"/>
  <c r="AB9" i="91"/>
  <c r="AC9" i="91" s="1"/>
  <c r="AB14" i="91"/>
  <c r="AC14" i="91" s="1"/>
  <c r="AB10" i="91"/>
  <c r="AC10" i="91" s="1"/>
  <c r="Z41" i="91"/>
  <c r="AB16" i="91"/>
  <c r="AC16" i="91" s="1"/>
  <c r="P41" i="91"/>
  <c r="AB20" i="91"/>
  <c r="AC20" i="91" s="1"/>
  <c r="P39" i="91"/>
  <c r="P37" i="91"/>
  <c r="Z39" i="91"/>
  <c r="AB24" i="91"/>
  <c r="AC24" i="91" s="1"/>
  <c r="AB8" i="91"/>
  <c r="AC8" i="91" s="1"/>
  <c r="AB13" i="91"/>
  <c r="AC13" i="91" s="1"/>
  <c r="Z25" i="90"/>
  <c r="Z27" i="90"/>
  <c r="Z29" i="90"/>
  <c r="Z31" i="90"/>
  <c r="O15" i="90"/>
  <c r="D34" i="90"/>
  <c r="E34" i="90"/>
  <c r="F33" i="91"/>
  <c r="U33" i="90"/>
  <c r="U34" i="90" s="1"/>
  <c r="F7" i="90"/>
  <c r="K33" i="90"/>
  <c r="K34" i="90" s="1"/>
  <c r="M33" i="90"/>
  <c r="M34" i="90" s="1"/>
  <c r="R33" i="90"/>
  <c r="R34" i="90" s="1"/>
  <c r="T33" i="90"/>
  <c r="T34" i="90" s="1"/>
  <c r="V33" i="90"/>
  <c r="V34" i="90" s="1"/>
  <c r="X35" i="90"/>
  <c r="X36" i="90"/>
  <c r="X37" i="90"/>
  <c r="X38" i="90"/>
  <c r="X39" i="90"/>
  <c r="X40" i="90"/>
  <c r="X41" i="90"/>
  <c r="I38" i="90"/>
  <c r="I41" i="90"/>
  <c r="P7" i="91"/>
  <c r="O33" i="91"/>
  <c r="AA41" i="91"/>
  <c r="AA40" i="91"/>
  <c r="AB40" i="91" s="1"/>
  <c r="AA39" i="91"/>
  <c r="AA38" i="91"/>
  <c r="AB38" i="91" s="1"/>
  <c r="AA37" i="91"/>
  <c r="AB37" i="91" s="1"/>
  <c r="AA36" i="91"/>
  <c r="AB36" i="91" s="1"/>
  <c r="AA35" i="91"/>
  <c r="AB35" i="91" s="1"/>
  <c r="X33" i="91"/>
  <c r="AA7" i="91"/>
  <c r="Y7" i="91"/>
  <c r="Z7" i="91"/>
  <c r="AF10" i="96" s="1"/>
  <c r="AF13" i="96" s="1"/>
  <c r="W33" i="91"/>
  <c r="Y41" i="91"/>
  <c r="Y40" i="91"/>
  <c r="Y39" i="91"/>
  <c r="Y38" i="91"/>
  <c r="Y37" i="91"/>
  <c r="Y36" i="91"/>
  <c r="Y35" i="91"/>
  <c r="F15" i="90"/>
  <c r="P15" i="90"/>
  <c r="P16" i="90"/>
  <c r="P17" i="90"/>
  <c r="P18" i="90"/>
  <c r="P19" i="90"/>
  <c r="P20" i="90"/>
  <c r="P21" i="90"/>
  <c r="P22" i="90"/>
  <c r="D33" i="90"/>
  <c r="G33" i="90"/>
  <c r="G34" i="90" s="1"/>
  <c r="I7" i="90"/>
  <c r="Z16" i="90"/>
  <c r="Z17" i="90"/>
  <c r="Z18" i="90"/>
  <c r="Z19" i="90"/>
  <c r="Z20" i="90"/>
  <c r="Z21" i="90"/>
  <c r="Z22" i="90"/>
  <c r="E33" i="90"/>
  <c r="H33" i="90"/>
  <c r="I33" i="90" s="1"/>
  <c r="I34" i="90" s="1"/>
  <c r="I35" i="90" s="1"/>
  <c r="I36" i="90" s="1"/>
  <c r="I37" i="90" s="1"/>
  <c r="AA25" i="90"/>
  <c r="AB25" i="90" s="1"/>
  <c r="AC25" i="90" s="1"/>
  <c r="AA26" i="90"/>
  <c r="AB26" i="90" s="1"/>
  <c r="AC26" i="90" s="1"/>
  <c r="AA27" i="90"/>
  <c r="AA28" i="90"/>
  <c r="AB28" i="90" s="1"/>
  <c r="AC28" i="90" s="1"/>
  <c r="AA29" i="90"/>
  <c r="AB29" i="90" s="1"/>
  <c r="AC29" i="90" s="1"/>
  <c r="AA30" i="90"/>
  <c r="AB30" i="90" s="1"/>
  <c r="AC30" i="90" s="1"/>
  <c r="AA31" i="90"/>
  <c r="I40" i="90"/>
  <c r="P8" i="90"/>
  <c r="P9" i="90"/>
  <c r="P10" i="90"/>
  <c r="P11" i="90"/>
  <c r="P12" i="90"/>
  <c r="P13" i="90"/>
  <c r="P14" i="90"/>
  <c r="Z8" i="90"/>
  <c r="Z9" i="90"/>
  <c r="Z10" i="90"/>
  <c r="Z11" i="90"/>
  <c r="Z12" i="90"/>
  <c r="Z13" i="90"/>
  <c r="Z14" i="90"/>
  <c r="F34" i="90"/>
  <c r="F35" i="90"/>
  <c r="F36" i="90"/>
  <c r="F37" i="90"/>
  <c r="F38" i="90"/>
  <c r="F39" i="90"/>
  <c r="F40" i="90"/>
  <c r="F41" i="90"/>
  <c r="AA15" i="90"/>
  <c r="Y15" i="90"/>
  <c r="Z24" i="90"/>
  <c r="AE12" i="96" s="1"/>
  <c r="H34" i="90"/>
  <c r="AA24" i="90"/>
  <c r="Y24" i="90"/>
  <c r="Z15" i="90"/>
  <c r="AE11" i="96" s="1"/>
  <c r="AK11" i="96" s="1"/>
  <c r="AE25" i="96" s="1"/>
  <c r="AI25" i="96" s="1"/>
  <c r="P24" i="90"/>
  <c r="O7" i="90"/>
  <c r="W7" i="90"/>
  <c r="Y8" i="90"/>
  <c r="AA8" i="90"/>
  <c r="Y9" i="90"/>
  <c r="AA9" i="90"/>
  <c r="Y10" i="90"/>
  <c r="AA10" i="90"/>
  <c r="AB10" i="90" s="1"/>
  <c r="AC10" i="90" s="1"/>
  <c r="Y11" i="90"/>
  <c r="AA11" i="90"/>
  <c r="Y12" i="90"/>
  <c r="AA12" i="90"/>
  <c r="Y13" i="90"/>
  <c r="AA13" i="90"/>
  <c r="Y14" i="90"/>
  <c r="AA14" i="90"/>
  <c r="AB14" i="90" s="1"/>
  <c r="AC14" i="90" s="1"/>
  <c r="Y16" i="90"/>
  <c r="AA16" i="90"/>
  <c r="AB16" i="90" s="1"/>
  <c r="AC16" i="90" s="1"/>
  <c r="Y17" i="90"/>
  <c r="AA17" i="90"/>
  <c r="AB17" i="90" s="1"/>
  <c r="AC17" i="90" s="1"/>
  <c r="Y18" i="90"/>
  <c r="AA18" i="90"/>
  <c r="AB18" i="90" s="1"/>
  <c r="AC18" i="90" s="1"/>
  <c r="Y19" i="90"/>
  <c r="AA19" i="90"/>
  <c r="AB19" i="90" s="1"/>
  <c r="AC19" i="90" s="1"/>
  <c r="Y20" i="90"/>
  <c r="AA20" i="90"/>
  <c r="AB20" i="90" s="1"/>
  <c r="AC20" i="90" s="1"/>
  <c r="Y21" i="90"/>
  <c r="AA21" i="90"/>
  <c r="AB21" i="90" s="1"/>
  <c r="AC21" i="90" s="1"/>
  <c r="Y22" i="90"/>
  <c r="AA22" i="90"/>
  <c r="AB22" i="90" s="1"/>
  <c r="AC22" i="90" s="1"/>
  <c r="F24" i="90"/>
  <c r="P25" i="90"/>
  <c r="P26" i="90"/>
  <c r="P27" i="90"/>
  <c r="P28" i="90"/>
  <c r="P29" i="90"/>
  <c r="P30" i="90"/>
  <c r="P31" i="90"/>
  <c r="O35" i="90"/>
  <c r="P35" i="90" s="1"/>
  <c r="W35" i="90"/>
  <c r="Z35" i="90" s="1"/>
  <c r="O36" i="90"/>
  <c r="P36" i="90" s="1"/>
  <c r="W36" i="90"/>
  <c r="Z36" i="90" s="1"/>
  <c r="O37" i="90"/>
  <c r="P37" i="90" s="1"/>
  <c r="W37" i="90"/>
  <c r="Z37" i="90" s="1"/>
  <c r="O38" i="90"/>
  <c r="P38" i="90" s="1"/>
  <c r="W38" i="90"/>
  <c r="Z38" i="90" s="1"/>
  <c r="O39" i="90"/>
  <c r="P39" i="90" s="1"/>
  <c r="W39" i="90"/>
  <c r="Z39" i="90" s="1"/>
  <c r="O40" i="90"/>
  <c r="P40" i="90" s="1"/>
  <c r="W40" i="90"/>
  <c r="Z40" i="90" s="1"/>
  <c r="O41" i="90"/>
  <c r="P41" i="90" s="1"/>
  <c r="W41" i="90"/>
  <c r="Z41" i="90" s="1"/>
  <c r="N7" i="90"/>
  <c r="N33" i="90" s="1"/>
  <c r="N34" i="90" s="1"/>
  <c r="X7" i="90"/>
  <c r="I24" i="90"/>
  <c r="Y25" i="90"/>
  <c r="Y26" i="90"/>
  <c r="Y27" i="90"/>
  <c r="Y28" i="90"/>
  <c r="Y29" i="90"/>
  <c r="Y30" i="90"/>
  <c r="Y31" i="90"/>
  <c r="AW40" i="89"/>
  <c r="AV40" i="89"/>
  <c r="AU40" i="89"/>
  <c r="AT40" i="89"/>
  <c r="AS40" i="89"/>
  <c r="AR40" i="89"/>
  <c r="AN40" i="89"/>
  <c r="AM40" i="89"/>
  <c r="AL40" i="89"/>
  <c r="AK40" i="89"/>
  <c r="AI40" i="89"/>
  <c r="AH40" i="89"/>
  <c r="AF40" i="89"/>
  <c r="AE40" i="89"/>
  <c r="AW39" i="89"/>
  <c r="AV39" i="89"/>
  <c r="AU39" i="89"/>
  <c r="AT39" i="89"/>
  <c r="AS39" i="89"/>
  <c r="AR39" i="89"/>
  <c r="AN39" i="89"/>
  <c r="AM39" i="89"/>
  <c r="AL39" i="89"/>
  <c r="AK39" i="89"/>
  <c r="AI39" i="89"/>
  <c r="AH39" i="89"/>
  <c r="AF39" i="89"/>
  <c r="AE39" i="89"/>
  <c r="AW38" i="89"/>
  <c r="AV38" i="89"/>
  <c r="AU38" i="89"/>
  <c r="AT38" i="89"/>
  <c r="AS38" i="89"/>
  <c r="AR38" i="89"/>
  <c r="AN38" i="89"/>
  <c r="AM38" i="89"/>
  <c r="AL38" i="89"/>
  <c r="AK38" i="89"/>
  <c r="AI38" i="89"/>
  <c r="AH38" i="89"/>
  <c r="AF38" i="89"/>
  <c r="AE38" i="89"/>
  <c r="AW37" i="89"/>
  <c r="AV37" i="89"/>
  <c r="AU37" i="89"/>
  <c r="AT37" i="89"/>
  <c r="AS37" i="89"/>
  <c r="AR37" i="89"/>
  <c r="AN37" i="89"/>
  <c r="AM37" i="89"/>
  <c r="AL37" i="89"/>
  <c r="AK37" i="89"/>
  <c r="AI37" i="89"/>
  <c r="AH37" i="89"/>
  <c r="AF37" i="89"/>
  <c r="AE37" i="89"/>
  <c r="AW36" i="89"/>
  <c r="AV36" i="89"/>
  <c r="AU36" i="89"/>
  <c r="AT36" i="89"/>
  <c r="AS36" i="89"/>
  <c r="AR36" i="89"/>
  <c r="AN36" i="89"/>
  <c r="AM36" i="89"/>
  <c r="AL36" i="89"/>
  <c r="AK36" i="89"/>
  <c r="AI36" i="89"/>
  <c r="AH36" i="89"/>
  <c r="AF36" i="89"/>
  <c r="AE36" i="89"/>
  <c r="AW35" i="89"/>
  <c r="AV35" i="89"/>
  <c r="AU35" i="89"/>
  <c r="AT35" i="89"/>
  <c r="AS35" i="89"/>
  <c r="AR35" i="89"/>
  <c r="AN35" i="89"/>
  <c r="AM35" i="89"/>
  <c r="AL35" i="89"/>
  <c r="AK35" i="89"/>
  <c r="AI35" i="89"/>
  <c r="AH35" i="89"/>
  <c r="AF35" i="89"/>
  <c r="AE35" i="89"/>
  <c r="AW34" i="89"/>
  <c r="AV34" i="89"/>
  <c r="AU34" i="89"/>
  <c r="AT34" i="89"/>
  <c r="AS34" i="89"/>
  <c r="AR34" i="89"/>
  <c r="AN34" i="89"/>
  <c r="AM34" i="89"/>
  <c r="AL34" i="89"/>
  <c r="AK34" i="89"/>
  <c r="AI34" i="89"/>
  <c r="AH34" i="89"/>
  <c r="AF34" i="89"/>
  <c r="AE34" i="89"/>
  <c r="AF33" i="89"/>
  <c r="AE33" i="89"/>
  <c r="BB31" i="89"/>
  <c r="BA31" i="89"/>
  <c r="AG31" i="89"/>
  <c r="AY30" i="89"/>
  <c r="AX30" i="89"/>
  <c r="AP30" i="89"/>
  <c r="AO30" i="89"/>
  <c r="BA30" i="89" s="1"/>
  <c r="AJ30" i="89"/>
  <c r="AG30" i="89"/>
  <c r="AY29" i="89"/>
  <c r="AX29" i="89"/>
  <c r="AP29" i="89"/>
  <c r="AQ29" i="89" s="1"/>
  <c r="AO29" i="89"/>
  <c r="AJ29" i="89"/>
  <c r="AG29" i="89"/>
  <c r="AY28" i="89"/>
  <c r="AX28" i="89"/>
  <c r="AP28" i="89"/>
  <c r="AO28" i="89"/>
  <c r="BA28" i="89" s="1"/>
  <c r="AJ28" i="89"/>
  <c r="AG28" i="89"/>
  <c r="AY27" i="89"/>
  <c r="AX27" i="89"/>
  <c r="AP27" i="89"/>
  <c r="AO27" i="89"/>
  <c r="BA27" i="89" s="1"/>
  <c r="AJ27" i="89"/>
  <c r="AG27" i="89"/>
  <c r="AY26" i="89"/>
  <c r="AX26" i="89"/>
  <c r="AP26" i="89"/>
  <c r="AO26" i="89"/>
  <c r="BA26" i="89" s="1"/>
  <c r="AJ26" i="89"/>
  <c r="AG26" i="89"/>
  <c r="AY25" i="89"/>
  <c r="AX25" i="89"/>
  <c r="AP25" i="89"/>
  <c r="AO25" i="89"/>
  <c r="BA25" i="89" s="1"/>
  <c r="AJ25" i="89"/>
  <c r="AG25" i="89"/>
  <c r="AY24" i="89"/>
  <c r="AX24" i="89"/>
  <c r="AP24" i="89"/>
  <c r="AO24" i="89"/>
  <c r="BA24" i="89" s="1"/>
  <c r="AJ24" i="89"/>
  <c r="AG24" i="89"/>
  <c r="AW23" i="89"/>
  <c r="AV23" i="89"/>
  <c r="AU23" i="89"/>
  <c r="AT23" i="89"/>
  <c r="AS23" i="89"/>
  <c r="AY23" i="89" s="1"/>
  <c r="AR23" i="89"/>
  <c r="AX23" i="89" s="1"/>
  <c r="AN23" i="89"/>
  <c r="AM23" i="89"/>
  <c r="AL23" i="89"/>
  <c r="AP23" i="89" s="1"/>
  <c r="AQ23" i="89" s="1"/>
  <c r="AK23" i="89"/>
  <c r="AO23" i="89" s="1"/>
  <c r="AI23" i="89"/>
  <c r="AH23" i="89"/>
  <c r="AF23" i="89"/>
  <c r="AE23" i="89"/>
  <c r="BB22" i="89"/>
  <c r="BA22" i="89"/>
  <c r="AZ22" i="89"/>
  <c r="AQ22" i="89"/>
  <c r="AG22" i="89"/>
  <c r="AY21" i="89"/>
  <c r="AX21" i="89"/>
  <c r="AP21" i="89"/>
  <c r="AO21" i="89"/>
  <c r="AJ21" i="89"/>
  <c r="AG21" i="89"/>
  <c r="AY20" i="89"/>
  <c r="AX20" i="89"/>
  <c r="AP20" i="89"/>
  <c r="AO20" i="89"/>
  <c r="AJ20" i="89"/>
  <c r="AG20" i="89"/>
  <c r="AY19" i="89"/>
  <c r="AX19" i="89"/>
  <c r="AP19" i="89"/>
  <c r="AO19" i="89"/>
  <c r="AJ19" i="89"/>
  <c r="AG19" i="89"/>
  <c r="AY18" i="89"/>
  <c r="AX18" i="89"/>
  <c r="AP18" i="89"/>
  <c r="AO18" i="89"/>
  <c r="AJ18" i="89"/>
  <c r="AG18" i="89"/>
  <c r="AY17" i="89"/>
  <c r="AX17" i="89"/>
  <c r="AP17" i="89"/>
  <c r="AO17" i="89"/>
  <c r="AJ17" i="89"/>
  <c r="AG17" i="89"/>
  <c r="AY16" i="89"/>
  <c r="AX16" i="89"/>
  <c r="AP16" i="89"/>
  <c r="AO16" i="89"/>
  <c r="AJ16" i="89"/>
  <c r="AG16" i="89"/>
  <c r="AY15" i="89"/>
  <c r="AX15" i="89"/>
  <c r="AP15" i="89"/>
  <c r="AO15" i="89"/>
  <c r="AJ15" i="89"/>
  <c r="AG15" i="89"/>
  <c r="AW14" i="89"/>
  <c r="AV14" i="89"/>
  <c r="AU14" i="89"/>
  <c r="AT14" i="89"/>
  <c r="AS14" i="89"/>
  <c r="AY14" i="89" s="1"/>
  <c r="AR14" i="89"/>
  <c r="AX14" i="89" s="1"/>
  <c r="AN14" i="89"/>
  <c r="AM14" i="89"/>
  <c r="AL14" i="89"/>
  <c r="AP14" i="89" s="1"/>
  <c r="AK14" i="89"/>
  <c r="AO14" i="89" s="1"/>
  <c r="AI14" i="89"/>
  <c r="AH14" i="89"/>
  <c r="AF14" i="89"/>
  <c r="AE14" i="89"/>
  <c r="AY13" i="89"/>
  <c r="AX13" i="89"/>
  <c r="AP13" i="89"/>
  <c r="AO13" i="89"/>
  <c r="AO40" i="89" s="1"/>
  <c r="AJ13" i="89"/>
  <c r="AG13" i="89"/>
  <c r="AY12" i="89"/>
  <c r="AX12" i="89"/>
  <c r="AX39" i="89" s="1"/>
  <c r="AP12" i="89"/>
  <c r="AO12" i="89"/>
  <c r="AO39" i="89" s="1"/>
  <c r="AJ12" i="89"/>
  <c r="AG12" i="89"/>
  <c r="AY11" i="89"/>
  <c r="AX11" i="89"/>
  <c r="AX38" i="89" s="1"/>
  <c r="AP11" i="89"/>
  <c r="AO11" i="89"/>
  <c r="AO38" i="89" s="1"/>
  <c r="AJ11" i="89"/>
  <c r="AG11" i="89"/>
  <c r="AY10" i="89"/>
  <c r="AX10" i="89"/>
  <c r="AX37" i="89" s="1"/>
  <c r="AP10" i="89"/>
  <c r="AO10" i="89"/>
  <c r="AO37" i="89" s="1"/>
  <c r="AJ10" i="89"/>
  <c r="AG10" i="89"/>
  <c r="AY9" i="89"/>
  <c r="AX9" i="89"/>
  <c r="AX36" i="89" s="1"/>
  <c r="AP9" i="89"/>
  <c r="AO9" i="89"/>
  <c r="AO36" i="89" s="1"/>
  <c r="AJ9" i="89"/>
  <c r="AG9" i="89"/>
  <c r="AY8" i="89"/>
  <c r="AX8" i="89"/>
  <c r="AX35" i="89" s="1"/>
  <c r="AP8" i="89"/>
  <c r="AO8" i="89"/>
  <c r="AO35" i="89" s="1"/>
  <c r="AJ8" i="89"/>
  <c r="AG8" i="89"/>
  <c r="AY7" i="89"/>
  <c r="AX7" i="89"/>
  <c r="AX34" i="89" s="1"/>
  <c r="AP7" i="89"/>
  <c r="AO7" i="89"/>
  <c r="AO34" i="89" s="1"/>
  <c r="AJ7" i="89"/>
  <c r="AG7" i="89"/>
  <c r="AW6" i="89"/>
  <c r="AV6" i="89"/>
  <c r="AV32" i="89" s="1"/>
  <c r="AV33" i="89" s="1"/>
  <c r="AU6" i="89"/>
  <c r="AT6" i="89"/>
  <c r="AT32" i="89" s="1"/>
  <c r="AT33" i="89" s="1"/>
  <c r="AS6" i="89"/>
  <c r="AR6" i="89"/>
  <c r="AR32" i="89" s="1"/>
  <c r="AR33" i="89" s="1"/>
  <c r="AN6" i="89"/>
  <c r="AM6" i="89"/>
  <c r="AM32" i="89" s="1"/>
  <c r="AM33" i="89" s="1"/>
  <c r="AL6" i="89"/>
  <c r="AK6" i="89"/>
  <c r="AK32" i="89" s="1"/>
  <c r="AK33" i="89" s="1"/>
  <c r="AI6" i="89"/>
  <c r="AH6" i="89"/>
  <c r="AF6" i="89"/>
  <c r="AE6" i="89"/>
  <c r="V40" i="89"/>
  <c r="U40" i="89"/>
  <c r="T40" i="89"/>
  <c r="S40" i="89"/>
  <c r="R40" i="89"/>
  <c r="Q40" i="89"/>
  <c r="M40" i="89"/>
  <c r="L40" i="89"/>
  <c r="K40" i="89"/>
  <c r="J40" i="89"/>
  <c r="H40" i="89"/>
  <c r="G40" i="89"/>
  <c r="E40" i="89"/>
  <c r="D40" i="89"/>
  <c r="V39" i="89"/>
  <c r="U39" i="89"/>
  <c r="T39" i="89"/>
  <c r="S39" i="89"/>
  <c r="R39" i="89"/>
  <c r="Q39" i="89"/>
  <c r="M39" i="89"/>
  <c r="L39" i="89"/>
  <c r="K39" i="89"/>
  <c r="J39" i="89"/>
  <c r="H39" i="89"/>
  <c r="G39" i="89"/>
  <c r="E39" i="89"/>
  <c r="D39" i="89"/>
  <c r="V38" i="89"/>
  <c r="U38" i="89"/>
  <c r="T38" i="89"/>
  <c r="S38" i="89"/>
  <c r="R38" i="89"/>
  <c r="Q38" i="89"/>
  <c r="M38" i="89"/>
  <c r="L38" i="89"/>
  <c r="K38" i="89"/>
  <c r="J38" i="89"/>
  <c r="H38" i="89"/>
  <c r="G38" i="89"/>
  <c r="E38" i="89"/>
  <c r="D38" i="89"/>
  <c r="V37" i="89"/>
  <c r="U37" i="89"/>
  <c r="T37" i="89"/>
  <c r="S37" i="89"/>
  <c r="R37" i="89"/>
  <c r="Q37" i="89"/>
  <c r="M37" i="89"/>
  <c r="L37" i="89"/>
  <c r="K37" i="89"/>
  <c r="J37" i="89"/>
  <c r="H37" i="89"/>
  <c r="G37" i="89"/>
  <c r="E37" i="89"/>
  <c r="D37" i="89"/>
  <c r="V36" i="89"/>
  <c r="U36" i="89"/>
  <c r="T36" i="89"/>
  <c r="S36" i="89"/>
  <c r="R36" i="89"/>
  <c r="Q36" i="89"/>
  <c r="M36" i="89"/>
  <c r="L36" i="89"/>
  <c r="K36" i="89"/>
  <c r="J36" i="89"/>
  <c r="H36" i="89"/>
  <c r="G36" i="89"/>
  <c r="E36" i="89"/>
  <c r="D36" i="89"/>
  <c r="V35" i="89"/>
  <c r="U35" i="89"/>
  <c r="T35" i="89"/>
  <c r="S35" i="89"/>
  <c r="R35" i="89"/>
  <c r="Q35" i="89"/>
  <c r="M35" i="89"/>
  <c r="L35" i="89"/>
  <c r="K35" i="89"/>
  <c r="J35" i="89"/>
  <c r="H35" i="89"/>
  <c r="G35" i="89"/>
  <c r="E35" i="89"/>
  <c r="D35" i="89"/>
  <c r="V34" i="89"/>
  <c r="U34" i="89"/>
  <c r="T34" i="89"/>
  <c r="S34" i="89"/>
  <c r="R34" i="89"/>
  <c r="Q34" i="89"/>
  <c r="M34" i="89"/>
  <c r="L34" i="89"/>
  <c r="K34" i="89"/>
  <c r="J34" i="89"/>
  <c r="H34" i="89"/>
  <c r="G34" i="89"/>
  <c r="E34" i="89"/>
  <c r="D34" i="89"/>
  <c r="E33" i="89"/>
  <c r="D33" i="89"/>
  <c r="AA31" i="89"/>
  <c r="Z31" i="89"/>
  <c r="F31" i="89"/>
  <c r="X30" i="89"/>
  <c r="W30" i="89"/>
  <c r="O30" i="89"/>
  <c r="N30" i="89"/>
  <c r="Z30" i="89" s="1"/>
  <c r="I30" i="89"/>
  <c r="F30" i="89"/>
  <c r="X29" i="89"/>
  <c r="W29" i="89"/>
  <c r="O29" i="89"/>
  <c r="N29" i="89"/>
  <c r="Z29" i="89" s="1"/>
  <c r="I29" i="89"/>
  <c r="F29" i="89"/>
  <c r="X28" i="89"/>
  <c r="W28" i="89"/>
  <c r="O28" i="89"/>
  <c r="N28" i="89"/>
  <c r="I28" i="89"/>
  <c r="F28" i="89"/>
  <c r="X27" i="89"/>
  <c r="W27" i="89"/>
  <c r="O27" i="89"/>
  <c r="N27" i="89"/>
  <c r="I27" i="89"/>
  <c r="F27" i="89"/>
  <c r="X26" i="89"/>
  <c r="W26" i="89"/>
  <c r="O26" i="89"/>
  <c r="N26" i="89"/>
  <c r="I26" i="89"/>
  <c r="F26" i="89"/>
  <c r="X25" i="89"/>
  <c r="W25" i="89"/>
  <c r="O25" i="89"/>
  <c r="N25" i="89"/>
  <c r="I25" i="89"/>
  <c r="F25" i="89"/>
  <c r="X24" i="89"/>
  <c r="W24" i="89"/>
  <c r="O24" i="89"/>
  <c r="N24" i="89"/>
  <c r="I24" i="89"/>
  <c r="F24" i="89"/>
  <c r="V23" i="89"/>
  <c r="U23" i="89"/>
  <c r="T23" i="89"/>
  <c r="S23" i="89"/>
  <c r="R23" i="89"/>
  <c r="X23" i="89" s="1"/>
  <c r="Q23" i="89"/>
  <c r="W23" i="89" s="1"/>
  <c r="M23" i="89"/>
  <c r="L23" i="89"/>
  <c r="K23" i="89"/>
  <c r="O23" i="89" s="1"/>
  <c r="J23" i="89"/>
  <c r="N23" i="89" s="1"/>
  <c r="H23" i="89"/>
  <c r="G23" i="89"/>
  <c r="E23" i="89"/>
  <c r="D23" i="89"/>
  <c r="AA22" i="89"/>
  <c r="Z22" i="89"/>
  <c r="Y22" i="89"/>
  <c r="P22" i="89"/>
  <c r="F22" i="89"/>
  <c r="X21" i="89"/>
  <c r="W21" i="89"/>
  <c r="O21" i="89"/>
  <c r="N21" i="89"/>
  <c r="I21" i="89"/>
  <c r="F21" i="89"/>
  <c r="X20" i="89"/>
  <c r="W20" i="89"/>
  <c r="O20" i="89"/>
  <c r="N20" i="89"/>
  <c r="I20" i="89"/>
  <c r="F20" i="89"/>
  <c r="X19" i="89"/>
  <c r="W19" i="89"/>
  <c r="O19" i="89"/>
  <c r="N19" i="89"/>
  <c r="I19" i="89"/>
  <c r="F19" i="89"/>
  <c r="X18" i="89"/>
  <c r="W18" i="89"/>
  <c r="O18" i="89"/>
  <c r="N18" i="89"/>
  <c r="I18" i="89"/>
  <c r="F18" i="89"/>
  <c r="X17" i="89"/>
  <c r="W17" i="89"/>
  <c r="O17" i="89"/>
  <c r="N17" i="89"/>
  <c r="I17" i="89"/>
  <c r="F17" i="89"/>
  <c r="X16" i="89"/>
  <c r="W16" i="89"/>
  <c r="O16" i="89"/>
  <c r="N16" i="89"/>
  <c r="I16" i="89"/>
  <c r="F16" i="89"/>
  <c r="X15" i="89"/>
  <c r="W15" i="89"/>
  <c r="O15" i="89"/>
  <c r="N15" i="89"/>
  <c r="I15" i="89"/>
  <c r="F15" i="89"/>
  <c r="V14" i="89"/>
  <c r="U14" i="89"/>
  <c r="T14" i="89"/>
  <c r="S14" i="89"/>
  <c r="R14" i="89"/>
  <c r="X14" i="89" s="1"/>
  <c r="Q14" i="89"/>
  <c r="W14" i="89" s="1"/>
  <c r="M14" i="89"/>
  <c r="L14" i="89"/>
  <c r="K14" i="89"/>
  <c r="O14" i="89" s="1"/>
  <c r="J14" i="89"/>
  <c r="N14" i="89" s="1"/>
  <c r="H14" i="89"/>
  <c r="G14" i="89"/>
  <c r="E14" i="89"/>
  <c r="D14" i="89"/>
  <c r="X13" i="89"/>
  <c r="W13" i="89"/>
  <c r="O13" i="89"/>
  <c r="N13" i="89"/>
  <c r="N40" i="89" s="1"/>
  <c r="I13" i="89"/>
  <c r="F13" i="89"/>
  <c r="X12" i="89"/>
  <c r="W12" i="89"/>
  <c r="O12" i="89"/>
  <c r="N12" i="89"/>
  <c r="N39" i="89" s="1"/>
  <c r="I12" i="89"/>
  <c r="F12" i="89"/>
  <c r="X11" i="89"/>
  <c r="W11" i="89"/>
  <c r="O11" i="89"/>
  <c r="N11" i="89"/>
  <c r="N38" i="89" s="1"/>
  <c r="I11" i="89"/>
  <c r="F11" i="89"/>
  <c r="X10" i="89"/>
  <c r="W10" i="89"/>
  <c r="O10" i="89"/>
  <c r="N10" i="89"/>
  <c r="N37" i="89" s="1"/>
  <c r="I10" i="89"/>
  <c r="F10" i="89"/>
  <c r="X9" i="89"/>
  <c r="W9" i="89"/>
  <c r="O9" i="89"/>
  <c r="N9" i="89"/>
  <c r="N36" i="89" s="1"/>
  <c r="I9" i="89"/>
  <c r="F9" i="89"/>
  <c r="X8" i="89"/>
  <c r="W8" i="89"/>
  <c r="O8" i="89"/>
  <c r="N8" i="89"/>
  <c r="N35" i="89" s="1"/>
  <c r="I8" i="89"/>
  <c r="F8" i="89"/>
  <c r="X7" i="89"/>
  <c r="W7" i="89"/>
  <c r="O7" i="89"/>
  <c r="N7" i="89"/>
  <c r="N34" i="89" s="1"/>
  <c r="I7" i="89"/>
  <c r="F7" i="89"/>
  <c r="V6" i="89"/>
  <c r="U6" i="89"/>
  <c r="U32" i="89" s="1"/>
  <c r="U33" i="89" s="1"/>
  <c r="T6" i="89"/>
  <c r="S6" i="89"/>
  <c r="S32" i="89" s="1"/>
  <c r="S33" i="89" s="1"/>
  <c r="R6" i="89"/>
  <c r="Q6" i="89"/>
  <c r="Q32" i="89" s="1"/>
  <c r="Q33" i="89" s="1"/>
  <c r="M6" i="89"/>
  <c r="L6" i="89"/>
  <c r="L32" i="89" s="1"/>
  <c r="L33" i="89" s="1"/>
  <c r="K6" i="89"/>
  <c r="J6" i="89"/>
  <c r="J32" i="89" s="1"/>
  <c r="J33" i="89" s="1"/>
  <c r="H6" i="89"/>
  <c r="G6" i="89"/>
  <c r="E6" i="89"/>
  <c r="D6" i="89"/>
  <c r="AB41" i="91" l="1"/>
  <c r="F13" i="46" s="1"/>
  <c r="AB39" i="91"/>
  <c r="AC39" i="91" s="1"/>
  <c r="AB7" i="91"/>
  <c r="AC7" i="91" s="1"/>
  <c r="F9" i="46"/>
  <c r="AC37" i="91"/>
  <c r="F8" i="46"/>
  <c r="AC36" i="91"/>
  <c r="F12" i="46"/>
  <c r="AC40" i="91"/>
  <c r="F10" i="46"/>
  <c r="AC38" i="91"/>
  <c r="F7" i="46"/>
  <c r="AC35" i="91"/>
  <c r="F11" i="46"/>
  <c r="AB31" i="90"/>
  <c r="AC31" i="90" s="1"/>
  <c r="AB27" i="90"/>
  <c r="AC27" i="90" s="1"/>
  <c r="AB15" i="90"/>
  <c r="AC15" i="90" s="1"/>
  <c r="AB12" i="90"/>
  <c r="AC12" i="90" s="1"/>
  <c r="AB8" i="90"/>
  <c r="AC8" i="90" s="1"/>
  <c r="AB13" i="90"/>
  <c r="AC13" i="90" s="1"/>
  <c r="AB11" i="90"/>
  <c r="AC11" i="90" s="1"/>
  <c r="AB9" i="90"/>
  <c r="AC9" i="90" s="1"/>
  <c r="AK12" i="96"/>
  <c r="AB24" i="90"/>
  <c r="AC24" i="90" s="1"/>
  <c r="F33" i="90"/>
  <c r="F6" i="89"/>
  <c r="K32" i="89"/>
  <c r="K33" i="89" s="1"/>
  <c r="M32" i="89"/>
  <c r="M33" i="89" s="1"/>
  <c r="R32" i="89"/>
  <c r="R33" i="89" s="1"/>
  <c r="T32" i="89"/>
  <c r="T33" i="89" s="1"/>
  <c r="V32" i="89"/>
  <c r="V33" i="89" s="1"/>
  <c r="P7" i="89"/>
  <c r="X34" i="89"/>
  <c r="O35" i="89"/>
  <c r="P35" i="89" s="1"/>
  <c r="X35" i="89"/>
  <c r="AA35" i="89" s="1"/>
  <c r="O36" i="89"/>
  <c r="P36" i="89" s="1"/>
  <c r="X36" i="89"/>
  <c r="P10" i="89"/>
  <c r="X37" i="89"/>
  <c r="P11" i="89"/>
  <c r="X38" i="89"/>
  <c r="P12" i="89"/>
  <c r="X39" i="89"/>
  <c r="P13" i="89"/>
  <c r="X40" i="89"/>
  <c r="F14" i="89"/>
  <c r="I14" i="89"/>
  <c r="P14" i="89"/>
  <c r="P15" i="89"/>
  <c r="P16" i="89"/>
  <c r="P17" i="89"/>
  <c r="P18" i="89"/>
  <c r="P19" i="89"/>
  <c r="P20" i="89"/>
  <c r="P21" i="89"/>
  <c r="I37" i="89"/>
  <c r="I38" i="89"/>
  <c r="I39" i="89"/>
  <c r="AG6" i="89"/>
  <c r="AJ6" i="89"/>
  <c r="AL32" i="89"/>
  <c r="AL33" i="89" s="1"/>
  <c r="AN32" i="89"/>
  <c r="AN33" i="89" s="1"/>
  <c r="AS32" i="89"/>
  <c r="AS33" i="89" s="1"/>
  <c r="AU32" i="89"/>
  <c r="AU33" i="89" s="1"/>
  <c r="AW32" i="89"/>
  <c r="AW33" i="89" s="1"/>
  <c r="AP34" i="89"/>
  <c r="AQ34" i="89" s="1"/>
  <c r="AY34" i="89"/>
  <c r="AZ34" i="89" s="1"/>
  <c r="AP35" i="89"/>
  <c r="AQ35" i="89" s="1"/>
  <c r="AY35" i="89"/>
  <c r="AZ35" i="89" s="1"/>
  <c r="AP36" i="89"/>
  <c r="AY36" i="89"/>
  <c r="AZ36" i="89" s="1"/>
  <c r="AP37" i="89"/>
  <c r="AQ37" i="89" s="1"/>
  <c r="AY37" i="89"/>
  <c r="AZ37" i="89" s="1"/>
  <c r="AP38" i="89"/>
  <c r="AQ38" i="89" s="1"/>
  <c r="AY38" i="89"/>
  <c r="AZ38" i="89" s="1"/>
  <c r="AP39" i="89"/>
  <c r="AQ39" i="89" s="1"/>
  <c r="AY39" i="89"/>
  <c r="AZ39" i="89" s="1"/>
  <c r="AP40" i="89"/>
  <c r="AQ40" i="89" s="1"/>
  <c r="AY40" i="89"/>
  <c r="AG14" i="89"/>
  <c r="AJ37" i="89"/>
  <c r="AJ38" i="89"/>
  <c r="AJ39" i="89"/>
  <c r="AJ40" i="89"/>
  <c r="Z33" i="91"/>
  <c r="F15" i="46" s="1"/>
  <c r="W34" i="91"/>
  <c r="Z34" i="91" s="1"/>
  <c r="X34" i="91"/>
  <c r="AA33" i="91"/>
  <c r="Y33" i="91"/>
  <c r="P33" i="91"/>
  <c r="O34" i="91"/>
  <c r="P34" i="91" s="1"/>
  <c r="P7" i="90"/>
  <c r="O33" i="90"/>
  <c r="AA41" i="90"/>
  <c r="AB41" i="90" s="1"/>
  <c r="AA40" i="90"/>
  <c r="AB40" i="90" s="1"/>
  <c r="AA39" i="90"/>
  <c r="AB39" i="90" s="1"/>
  <c r="AA38" i="90"/>
  <c r="AB38" i="90" s="1"/>
  <c r="AA37" i="90"/>
  <c r="AB37" i="90" s="1"/>
  <c r="AA36" i="90"/>
  <c r="AB36" i="90" s="1"/>
  <c r="AA35" i="90"/>
  <c r="AB35" i="90" s="1"/>
  <c r="X33" i="90"/>
  <c r="AA7" i="90"/>
  <c r="Y7" i="90"/>
  <c r="Z7" i="90"/>
  <c r="AE10" i="96" s="1"/>
  <c r="AK10" i="96" s="1"/>
  <c r="AE24" i="96" s="1"/>
  <c r="AI24" i="96" s="1"/>
  <c r="W33" i="90"/>
  <c r="Y41" i="90"/>
  <c r="Y40" i="90"/>
  <c r="Y39" i="90"/>
  <c r="Y38" i="90"/>
  <c r="Y37" i="90"/>
  <c r="Y36" i="90"/>
  <c r="Y35" i="90"/>
  <c r="F33" i="89"/>
  <c r="F34" i="89"/>
  <c r="F35" i="89"/>
  <c r="F36" i="89"/>
  <c r="F37" i="89"/>
  <c r="F38" i="89"/>
  <c r="F39" i="89"/>
  <c r="F40" i="89"/>
  <c r="BF30" i="89"/>
  <c r="AG33" i="89"/>
  <c r="AG34" i="89"/>
  <c r="AG35" i="89"/>
  <c r="AG36" i="89"/>
  <c r="AG37" i="89"/>
  <c r="AG39" i="89"/>
  <c r="AG40" i="89"/>
  <c r="I6" i="89"/>
  <c r="AA15" i="89"/>
  <c r="AA16" i="89"/>
  <c r="AA17" i="89"/>
  <c r="AA18" i="89"/>
  <c r="AA19" i="89"/>
  <c r="AA20" i="89"/>
  <c r="AA21" i="89"/>
  <c r="D32" i="89"/>
  <c r="F32" i="89" s="1"/>
  <c r="G32" i="89"/>
  <c r="G33" i="89" s="1"/>
  <c r="Z24" i="89"/>
  <c r="Z25" i="89"/>
  <c r="Z26" i="89"/>
  <c r="Z27" i="89"/>
  <c r="BF27" i="89" s="1"/>
  <c r="Z28" i="89"/>
  <c r="AJ14" i="89"/>
  <c r="AQ14" i="89"/>
  <c r="AQ15" i="89"/>
  <c r="AQ16" i="89"/>
  <c r="AQ17" i="89"/>
  <c r="AQ18" i="89"/>
  <c r="BB18" i="89"/>
  <c r="AQ19" i="89"/>
  <c r="BB19" i="89"/>
  <c r="AQ20" i="89"/>
  <c r="AQ21" i="89"/>
  <c r="AE32" i="89"/>
  <c r="AH32" i="89"/>
  <c r="AH33" i="89" s="1"/>
  <c r="BA29" i="89"/>
  <c r="Z7" i="89"/>
  <c r="Z8" i="89"/>
  <c r="Z9" i="89"/>
  <c r="Z10" i="89"/>
  <c r="Z11" i="89"/>
  <c r="Z12" i="89"/>
  <c r="Z13" i="89"/>
  <c r="Z15" i="89"/>
  <c r="Z16" i="89"/>
  <c r="Z17" i="89"/>
  <c r="Z18" i="89"/>
  <c r="Z19" i="89"/>
  <c r="Z20" i="89"/>
  <c r="Z21" i="89"/>
  <c r="E32" i="89"/>
  <c r="H32" i="89"/>
  <c r="I32" i="89" s="1"/>
  <c r="I33" i="89" s="1"/>
  <c r="I34" i="89" s="1"/>
  <c r="I35" i="89" s="1"/>
  <c r="I36" i="89" s="1"/>
  <c r="P24" i="89"/>
  <c r="AA24" i="89"/>
  <c r="P25" i="89"/>
  <c r="AA25" i="89"/>
  <c r="P26" i="89"/>
  <c r="AA26" i="89"/>
  <c r="P27" i="89"/>
  <c r="AA27" i="89"/>
  <c r="AB27" i="89" s="1"/>
  <c r="AC27" i="89" s="1"/>
  <c r="P28" i="89"/>
  <c r="AA28" i="89"/>
  <c r="AA29" i="89"/>
  <c r="AA30" i="89"/>
  <c r="I40" i="89"/>
  <c r="BA13" i="89"/>
  <c r="BA15" i="89"/>
  <c r="BA16" i="89"/>
  <c r="BA17" i="89"/>
  <c r="BA18" i="89"/>
  <c r="BA19" i="89"/>
  <c r="BA20" i="89"/>
  <c r="BA21" i="89"/>
  <c r="AF32" i="89"/>
  <c r="AG32" i="89" s="1"/>
  <c r="AI32" i="89"/>
  <c r="BB24" i="89"/>
  <c r="BB25" i="89"/>
  <c r="BB26" i="89"/>
  <c r="BB27" i="89"/>
  <c r="BB28" i="89"/>
  <c r="BB29" i="89"/>
  <c r="BB30" i="89"/>
  <c r="BC30" i="89" s="1"/>
  <c r="AG38" i="89"/>
  <c r="BB34" i="89"/>
  <c r="BB35" i="89"/>
  <c r="BB36" i="89"/>
  <c r="BB37" i="89"/>
  <c r="BB38" i="89"/>
  <c r="BB39" i="89"/>
  <c r="BB40" i="89"/>
  <c r="BB14" i="89"/>
  <c r="AZ14" i="89"/>
  <c r="AQ36" i="89"/>
  <c r="BA23" i="89"/>
  <c r="AI33" i="89"/>
  <c r="AJ32" i="89"/>
  <c r="AJ33" i="89" s="1"/>
  <c r="AJ34" i="89" s="1"/>
  <c r="AJ35" i="89" s="1"/>
  <c r="AJ36" i="89" s="1"/>
  <c r="BB23" i="89"/>
  <c r="AZ23" i="89"/>
  <c r="BA34" i="89"/>
  <c r="BA35" i="89"/>
  <c r="BA36" i="89"/>
  <c r="BA37" i="89"/>
  <c r="BA38" i="89"/>
  <c r="BA39" i="89"/>
  <c r="BA14" i="89"/>
  <c r="BC27" i="89"/>
  <c r="AP6" i="89"/>
  <c r="AX6" i="89"/>
  <c r="AZ7" i="89"/>
  <c r="BB7" i="89"/>
  <c r="AZ8" i="89"/>
  <c r="BB8" i="89"/>
  <c r="AZ9" i="89"/>
  <c r="BB9" i="89"/>
  <c r="AZ10" i="89"/>
  <c r="BB10" i="89"/>
  <c r="AZ11" i="89"/>
  <c r="BB11" i="89"/>
  <c r="AZ12" i="89"/>
  <c r="BB12" i="89"/>
  <c r="AZ13" i="89"/>
  <c r="BB13" i="89"/>
  <c r="AZ15" i="89"/>
  <c r="BB15" i="89"/>
  <c r="AZ16" i="89"/>
  <c r="BB16" i="89"/>
  <c r="AZ17" i="89"/>
  <c r="BB17" i="89"/>
  <c r="AZ18" i="89"/>
  <c r="AZ19" i="89"/>
  <c r="AZ20" i="89"/>
  <c r="BB20" i="89"/>
  <c r="AZ21" i="89"/>
  <c r="BB21" i="89"/>
  <c r="AG23" i="89"/>
  <c r="AQ24" i="89"/>
  <c r="AQ25" i="89"/>
  <c r="AQ26" i="89"/>
  <c r="AQ27" i="89"/>
  <c r="AQ28" i="89"/>
  <c r="AQ30" i="89"/>
  <c r="AX40" i="89"/>
  <c r="BA40" i="89" s="1"/>
  <c r="AO6" i="89"/>
  <c r="AO32" i="89" s="1"/>
  <c r="AO33" i="89" s="1"/>
  <c r="AY6" i="89"/>
  <c r="AQ7" i="89"/>
  <c r="BA7" i="89"/>
  <c r="AQ8" i="89"/>
  <c r="BA8" i="89"/>
  <c r="AQ9" i="89"/>
  <c r="BA9" i="89"/>
  <c r="AQ10" i="89"/>
  <c r="BA10" i="89"/>
  <c r="AQ11" i="89"/>
  <c r="BA11" i="89"/>
  <c r="AQ12" i="89"/>
  <c r="BA12" i="89"/>
  <c r="AQ13" i="89"/>
  <c r="AJ23" i="89"/>
  <c r="AZ24" i="89"/>
  <c r="AZ25" i="89"/>
  <c r="AZ26" i="89"/>
  <c r="AZ27" i="89"/>
  <c r="AZ28" i="89"/>
  <c r="AZ29" i="89"/>
  <c r="AZ30" i="89"/>
  <c r="AA36" i="89"/>
  <c r="AA14" i="89"/>
  <c r="Y14" i="89"/>
  <c r="Z23" i="89"/>
  <c r="H33" i="89"/>
  <c r="AA23" i="89"/>
  <c r="Y23" i="89"/>
  <c r="Z14" i="89"/>
  <c r="P23" i="89"/>
  <c r="AB30" i="89"/>
  <c r="AC30" i="89" s="1"/>
  <c r="O6" i="89"/>
  <c r="W6" i="89"/>
  <c r="Y7" i="89"/>
  <c r="AA7" i="89"/>
  <c r="Y8" i="89"/>
  <c r="AA8" i="89"/>
  <c r="AB8" i="89" s="1"/>
  <c r="AC8" i="89" s="1"/>
  <c r="Y9" i="89"/>
  <c r="AA9" i="89"/>
  <c r="Y10" i="89"/>
  <c r="AA10" i="89"/>
  <c r="Y11" i="89"/>
  <c r="AA11" i="89"/>
  <c r="Y12" i="89"/>
  <c r="AA12" i="89"/>
  <c r="Y13" i="89"/>
  <c r="AA13" i="89"/>
  <c r="Y15" i="89"/>
  <c r="Y16" i="89"/>
  <c r="Y17" i="89"/>
  <c r="Y18" i="89"/>
  <c r="Y19" i="89"/>
  <c r="Y20" i="89"/>
  <c r="Y21" i="89"/>
  <c r="F23" i="89"/>
  <c r="P29" i="89"/>
  <c r="P30" i="89"/>
  <c r="O34" i="89"/>
  <c r="P34" i="89" s="1"/>
  <c r="W34" i="89"/>
  <c r="Z34" i="89" s="1"/>
  <c r="W35" i="89"/>
  <c r="Z35" i="89" s="1"/>
  <c r="W36" i="89"/>
  <c r="Z36" i="89" s="1"/>
  <c r="O37" i="89"/>
  <c r="P37" i="89" s="1"/>
  <c r="W37" i="89"/>
  <c r="Z37" i="89" s="1"/>
  <c r="O38" i="89"/>
  <c r="P38" i="89" s="1"/>
  <c r="W38" i="89"/>
  <c r="Z38" i="89" s="1"/>
  <c r="O39" i="89"/>
  <c r="P39" i="89" s="1"/>
  <c r="W39" i="89"/>
  <c r="Z39" i="89" s="1"/>
  <c r="O40" i="89"/>
  <c r="P40" i="89" s="1"/>
  <c r="W40" i="89"/>
  <c r="Z40" i="89" s="1"/>
  <c r="N6" i="89"/>
  <c r="N32" i="89" s="1"/>
  <c r="N33" i="89" s="1"/>
  <c r="X6" i="89"/>
  <c r="P8" i="89"/>
  <c r="P9" i="89"/>
  <c r="I23" i="89"/>
  <c r="Y24" i="89"/>
  <c r="Y25" i="89"/>
  <c r="Y26" i="89"/>
  <c r="Y27" i="89"/>
  <c r="Y28" i="89"/>
  <c r="Y29" i="89"/>
  <c r="Y30" i="89"/>
  <c r="AC41" i="91" l="1"/>
  <c r="AB33" i="91"/>
  <c r="F14" i="46" s="1"/>
  <c r="AB7" i="90"/>
  <c r="AE13" i="96"/>
  <c r="E8" i="46"/>
  <c r="AC36" i="90"/>
  <c r="E9" i="46"/>
  <c r="AC37" i="90"/>
  <c r="E13" i="46"/>
  <c r="AC41" i="90"/>
  <c r="E10" i="46"/>
  <c r="AC38" i="90"/>
  <c r="AE26" i="96"/>
  <c r="AK13" i="96"/>
  <c r="E7" i="46"/>
  <c r="AC35" i="90"/>
  <c r="E11" i="46"/>
  <c r="AC39" i="90"/>
  <c r="E12" i="46"/>
  <c r="AC40" i="90"/>
  <c r="BC39" i="89"/>
  <c r="BD39" i="89" s="1"/>
  <c r="BF8" i="89"/>
  <c r="BC29" i="89"/>
  <c r="BD29" i="89" s="1"/>
  <c r="AA34" i="91"/>
  <c r="Y34" i="91"/>
  <c r="AC7" i="90"/>
  <c r="Z33" i="90"/>
  <c r="E15" i="46" s="1"/>
  <c r="R15" i="46" s="1"/>
  <c r="W34" i="90"/>
  <c r="Z34" i="90" s="1"/>
  <c r="X34" i="90"/>
  <c r="AA33" i="90"/>
  <c r="Y33" i="90"/>
  <c r="P33" i="90"/>
  <c r="O34" i="90"/>
  <c r="P34" i="90" s="1"/>
  <c r="BF40" i="89"/>
  <c r="BF37" i="89"/>
  <c r="BF35" i="89"/>
  <c r="BF23" i="89"/>
  <c r="BD30" i="89"/>
  <c r="BE30" i="89"/>
  <c r="BC23" i="89"/>
  <c r="BD27" i="89"/>
  <c r="BE27" i="89"/>
  <c r="AY32" i="89"/>
  <c r="BB6" i="89"/>
  <c r="BB32" i="89" s="1"/>
  <c r="AZ6" i="89"/>
  <c r="BA6" i="89"/>
  <c r="AX32" i="89"/>
  <c r="BC8" i="89"/>
  <c r="BC40" i="89"/>
  <c r="BC37" i="89"/>
  <c r="BC35" i="89"/>
  <c r="AQ6" i="89"/>
  <c r="AP32" i="89"/>
  <c r="AZ40" i="89"/>
  <c r="P6" i="89"/>
  <c r="O32" i="89"/>
  <c r="AA40" i="89"/>
  <c r="AB40" i="89" s="1"/>
  <c r="AC40" i="89" s="1"/>
  <c r="AA39" i="89"/>
  <c r="AA38" i="89"/>
  <c r="AA37" i="89"/>
  <c r="AB37" i="89" s="1"/>
  <c r="AC37" i="89" s="1"/>
  <c r="AB35" i="89"/>
  <c r="AC35" i="89" s="1"/>
  <c r="AA34" i="89"/>
  <c r="X32" i="89"/>
  <c r="AA6" i="89"/>
  <c r="Y6" i="89"/>
  <c r="Z6" i="89"/>
  <c r="W32" i="89"/>
  <c r="AB23" i="89"/>
  <c r="AC23" i="89" s="1"/>
  <c r="Y40" i="89"/>
  <c r="Y39" i="89"/>
  <c r="Y38" i="89"/>
  <c r="Y37" i="89"/>
  <c r="Y36" i="89"/>
  <c r="Y35" i="89"/>
  <c r="Y34" i="89"/>
  <c r="AB34" i="91" l="1"/>
  <c r="AC34" i="91" s="1"/>
  <c r="F16" i="46"/>
  <c r="F24" i="46"/>
  <c r="G25" i="46" s="1"/>
  <c r="R12" i="46"/>
  <c r="Z12" i="46"/>
  <c r="AD12" i="46"/>
  <c r="Y12" i="46"/>
  <c r="AC12" i="46"/>
  <c r="R10" i="46"/>
  <c r="AC10" i="46"/>
  <c r="Z10" i="46"/>
  <c r="Y10" i="46"/>
  <c r="AD10" i="46"/>
  <c r="AB33" i="90"/>
  <c r="E14" i="46" s="1"/>
  <c r="Y7" i="46"/>
  <c r="AD7" i="46"/>
  <c r="Z7" i="46"/>
  <c r="AC7" i="46"/>
  <c r="R7" i="46"/>
  <c r="AE27" i="96"/>
  <c r="AI26" i="96"/>
  <c r="AI27" i="96" s="1"/>
  <c r="R13" i="46"/>
  <c r="AD13" i="46"/>
  <c r="Z13" i="46"/>
  <c r="AC13" i="46"/>
  <c r="Y13" i="46"/>
  <c r="AD8" i="46"/>
  <c r="R8" i="46"/>
  <c r="Z8" i="46"/>
  <c r="AC8" i="46"/>
  <c r="Y8" i="46"/>
  <c r="AC33" i="91"/>
  <c r="AA34" i="90"/>
  <c r="Y34" i="90"/>
  <c r="BF6" i="89"/>
  <c r="BD8" i="89"/>
  <c r="BE8" i="89"/>
  <c r="BD37" i="89"/>
  <c r="BE37" i="89"/>
  <c r="BD23" i="89"/>
  <c r="BE23" i="89"/>
  <c r="BD35" i="89"/>
  <c r="BE35" i="89"/>
  <c r="BD40" i="89"/>
  <c r="BE40" i="89"/>
  <c r="AQ32" i="89"/>
  <c r="AP33" i="89"/>
  <c r="AQ33" i="89" s="1"/>
  <c r="BA32" i="89"/>
  <c r="AX33" i="89"/>
  <c r="BA33" i="89" s="1"/>
  <c r="AY33" i="89"/>
  <c r="AZ32" i="89"/>
  <c r="BC6" i="89"/>
  <c r="X33" i="89"/>
  <c r="AA32" i="89"/>
  <c r="Y32" i="89"/>
  <c r="Z32" i="89"/>
  <c r="W33" i="89"/>
  <c r="Z33" i="89" s="1"/>
  <c r="P32" i="89"/>
  <c r="O33" i="89"/>
  <c r="P33" i="89" s="1"/>
  <c r="AB6" i="89"/>
  <c r="AC6" i="89" s="1"/>
  <c r="Z14" i="46" l="1"/>
  <c r="AB34" i="90"/>
  <c r="AC34" i="90" s="1"/>
  <c r="AC14" i="46"/>
  <c r="E24" i="46"/>
  <c r="E16" i="46"/>
  <c r="AC33" i="90"/>
  <c r="AD14" i="46"/>
  <c r="Y14" i="46"/>
  <c r="BF33" i="89"/>
  <c r="BD6" i="89"/>
  <c r="BE6" i="89"/>
  <c r="BF32" i="89"/>
  <c r="BB33" i="89"/>
  <c r="BC33" i="89" s="1"/>
  <c r="AZ33" i="89"/>
  <c r="BC32" i="89"/>
  <c r="AA33" i="89"/>
  <c r="AB33" i="89" s="1"/>
  <c r="AC33" i="89" s="1"/>
  <c r="Y33" i="89"/>
  <c r="AB32" i="89"/>
  <c r="AC32" i="89" s="1"/>
  <c r="G26" i="46" l="1"/>
  <c r="E25" i="46"/>
  <c r="F25" i="46"/>
  <c r="H26" i="46"/>
  <c r="F26" i="46"/>
  <c r="I26" i="46"/>
  <c r="P26" i="46"/>
  <c r="O26" i="46"/>
  <c r="L26" i="46"/>
  <c r="C29" i="46"/>
  <c r="M26" i="46"/>
  <c r="N26" i="46"/>
  <c r="C30" i="46"/>
  <c r="K26" i="46"/>
  <c r="K30" i="46"/>
  <c r="J26" i="46"/>
  <c r="K29" i="46"/>
  <c r="BE32" i="89"/>
  <c r="BD32" i="89"/>
  <c r="BD33" i="89"/>
  <c r="BE33" i="89"/>
  <c r="F22" i="66" l="1"/>
  <c r="F31" i="66"/>
  <c r="F32" i="66"/>
  <c r="F33" i="66"/>
  <c r="F34" i="66"/>
  <c r="F35" i="66"/>
  <c r="F36" i="66"/>
  <c r="F37" i="66"/>
  <c r="F38" i="66"/>
  <c r="F39" i="66"/>
  <c r="F29" i="67" l="1"/>
  <c r="E26" i="67"/>
  <c r="E44" i="67" s="1"/>
  <c r="D26" i="67"/>
  <c r="D44" i="67" s="1"/>
  <c r="T31" i="66"/>
  <c r="T32" i="66"/>
  <c r="T33" i="66"/>
  <c r="T34" i="66"/>
  <c r="T35" i="66"/>
  <c r="T36" i="66"/>
  <c r="T37" i="66"/>
  <c r="T38" i="66"/>
  <c r="E27" i="66"/>
  <c r="E23" i="66" s="1"/>
  <c r="F23" i="66" s="1"/>
  <c r="D27" i="66"/>
  <c r="F30" i="66"/>
  <c r="H47" i="67"/>
  <c r="G47" i="67"/>
  <c r="E47" i="67"/>
  <c r="D47" i="67"/>
  <c r="Q46" i="67"/>
  <c r="P46" i="67"/>
  <c r="H46" i="67"/>
  <c r="G46" i="67"/>
  <c r="E46" i="67"/>
  <c r="D46" i="67"/>
  <c r="Q45" i="67"/>
  <c r="P45" i="67"/>
  <c r="H45" i="67"/>
  <c r="G45" i="67"/>
  <c r="E45" i="67"/>
  <c r="D45" i="67"/>
  <c r="Q44" i="67"/>
  <c r="P44" i="67"/>
  <c r="H44" i="67"/>
  <c r="G44" i="67"/>
  <c r="Q43" i="67"/>
  <c r="P43" i="67"/>
  <c r="H43" i="67"/>
  <c r="G43" i="67"/>
  <c r="E43" i="67"/>
  <c r="D43" i="67"/>
  <c r="H42" i="67"/>
  <c r="G42" i="67"/>
  <c r="E42" i="67"/>
  <c r="D42" i="67"/>
  <c r="Q41" i="67"/>
  <c r="P41" i="67"/>
  <c r="H41" i="67"/>
  <c r="G41" i="67"/>
  <c r="E41" i="67"/>
  <c r="D41" i="67"/>
  <c r="H40" i="67"/>
  <c r="G40" i="67"/>
  <c r="AJ38" i="67"/>
  <c r="N38" i="67" s="1"/>
  <c r="M38" i="67"/>
  <c r="K38" i="67"/>
  <c r="J38" i="67"/>
  <c r="AJ37" i="67"/>
  <c r="AC37" i="67"/>
  <c r="AB37" i="67"/>
  <c r="T37" i="67"/>
  <c r="U37" i="67" s="1"/>
  <c r="AJ36" i="67"/>
  <c r="AI36" i="67"/>
  <c r="AC36" i="67"/>
  <c r="AB36" i="67"/>
  <c r="T36" i="67"/>
  <c r="U36" i="67" s="1"/>
  <c r="AJ35" i="67"/>
  <c r="AI35" i="67"/>
  <c r="AC35" i="67"/>
  <c r="AB35" i="67"/>
  <c r="T35" i="67"/>
  <c r="U35" i="67" s="1"/>
  <c r="AJ34" i="67"/>
  <c r="AI34" i="67"/>
  <c r="AC34" i="67"/>
  <c r="AB34" i="67"/>
  <c r="T34" i="67"/>
  <c r="U34" i="67" s="1"/>
  <c r="AJ33" i="67"/>
  <c r="AI33" i="67"/>
  <c r="AC33" i="67"/>
  <c r="AB33" i="67"/>
  <c r="T33" i="67"/>
  <c r="U33" i="67" s="1"/>
  <c r="AJ32" i="67"/>
  <c r="AI32" i="67"/>
  <c r="AC32" i="67"/>
  <c r="AB32" i="67"/>
  <c r="T32" i="67"/>
  <c r="U32" i="67" s="1"/>
  <c r="AJ31" i="67"/>
  <c r="AI31" i="67"/>
  <c r="AC31" i="67"/>
  <c r="AB31" i="67"/>
  <c r="T31" i="67"/>
  <c r="U31" i="67" s="1"/>
  <c r="AH30" i="67"/>
  <c r="AG30" i="67"/>
  <c r="AF30" i="67"/>
  <c r="AJ30" i="67" s="1"/>
  <c r="AE30" i="67"/>
  <c r="AI30" i="67" s="1"/>
  <c r="AB30" i="67"/>
  <c r="AA30" i="67"/>
  <c r="AC30" i="67" s="1"/>
  <c r="T30" i="67"/>
  <c r="U30" i="67" s="1"/>
  <c r="AJ29" i="67"/>
  <c r="AI29" i="67"/>
  <c r="AC29" i="67"/>
  <c r="AB29" i="67"/>
  <c r="Q29" i="67"/>
  <c r="Q47" i="67" s="1"/>
  <c r="P29" i="67"/>
  <c r="P47" i="67" s="1"/>
  <c r="N29" i="67"/>
  <c r="M29" i="67"/>
  <c r="K29" i="67"/>
  <c r="J29" i="67"/>
  <c r="AJ28" i="67"/>
  <c r="AI28" i="67"/>
  <c r="AC28" i="67"/>
  <c r="AB28" i="67"/>
  <c r="N28" i="67"/>
  <c r="M28" i="67"/>
  <c r="K28" i="67"/>
  <c r="L28" i="67" s="1"/>
  <c r="J28" i="67"/>
  <c r="F28" i="67"/>
  <c r="AJ27" i="67"/>
  <c r="AI27" i="67"/>
  <c r="AC27" i="67"/>
  <c r="AB27" i="67"/>
  <c r="N27" i="67"/>
  <c r="M27" i="67"/>
  <c r="K27" i="67"/>
  <c r="J27" i="67"/>
  <c r="F27" i="67"/>
  <c r="AJ26" i="67"/>
  <c r="AI26" i="67"/>
  <c r="AC26" i="67"/>
  <c r="AB26" i="67"/>
  <c r="N26" i="67"/>
  <c r="M26" i="67"/>
  <c r="K26" i="67"/>
  <c r="J26" i="67"/>
  <c r="R26" i="67" s="1"/>
  <c r="F26" i="67"/>
  <c r="AJ25" i="67"/>
  <c r="AI25" i="67"/>
  <c r="AC25" i="67"/>
  <c r="AB25" i="67"/>
  <c r="N25" i="67"/>
  <c r="M25" i="67"/>
  <c r="K25" i="67"/>
  <c r="J25" i="67"/>
  <c r="AJ24" i="67"/>
  <c r="AI24" i="67"/>
  <c r="AC24" i="67"/>
  <c r="AB24" i="67"/>
  <c r="N24" i="67"/>
  <c r="M24" i="67"/>
  <c r="K24" i="67"/>
  <c r="J24" i="67"/>
  <c r="AJ23" i="67"/>
  <c r="AI23" i="67"/>
  <c r="AC23" i="67"/>
  <c r="AB23" i="67"/>
  <c r="N23" i="67"/>
  <c r="M23" i="67"/>
  <c r="M22" i="67" s="1"/>
  <c r="K23" i="67"/>
  <c r="S23" i="67" s="1"/>
  <c r="J23" i="67"/>
  <c r="J22" i="67" s="1"/>
  <c r="F23" i="67"/>
  <c r="AH22" i="67"/>
  <c r="AG22" i="67"/>
  <c r="AF22" i="67"/>
  <c r="AJ22" i="67" s="1"/>
  <c r="AE22" i="67"/>
  <c r="AI22" i="67" s="1"/>
  <c r="AA22" i="67"/>
  <c r="Z22" i="67"/>
  <c r="Y22" i="67"/>
  <c r="AC22" i="67" s="1"/>
  <c r="X22" i="67"/>
  <c r="AB22" i="67" s="1"/>
  <c r="N22" i="67"/>
  <c r="K22" i="67"/>
  <c r="H22" i="67"/>
  <c r="G22" i="67"/>
  <c r="E22" i="67"/>
  <c r="D22" i="67"/>
  <c r="AJ21" i="67"/>
  <c r="AI21" i="67"/>
  <c r="AC21" i="67"/>
  <c r="AB21" i="67"/>
  <c r="N21" i="67"/>
  <c r="M21" i="67"/>
  <c r="K21" i="67"/>
  <c r="J21" i="67"/>
  <c r="AJ20" i="67"/>
  <c r="AI20" i="67"/>
  <c r="AC20" i="67"/>
  <c r="AB20" i="67"/>
  <c r="N20" i="67"/>
  <c r="M20" i="67"/>
  <c r="K20" i="67"/>
  <c r="L20" i="67" s="1"/>
  <c r="J20" i="67"/>
  <c r="AJ19" i="67"/>
  <c r="AI19" i="67"/>
  <c r="AC19" i="67"/>
  <c r="AB19" i="67"/>
  <c r="N19" i="67"/>
  <c r="M19" i="67"/>
  <c r="K19" i="67"/>
  <c r="J19" i="67"/>
  <c r="AJ18" i="67"/>
  <c r="AI18" i="67"/>
  <c r="AC18" i="67"/>
  <c r="AB18" i="67"/>
  <c r="N18" i="67"/>
  <c r="M18" i="67"/>
  <c r="K18" i="67"/>
  <c r="L18" i="67" s="1"/>
  <c r="J18" i="67"/>
  <c r="AJ17" i="67"/>
  <c r="AI17" i="67"/>
  <c r="AC17" i="67"/>
  <c r="AB17" i="67"/>
  <c r="N17" i="67"/>
  <c r="M17" i="67"/>
  <c r="K17" i="67"/>
  <c r="J17" i="67"/>
  <c r="AJ16" i="67"/>
  <c r="AI16" i="67"/>
  <c r="AC16" i="67"/>
  <c r="AB16" i="67"/>
  <c r="N16" i="67"/>
  <c r="M16" i="67"/>
  <c r="K16" i="67"/>
  <c r="J16" i="67"/>
  <c r="AJ15" i="67"/>
  <c r="AI15" i="67"/>
  <c r="AC15" i="67"/>
  <c r="AB15" i="67"/>
  <c r="N15" i="67"/>
  <c r="M15" i="67"/>
  <c r="K15" i="67"/>
  <c r="J15" i="67"/>
  <c r="AH14" i="67"/>
  <c r="AG14" i="67"/>
  <c r="AF14" i="67"/>
  <c r="AJ14" i="67" s="1"/>
  <c r="AE14" i="67"/>
  <c r="AI14" i="67" s="1"/>
  <c r="AA14" i="67"/>
  <c r="Z14" i="67"/>
  <c r="Y14" i="67"/>
  <c r="AC14" i="67" s="1"/>
  <c r="X14" i="67"/>
  <c r="AB14" i="67" s="1"/>
  <c r="N14" i="67"/>
  <c r="M14" i="67"/>
  <c r="K14" i="67"/>
  <c r="L14" i="67" s="1"/>
  <c r="J14" i="67"/>
  <c r="H14" i="67"/>
  <c r="G14" i="67"/>
  <c r="E14" i="67"/>
  <c r="D14" i="67"/>
  <c r="AJ13" i="67"/>
  <c r="AI13" i="67"/>
  <c r="AC13" i="67"/>
  <c r="AB13" i="67"/>
  <c r="N13" i="67"/>
  <c r="N47" i="67" s="1"/>
  <c r="M13" i="67"/>
  <c r="M47" i="67" s="1"/>
  <c r="K13" i="67"/>
  <c r="K47" i="67" s="1"/>
  <c r="J13" i="67"/>
  <c r="J47" i="67" s="1"/>
  <c r="AJ12" i="67"/>
  <c r="AI12" i="67"/>
  <c r="AC12" i="67"/>
  <c r="AB12" i="67"/>
  <c r="N12" i="67"/>
  <c r="N46" i="67" s="1"/>
  <c r="M12" i="67"/>
  <c r="K12" i="67"/>
  <c r="K46" i="67" s="1"/>
  <c r="J12" i="67"/>
  <c r="J46" i="67" s="1"/>
  <c r="AJ11" i="67"/>
  <c r="AI11" i="67"/>
  <c r="AC11" i="67"/>
  <c r="AB11" i="67"/>
  <c r="N11" i="67"/>
  <c r="N45" i="67" s="1"/>
  <c r="M11" i="67"/>
  <c r="K11" i="67"/>
  <c r="K45" i="67" s="1"/>
  <c r="J11" i="67"/>
  <c r="AJ10" i="67"/>
  <c r="AI10" i="67"/>
  <c r="AC10" i="67"/>
  <c r="AB10" i="67"/>
  <c r="N10" i="67"/>
  <c r="N44" i="67" s="1"/>
  <c r="O44" i="67" s="1"/>
  <c r="M10" i="67"/>
  <c r="M44" i="67" s="1"/>
  <c r="K10" i="67"/>
  <c r="K44" i="67" s="1"/>
  <c r="L44" i="67" s="1"/>
  <c r="J10" i="67"/>
  <c r="J44" i="67" s="1"/>
  <c r="AJ9" i="67"/>
  <c r="AI9" i="67"/>
  <c r="AC9" i="67"/>
  <c r="AB9" i="67"/>
  <c r="N9" i="67"/>
  <c r="N43" i="67" s="1"/>
  <c r="M9" i="67"/>
  <c r="K9" i="67"/>
  <c r="K43" i="67" s="1"/>
  <c r="J9" i="67"/>
  <c r="AJ8" i="67"/>
  <c r="AI8" i="67"/>
  <c r="AC8" i="67"/>
  <c r="AB8" i="67"/>
  <c r="N8" i="67"/>
  <c r="N42" i="67" s="1"/>
  <c r="M8" i="67"/>
  <c r="K8" i="67"/>
  <c r="K42" i="67" s="1"/>
  <c r="J8" i="67"/>
  <c r="AJ7" i="67"/>
  <c r="AI7" i="67"/>
  <c r="AC7" i="67"/>
  <c r="AB7" i="67"/>
  <c r="N7" i="67"/>
  <c r="N41" i="67" s="1"/>
  <c r="N40" i="67" s="1"/>
  <c r="M7" i="67"/>
  <c r="K7" i="67"/>
  <c r="K41" i="67" s="1"/>
  <c r="J7" i="67"/>
  <c r="AH6" i="67"/>
  <c r="AH39" i="67" s="1"/>
  <c r="AG6" i="67"/>
  <c r="AG39" i="67" s="1"/>
  <c r="AF6" i="67"/>
  <c r="AF39" i="67" s="1"/>
  <c r="AE6" i="67"/>
  <c r="AE39" i="67" s="1"/>
  <c r="AA6" i="67"/>
  <c r="AA39" i="67" s="1"/>
  <c r="Z6" i="67"/>
  <c r="Z39" i="67" s="1"/>
  <c r="Y6" i="67"/>
  <c r="Y39" i="67" s="1"/>
  <c r="X6" i="67"/>
  <c r="X39" i="67" s="1"/>
  <c r="H6" i="67"/>
  <c r="H39" i="67" s="1"/>
  <c r="I39" i="67" s="1"/>
  <c r="I40" i="67" s="1"/>
  <c r="G6" i="67"/>
  <c r="G39" i="67" s="1"/>
  <c r="E6" i="67"/>
  <c r="E39" i="67" s="1"/>
  <c r="D6" i="67"/>
  <c r="D39" i="67" s="1"/>
  <c r="H49" i="66"/>
  <c r="G49" i="66"/>
  <c r="E49" i="66"/>
  <c r="D49" i="66"/>
  <c r="Q48" i="66"/>
  <c r="P48" i="66"/>
  <c r="H48" i="66"/>
  <c r="G48" i="66"/>
  <c r="E48" i="66"/>
  <c r="F48" i="66" s="1"/>
  <c r="D48" i="66"/>
  <c r="Q47" i="66"/>
  <c r="P47" i="66"/>
  <c r="H47" i="66"/>
  <c r="G47" i="66"/>
  <c r="E47" i="66"/>
  <c r="F47" i="66" s="1"/>
  <c r="D47" i="66"/>
  <c r="Q46" i="66"/>
  <c r="P46" i="66"/>
  <c r="H46" i="66"/>
  <c r="I46" i="66" s="1"/>
  <c r="G46" i="66"/>
  <c r="E46" i="66"/>
  <c r="D46" i="66"/>
  <c r="Q45" i="66"/>
  <c r="P45" i="66"/>
  <c r="H45" i="66"/>
  <c r="G45" i="66"/>
  <c r="E45" i="66"/>
  <c r="D45" i="66"/>
  <c r="H44" i="66"/>
  <c r="G44" i="66"/>
  <c r="E44" i="66"/>
  <c r="D44" i="66"/>
  <c r="Q43" i="66"/>
  <c r="P43" i="66"/>
  <c r="H43" i="66"/>
  <c r="G43" i="66"/>
  <c r="E43" i="66"/>
  <c r="F43" i="66" s="1"/>
  <c r="D43" i="66"/>
  <c r="H42" i="66"/>
  <c r="I42" i="66" s="1"/>
  <c r="G42" i="66"/>
  <c r="E42" i="66"/>
  <c r="D42" i="66"/>
  <c r="AL39" i="66"/>
  <c r="N39" i="66" s="1"/>
  <c r="M39" i="66"/>
  <c r="K39" i="66"/>
  <c r="J39" i="66"/>
  <c r="AL38" i="66"/>
  <c r="AE38" i="66"/>
  <c r="AD38" i="66"/>
  <c r="U38" i="66"/>
  <c r="AL37" i="66"/>
  <c r="AK37" i="66"/>
  <c r="AE37" i="66"/>
  <c r="AD37" i="66"/>
  <c r="U37" i="66"/>
  <c r="AL36" i="66"/>
  <c r="AK36" i="66"/>
  <c r="AE36" i="66"/>
  <c r="AD36" i="66"/>
  <c r="U36" i="66"/>
  <c r="AL35" i="66"/>
  <c r="AK35" i="66"/>
  <c r="AE35" i="66"/>
  <c r="AD35" i="66"/>
  <c r="U35" i="66"/>
  <c r="AL34" i="66"/>
  <c r="AK34" i="66"/>
  <c r="AE34" i="66"/>
  <c r="AD34" i="66"/>
  <c r="U34" i="66"/>
  <c r="AL33" i="66"/>
  <c r="AK33" i="66"/>
  <c r="AE33" i="66"/>
  <c r="AD33" i="66"/>
  <c r="U33" i="66"/>
  <c r="AL32" i="66"/>
  <c r="AK32" i="66"/>
  <c r="AE32" i="66"/>
  <c r="AD32" i="66"/>
  <c r="U32" i="66"/>
  <c r="AJ31" i="66"/>
  <c r="AI31" i="66"/>
  <c r="AH31" i="66"/>
  <c r="AL31" i="66" s="1"/>
  <c r="AG31" i="66"/>
  <c r="AK31" i="66" s="1"/>
  <c r="AC31" i="66"/>
  <c r="AB31" i="66"/>
  <c r="AA31" i="66"/>
  <c r="AE31" i="66" s="1"/>
  <c r="Z31" i="66"/>
  <c r="AD31" i="66" s="1"/>
  <c r="U31" i="66"/>
  <c r="AL30" i="66"/>
  <c r="AK30" i="66"/>
  <c r="AE30" i="66"/>
  <c r="AD30" i="66"/>
  <c r="Q30" i="66"/>
  <c r="Q49" i="66" s="1"/>
  <c r="P30" i="66"/>
  <c r="P49" i="66" s="1"/>
  <c r="N30" i="66"/>
  <c r="M30" i="66"/>
  <c r="K30" i="66"/>
  <c r="J30" i="66"/>
  <c r="AL29" i="66"/>
  <c r="N29" i="66" s="1"/>
  <c r="AK29" i="66"/>
  <c r="M29" i="66" s="1"/>
  <c r="AE29" i="66"/>
  <c r="K29" i="66" s="1"/>
  <c r="AD29" i="66"/>
  <c r="J29" i="66"/>
  <c r="F29" i="66"/>
  <c r="AL28" i="66"/>
  <c r="AK28" i="66"/>
  <c r="AE28" i="66"/>
  <c r="AD28" i="66"/>
  <c r="N28" i="66"/>
  <c r="M28" i="66"/>
  <c r="K28" i="66"/>
  <c r="J28" i="66"/>
  <c r="F28" i="66"/>
  <c r="AL27" i="66"/>
  <c r="AK27" i="66"/>
  <c r="AE27" i="66"/>
  <c r="AD27" i="66"/>
  <c r="N27" i="66"/>
  <c r="M27" i="66"/>
  <c r="O27" i="66" s="1"/>
  <c r="K27" i="66"/>
  <c r="J27" i="66"/>
  <c r="I27" i="66"/>
  <c r="F27" i="66"/>
  <c r="AL26" i="66"/>
  <c r="AK26" i="66"/>
  <c r="AE26" i="66"/>
  <c r="AD26" i="66"/>
  <c r="N26" i="66"/>
  <c r="M26" i="66"/>
  <c r="K26" i="66"/>
  <c r="J26" i="66"/>
  <c r="AL25" i="66"/>
  <c r="AK25" i="66"/>
  <c r="AE25" i="66"/>
  <c r="AD25" i="66"/>
  <c r="N25" i="66"/>
  <c r="M25" i="66"/>
  <c r="K25" i="66"/>
  <c r="J25" i="66"/>
  <c r="AL24" i="66"/>
  <c r="AK24" i="66"/>
  <c r="AE24" i="66"/>
  <c r="AD24" i="66"/>
  <c r="N24" i="66"/>
  <c r="M24" i="66"/>
  <c r="K24" i="66"/>
  <c r="J24" i="66"/>
  <c r="F24" i="66"/>
  <c r="AK23" i="66"/>
  <c r="M23" i="66" s="1"/>
  <c r="AJ23" i="66"/>
  <c r="AI23" i="66"/>
  <c r="AH23" i="66"/>
  <c r="AL23" i="66" s="1"/>
  <c r="N23" i="66" s="1"/>
  <c r="AG23" i="66"/>
  <c r="AC23" i="66"/>
  <c r="AB23" i="66"/>
  <c r="AA23" i="66"/>
  <c r="AE23" i="66" s="1"/>
  <c r="K23" i="66" s="1"/>
  <c r="Z23" i="66"/>
  <c r="AD23" i="66" s="1"/>
  <c r="J23" i="66" s="1"/>
  <c r="H23" i="66"/>
  <c r="G23" i="66"/>
  <c r="D23" i="66"/>
  <c r="AL21" i="66"/>
  <c r="AK21" i="66"/>
  <c r="AE21" i="66"/>
  <c r="AD21" i="66"/>
  <c r="N21" i="66"/>
  <c r="M21" i="66"/>
  <c r="K21" i="66"/>
  <c r="J21" i="66"/>
  <c r="AL20" i="66"/>
  <c r="AK20" i="66"/>
  <c r="AE20" i="66"/>
  <c r="AD20" i="66"/>
  <c r="N20" i="66"/>
  <c r="M20" i="66"/>
  <c r="K20" i="66"/>
  <c r="S20" i="66" s="1"/>
  <c r="J20" i="66"/>
  <c r="AL19" i="66"/>
  <c r="AK19" i="66"/>
  <c r="AE19" i="66"/>
  <c r="AD19" i="66"/>
  <c r="N19" i="66"/>
  <c r="M19" i="66"/>
  <c r="K19" i="66"/>
  <c r="J19" i="66"/>
  <c r="AL18" i="66"/>
  <c r="AK18" i="66"/>
  <c r="AE18" i="66"/>
  <c r="AD18" i="66"/>
  <c r="N18" i="66"/>
  <c r="M18" i="66"/>
  <c r="K18" i="66"/>
  <c r="J18" i="66"/>
  <c r="AL17" i="66"/>
  <c r="AK17" i="66"/>
  <c r="AE17" i="66"/>
  <c r="AD17" i="66"/>
  <c r="N17" i="66"/>
  <c r="M17" i="66"/>
  <c r="K17" i="66"/>
  <c r="J17" i="66"/>
  <c r="AL16" i="66"/>
  <c r="AK16" i="66"/>
  <c r="AE16" i="66"/>
  <c r="AD16" i="66"/>
  <c r="N16" i="66"/>
  <c r="M16" i="66"/>
  <c r="K16" i="66"/>
  <c r="J16" i="66"/>
  <c r="AL15" i="66"/>
  <c r="AK15" i="66"/>
  <c r="AE15" i="66"/>
  <c r="AD15" i="66"/>
  <c r="N15" i="66"/>
  <c r="M15" i="66"/>
  <c r="K15" i="66"/>
  <c r="J15" i="66"/>
  <c r="AJ14" i="66"/>
  <c r="AI14" i="66"/>
  <c r="AH14" i="66"/>
  <c r="AL14" i="66" s="1"/>
  <c r="AG14" i="66"/>
  <c r="AK14" i="66" s="1"/>
  <c r="M14" i="66" s="1"/>
  <c r="AC14" i="66"/>
  <c r="AB14" i="66"/>
  <c r="AA14" i="66"/>
  <c r="AE14" i="66" s="1"/>
  <c r="Z14" i="66"/>
  <c r="AD14" i="66" s="1"/>
  <c r="J14" i="66" s="1"/>
  <c r="H14" i="66"/>
  <c r="G14" i="66"/>
  <c r="E14" i="66"/>
  <c r="D14" i="66"/>
  <c r="D41" i="66" s="1"/>
  <c r="AL13" i="66"/>
  <c r="AK13" i="66"/>
  <c r="AE13" i="66"/>
  <c r="AD13" i="66"/>
  <c r="N13" i="66"/>
  <c r="N49" i="66" s="1"/>
  <c r="M13" i="66"/>
  <c r="M49" i="66" s="1"/>
  <c r="K13" i="66"/>
  <c r="K49" i="66" s="1"/>
  <c r="J13" i="66"/>
  <c r="J49" i="66" s="1"/>
  <c r="AL12" i="66"/>
  <c r="AK12" i="66"/>
  <c r="AE12" i="66"/>
  <c r="AD12" i="66"/>
  <c r="N12" i="66"/>
  <c r="N48" i="66" s="1"/>
  <c r="M12" i="66"/>
  <c r="K12" i="66"/>
  <c r="J12" i="66"/>
  <c r="J48" i="66" s="1"/>
  <c r="AL11" i="66"/>
  <c r="AK11" i="66"/>
  <c r="AE11" i="66"/>
  <c r="AD11" i="66"/>
  <c r="N11" i="66"/>
  <c r="M11" i="66"/>
  <c r="M47" i="66" s="1"/>
  <c r="K11" i="66"/>
  <c r="J11" i="66"/>
  <c r="J47" i="66" s="1"/>
  <c r="AL10" i="66"/>
  <c r="AK10" i="66"/>
  <c r="AE10" i="66"/>
  <c r="AD10" i="66"/>
  <c r="N10" i="66"/>
  <c r="N46" i="66" s="1"/>
  <c r="M10" i="66"/>
  <c r="M46" i="66" s="1"/>
  <c r="K10" i="66"/>
  <c r="K46" i="66" s="1"/>
  <c r="J10" i="66"/>
  <c r="J46" i="66" s="1"/>
  <c r="AL9" i="66"/>
  <c r="AK9" i="66"/>
  <c r="AE9" i="66"/>
  <c r="AD9" i="66"/>
  <c r="N9" i="66"/>
  <c r="N45" i="66" s="1"/>
  <c r="M9" i="66"/>
  <c r="K9" i="66"/>
  <c r="K45" i="66" s="1"/>
  <c r="J9" i="66"/>
  <c r="J45" i="66" s="1"/>
  <c r="AL8" i="66"/>
  <c r="AK8" i="66"/>
  <c r="AE8" i="66"/>
  <c r="AD8" i="66"/>
  <c r="N8" i="66"/>
  <c r="N44" i="66" s="1"/>
  <c r="M8" i="66"/>
  <c r="K8" i="66"/>
  <c r="K44" i="66" s="1"/>
  <c r="J8" i="66"/>
  <c r="J44" i="66" s="1"/>
  <c r="AL7" i="66"/>
  <c r="AK7" i="66"/>
  <c r="AE7" i="66"/>
  <c r="AD7" i="66"/>
  <c r="N7" i="66"/>
  <c r="N43" i="66" s="1"/>
  <c r="M7" i="66"/>
  <c r="K7" i="66"/>
  <c r="K43" i="66" s="1"/>
  <c r="J7" i="66"/>
  <c r="J43" i="66" s="1"/>
  <c r="J42" i="66" s="1"/>
  <c r="AJ6" i="66"/>
  <c r="AJ40" i="66" s="1"/>
  <c r="AI6" i="66"/>
  <c r="AI40" i="66" s="1"/>
  <c r="AH6" i="66"/>
  <c r="AH40" i="66" s="1"/>
  <c r="AG6" i="66"/>
  <c r="AK6" i="66" s="1"/>
  <c r="AC6" i="66"/>
  <c r="AC40" i="66" s="1"/>
  <c r="AB6" i="66"/>
  <c r="AB40" i="66" s="1"/>
  <c r="AA6" i="66"/>
  <c r="AA40" i="66" s="1"/>
  <c r="Z6" i="66"/>
  <c r="AD6" i="66" s="1"/>
  <c r="H6" i="66"/>
  <c r="G6" i="66"/>
  <c r="G40" i="66" s="1"/>
  <c r="G41" i="66" s="1"/>
  <c r="E6" i="66"/>
  <c r="D6" i="66"/>
  <c r="D40" i="66" s="1"/>
  <c r="M48" i="66" l="1"/>
  <c r="S39" i="66"/>
  <c r="L22" i="67"/>
  <c r="E40" i="66"/>
  <c r="L46" i="66"/>
  <c r="O46" i="66"/>
  <c r="K47" i="66"/>
  <c r="N47" i="66"/>
  <c r="N42" i="66" s="1"/>
  <c r="E41" i="66"/>
  <c r="L15" i="66"/>
  <c r="L18" i="66"/>
  <c r="S27" i="66"/>
  <c r="L29" i="66"/>
  <c r="J41" i="67"/>
  <c r="M41" i="67"/>
  <c r="J42" i="67"/>
  <c r="M42" i="67"/>
  <c r="J43" i="67"/>
  <c r="M43" i="67"/>
  <c r="J45" i="67"/>
  <c r="L45" i="67" s="1"/>
  <c r="S38" i="67"/>
  <c r="F41" i="67"/>
  <c r="F45" i="67"/>
  <c r="F46" i="67"/>
  <c r="R7" i="66"/>
  <c r="R8" i="66"/>
  <c r="R9" i="66"/>
  <c r="R15" i="66"/>
  <c r="R16" i="66"/>
  <c r="R17" i="66"/>
  <c r="O18" i="66"/>
  <c r="R19" i="66"/>
  <c r="O20" i="66"/>
  <c r="R21" i="66"/>
  <c r="L23" i="66"/>
  <c r="S24" i="66"/>
  <c r="S25" i="66"/>
  <c r="S26" i="66"/>
  <c r="R28" i="66"/>
  <c r="R30" i="66"/>
  <c r="R11" i="67"/>
  <c r="R12" i="67"/>
  <c r="R14" i="67"/>
  <c r="L15" i="67"/>
  <c r="R15" i="67"/>
  <c r="R16" i="67"/>
  <c r="R17" i="67"/>
  <c r="R18" i="67"/>
  <c r="L19" i="67"/>
  <c r="R19" i="67"/>
  <c r="R20" i="67"/>
  <c r="R21" i="67"/>
  <c r="I22" i="67"/>
  <c r="S24" i="67"/>
  <c r="S25" i="67"/>
  <c r="S27" i="67"/>
  <c r="R28" i="67"/>
  <c r="R29" i="67"/>
  <c r="R38" i="67"/>
  <c r="D40" i="67"/>
  <c r="K48" i="66"/>
  <c r="L48" i="66" s="1"/>
  <c r="S15" i="66"/>
  <c r="T15" i="66" s="1"/>
  <c r="U15" i="66" s="1"/>
  <c r="S16" i="66"/>
  <c r="S17" i="66"/>
  <c r="S18" i="66"/>
  <c r="S19" i="66"/>
  <c r="S21" i="66"/>
  <c r="H40" i="66"/>
  <c r="I40" i="66" s="1"/>
  <c r="I41" i="66" s="1"/>
  <c r="R24" i="66"/>
  <c r="R25" i="66"/>
  <c r="R26" i="66"/>
  <c r="S28" i="66"/>
  <c r="T28" i="66" s="1"/>
  <c r="U28" i="66" s="1"/>
  <c r="R29" i="66"/>
  <c r="S30" i="66"/>
  <c r="T30" i="66" s="1"/>
  <c r="U30" i="66" s="1"/>
  <c r="R39" i="66"/>
  <c r="S14" i="67"/>
  <c r="T14" i="67" s="1"/>
  <c r="U14" i="67" s="1"/>
  <c r="S15" i="67"/>
  <c r="S16" i="67"/>
  <c r="S17" i="67"/>
  <c r="S18" i="67"/>
  <c r="T18" i="67" s="1"/>
  <c r="U18" i="67" s="1"/>
  <c r="S19" i="67"/>
  <c r="S21" i="67"/>
  <c r="R23" i="67"/>
  <c r="T23" i="67" s="1"/>
  <c r="U23" i="67" s="1"/>
  <c r="R24" i="67"/>
  <c r="R25" i="67"/>
  <c r="S26" i="67"/>
  <c r="T26" i="67" s="1"/>
  <c r="U26" i="67" s="1"/>
  <c r="R27" i="67"/>
  <c r="S28" i="67"/>
  <c r="S29" i="67"/>
  <c r="E40" i="67"/>
  <c r="F40" i="67" s="1"/>
  <c r="S22" i="67"/>
  <c r="R22" i="67"/>
  <c r="F44" i="67"/>
  <c r="F39" i="67"/>
  <c r="F22" i="67"/>
  <c r="F46" i="66"/>
  <c r="F40" i="66"/>
  <c r="R23" i="66"/>
  <c r="F42" i="66"/>
  <c r="F49" i="66"/>
  <c r="L41" i="67"/>
  <c r="K40" i="67"/>
  <c r="L46" i="67"/>
  <c r="T15" i="67"/>
  <c r="U15" i="67" s="1"/>
  <c r="T19" i="67"/>
  <c r="U19" i="67" s="1"/>
  <c r="T28" i="67"/>
  <c r="U28" i="67" s="1"/>
  <c r="AC6" i="67"/>
  <c r="AJ6" i="67"/>
  <c r="S7" i="67"/>
  <c r="S41" i="67" s="1"/>
  <c r="S8" i="67"/>
  <c r="S42" i="67" s="1"/>
  <c r="S9" i="67"/>
  <c r="S43" i="67" s="1"/>
  <c r="S10" i="67"/>
  <c r="S11" i="67"/>
  <c r="S12" i="67"/>
  <c r="S13" i="67"/>
  <c r="O14" i="67"/>
  <c r="O20" i="67"/>
  <c r="S20" i="67"/>
  <c r="T20" i="67" s="1"/>
  <c r="U20" i="67" s="1"/>
  <c r="O22" i="67"/>
  <c r="O23" i="67"/>
  <c r="L26" i="67"/>
  <c r="M45" i="67"/>
  <c r="M46" i="67"/>
  <c r="O46" i="67" s="1"/>
  <c r="AB6" i="67"/>
  <c r="AI6" i="67"/>
  <c r="R7" i="67"/>
  <c r="R41" i="67" s="1"/>
  <c r="R8" i="67"/>
  <c r="R9" i="67"/>
  <c r="R43" i="67" s="1"/>
  <c r="R10" i="67"/>
  <c r="R13" i="67"/>
  <c r="R47" i="67" s="1"/>
  <c r="O18" i="67"/>
  <c r="O26" i="67"/>
  <c r="O28" i="67"/>
  <c r="J6" i="66"/>
  <c r="AD40" i="66"/>
  <c r="J40" i="66" s="1"/>
  <c r="J41" i="66" s="1"/>
  <c r="M6" i="66"/>
  <c r="R6" i="66" s="1"/>
  <c r="AK40" i="66"/>
  <c r="M40" i="66" s="1"/>
  <c r="M41" i="66" s="1"/>
  <c r="S23" i="66"/>
  <c r="T23" i="66" s="1"/>
  <c r="U23" i="66" s="1"/>
  <c r="O23" i="66"/>
  <c r="R14" i="66"/>
  <c r="L43" i="66"/>
  <c r="K42" i="66"/>
  <c r="L42" i="66" s="1"/>
  <c r="AF14" i="66"/>
  <c r="K14" i="66"/>
  <c r="L14" i="66" s="1"/>
  <c r="N14" i="66"/>
  <c r="AM14" i="66"/>
  <c r="H41" i="66"/>
  <c r="S29" i="66"/>
  <c r="T29" i="66" s="1"/>
  <c r="U29" i="66" s="1"/>
  <c r="O29" i="66"/>
  <c r="O48" i="66"/>
  <c r="F41" i="66"/>
  <c r="T19" i="66"/>
  <c r="U19" i="66" s="1"/>
  <c r="AE6" i="66"/>
  <c r="AL6" i="66"/>
  <c r="S7" i="66"/>
  <c r="S43" i="66" s="1"/>
  <c r="S8" i="66"/>
  <c r="S44" i="66" s="1"/>
  <c r="S9" i="66"/>
  <c r="S45" i="66" s="1"/>
  <c r="S10" i="66"/>
  <c r="S11" i="66"/>
  <c r="S47" i="66" s="1"/>
  <c r="S12" i="66"/>
  <c r="S48" i="66" s="1"/>
  <c r="S13" i="66"/>
  <c r="S49" i="66" s="1"/>
  <c r="R18" i="66"/>
  <c r="T18" i="66" s="1"/>
  <c r="U18" i="66" s="1"/>
  <c r="L20" i="66"/>
  <c r="R20" i="66"/>
  <c r="T20" i="66" s="1"/>
  <c r="U20" i="66" s="1"/>
  <c r="I23" i="66"/>
  <c r="L27" i="66"/>
  <c r="R27" i="66"/>
  <c r="T27" i="66" s="1"/>
  <c r="U27" i="66" s="1"/>
  <c r="Z40" i="66"/>
  <c r="AG40" i="66"/>
  <c r="M43" i="66"/>
  <c r="M44" i="66"/>
  <c r="M45" i="66"/>
  <c r="R10" i="66"/>
  <c r="R46" i="66" s="1"/>
  <c r="R11" i="66"/>
  <c r="R12" i="66"/>
  <c r="R48" i="66" s="1"/>
  <c r="R13" i="66"/>
  <c r="J40" i="67" l="1"/>
  <c r="R49" i="66"/>
  <c r="R47" i="66"/>
  <c r="R44" i="67"/>
  <c r="R40" i="67" s="1"/>
  <c r="R42" i="67"/>
  <c r="S47" i="67"/>
  <c r="T47" i="67" s="1"/>
  <c r="U47" i="67" s="1"/>
  <c r="S45" i="67"/>
  <c r="T49" i="66"/>
  <c r="U49" i="66" s="1"/>
  <c r="M40" i="67"/>
  <c r="R46" i="67"/>
  <c r="T24" i="66"/>
  <c r="U24" i="66" s="1"/>
  <c r="R44" i="66"/>
  <c r="R42" i="66" s="1"/>
  <c r="T27" i="67"/>
  <c r="U27" i="67" s="1"/>
  <c r="R45" i="67"/>
  <c r="T45" i="67" s="1"/>
  <c r="U45" i="67" s="1"/>
  <c r="R45" i="66"/>
  <c r="R43" i="66"/>
  <c r="T22" i="67"/>
  <c r="U22" i="67" s="1"/>
  <c r="AI39" i="67"/>
  <c r="M6" i="67"/>
  <c r="T41" i="67"/>
  <c r="U41" i="67" s="1"/>
  <c r="AC39" i="67"/>
  <c r="K6" i="67"/>
  <c r="K39" i="67" s="1"/>
  <c r="AB39" i="67"/>
  <c r="J6" i="67"/>
  <c r="J39" i="67" s="1"/>
  <c r="S44" i="67"/>
  <c r="T10" i="67"/>
  <c r="U10" i="67" s="1"/>
  <c r="AJ39" i="67"/>
  <c r="N6" i="67"/>
  <c r="S46" i="67"/>
  <c r="T46" i="67" s="1"/>
  <c r="U46" i="67" s="1"/>
  <c r="S46" i="66"/>
  <c r="T46" i="66" s="1"/>
  <c r="U46" i="66" s="1"/>
  <c r="T10" i="66"/>
  <c r="U10" i="66" s="1"/>
  <c r="AL40" i="66"/>
  <c r="N40" i="66" s="1"/>
  <c r="N6" i="66"/>
  <c r="M42" i="66"/>
  <c r="O42" i="66" s="1"/>
  <c r="T48" i="66"/>
  <c r="R40" i="66"/>
  <c r="R41" i="66" s="1"/>
  <c r="T43" i="66"/>
  <c r="U43" i="66" s="1"/>
  <c r="AE40" i="66"/>
  <c r="K40" i="66" s="1"/>
  <c r="K6" i="66"/>
  <c r="S14" i="66"/>
  <c r="T14" i="66" s="1"/>
  <c r="U14" i="66" s="1"/>
  <c r="O14" i="66"/>
  <c r="T47" i="66"/>
  <c r="U47" i="66" s="1"/>
  <c r="T44" i="67" l="1"/>
  <c r="U44" i="67" s="1"/>
  <c r="U48" i="66"/>
  <c r="S42" i="66"/>
  <c r="T42" i="66" s="1"/>
  <c r="U42" i="66" s="1"/>
  <c r="N39" i="67"/>
  <c r="S6" i="67"/>
  <c r="R6" i="67"/>
  <c r="R39" i="67" s="1"/>
  <c r="M39" i="67"/>
  <c r="L39" i="67"/>
  <c r="L40" i="67" s="1"/>
  <c r="S40" i="67"/>
  <c r="T40" i="67" s="1"/>
  <c r="U40" i="67" s="1"/>
  <c r="O40" i="66"/>
  <c r="O41" i="66" s="1"/>
  <c r="N41" i="66"/>
  <c r="K41" i="66"/>
  <c r="L40" i="66"/>
  <c r="L41" i="66" s="1"/>
  <c r="S6" i="66"/>
  <c r="O39" i="67" l="1"/>
  <c r="O40" i="67" s="1"/>
  <c r="T6" i="67"/>
  <c r="U6" i="67" s="1"/>
  <c r="S39" i="67"/>
  <c r="T39" i="67" s="1"/>
  <c r="U39" i="67" s="1"/>
  <c r="S40" i="66"/>
  <c r="T6" i="66"/>
  <c r="U6" i="66" s="1"/>
  <c r="S41" i="66" l="1"/>
  <c r="T41" i="66" s="1"/>
  <c r="U41" i="66" s="1"/>
  <c r="T40" i="66"/>
  <c r="U40" i="66" s="1"/>
  <c r="S8" i="60" l="1"/>
  <c r="S9" i="60"/>
  <c r="S10" i="60"/>
  <c r="S11" i="60"/>
  <c r="S12" i="60"/>
  <c r="S13" i="60"/>
  <c r="S15" i="60"/>
  <c r="S16" i="60"/>
  <c r="S17" i="60"/>
  <c r="S18" i="60"/>
  <c r="S19" i="60"/>
  <c r="S20" i="60"/>
  <c r="S21" i="60"/>
  <c r="S23" i="60"/>
  <c r="S24" i="60"/>
  <c r="S25" i="60"/>
  <c r="S26" i="60"/>
  <c r="S27" i="60"/>
  <c r="S28" i="60"/>
  <c r="S29" i="60"/>
  <c r="S30" i="60"/>
  <c r="S31" i="60"/>
  <c r="S32" i="60"/>
  <c r="S33" i="60"/>
  <c r="S43" i="60" s="1"/>
  <c r="S34" i="60"/>
  <c r="S35" i="60"/>
  <c r="S45" i="60" s="1"/>
  <c r="S36" i="60"/>
  <c r="S37" i="60"/>
  <c r="S38" i="60"/>
  <c r="S7" i="60"/>
  <c r="S6" i="60" s="1"/>
  <c r="S46" i="60" l="1"/>
  <c r="S44" i="60"/>
  <c r="S42" i="60"/>
  <c r="S14" i="60"/>
  <c r="S41" i="60"/>
  <c r="S47" i="60"/>
  <c r="S22" i="60"/>
  <c r="Q41" i="60"/>
  <c r="Q42" i="60"/>
  <c r="Q43" i="60"/>
  <c r="Q44" i="60"/>
  <c r="Q45" i="60"/>
  <c r="Q46" i="60"/>
  <c r="Q47" i="60"/>
  <c r="Q22" i="60"/>
  <c r="Q14" i="60"/>
  <c r="Q6" i="60"/>
  <c r="V30" i="60"/>
  <c r="W30" i="60" s="1"/>
  <c r="X30" i="60" s="1"/>
  <c r="V31" i="60"/>
  <c r="W31" i="60" s="1"/>
  <c r="X31" i="60" s="1"/>
  <c r="V32" i="60"/>
  <c r="W32" i="60" s="1"/>
  <c r="X32" i="60" s="1"/>
  <c r="V33" i="60"/>
  <c r="W33" i="60" s="1"/>
  <c r="X33" i="60" s="1"/>
  <c r="V34" i="60"/>
  <c r="W34" i="60" s="1"/>
  <c r="X34" i="60" s="1"/>
  <c r="V35" i="60"/>
  <c r="W35" i="60" s="1"/>
  <c r="X35" i="60" s="1"/>
  <c r="V36" i="60"/>
  <c r="W36" i="60" s="1"/>
  <c r="X36" i="60" s="1"/>
  <c r="V37" i="60"/>
  <c r="W37" i="60" s="1"/>
  <c r="X37" i="60" s="1"/>
  <c r="V38" i="60"/>
  <c r="W38" i="60" s="1"/>
  <c r="X38" i="60" s="1"/>
  <c r="U7" i="60"/>
  <c r="U8" i="60"/>
  <c r="U9" i="60"/>
  <c r="U10" i="60"/>
  <c r="U11" i="60"/>
  <c r="U12" i="60"/>
  <c r="U13" i="60"/>
  <c r="R47" i="60"/>
  <c r="P47" i="60"/>
  <c r="O47" i="60"/>
  <c r="R46" i="60"/>
  <c r="P46" i="60"/>
  <c r="O46" i="60"/>
  <c r="R45" i="60"/>
  <c r="P45" i="60"/>
  <c r="O45" i="60"/>
  <c r="T45" i="60" s="1"/>
  <c r="R44" i="60"/>
  <c r="P44" i="60"/>
  <c r="O44" i="60"/>
  <c r="R43" i="60"/>
  <c r="P43" i="60"/>
  <c r="O43" i="60"/>
  <c r="R42" i="60"/>
  <c r="P42" i="60"/>
  <c r="O42" i="60"/>
  <c r="R41" i="60"/>
  <c r="P41" i="60"/>
  <c r="O41" i="60"/>
  <c r="T41" i="60" s="1"/>
  <c r="T26" i="60"/>
  <c r="R22" i="60"/>
  <c r="P22" i="60"/>
  <c r="O22" i="60"/>
  <c r="R14" i="60"/>
  <c r="P14" i="60"/>
  <c r="O14" i="60"/>
  <c r="T46" i="60"/>
  <c r="T44" i="60"/>
  <c r="R6" i="60"/>
  <c r="P6" i="60"/>
  <c r="O6" i="60"/>
  <c r="M8" i="60"/>
  <c r="M9" i="60"/>
  <c r="N9" i="60" s="1"/>
  <c r="M10" i="60"/>
  <c r="M11" i="60"/>
  <c r="N11" i="60" s="1"/>
  <c r="M12" i="60"/>
  <c r="M13" i="60"/>
  <c r="N13" i="60" s="1"/>
  <c r="M15" i="60"/>
  <c r="M16" i="60"/>
  <c r="M17" i="60"/>
  <c r="M18" i="60"/>
  <c r="M19" i="60"/>
  <c r="M20" i="60"/>
  <c r="M21" i="60"/>
  <c r="M23" i="60"/>
  <c r="M24" i="60"/>
  <c r="M25" i="60"/>
  <c r="M26" i="60"/>
  <c r="M27" i="60"/>
  <c r="M28" i="60"/>
  <c r="M29" i="60"/>
  <c r="M7" i="60"/>
  <c r="N7" i="60" s="1"/>
  <c r="K41" i="60"/>
  <c r="L41" i="60"/>
  <c r="K42" i="60"/>
  <c r="L42" i="60"/>
  <c r="K43" i="60"/>
  <c r="L43" i="60"/>
  <c r="K44" i="60"/>
  <c r="L44" i="60"/>
  <c r="K45" i="60"/>
  <c r="L45" i="60"/>
  <c r="K46" i="60"/>
  <c r="L46" i="60"/>
  <c r="K47" i="60"/>
  <c r="L47" i="60"/>
  <c r="K22" i="60"/>
  <c r="L22" i="60"/>
  <c r="K14" i="60"/>
  <c r="L14" i="60"/>
  <c r="K6" i="60"/>
  <c r="L6" i="60"/>
  <c r="J41" i="60"/>
  <c r="S39" i="60" l="1"/>
  <c r="S40" i="60"/>
  <c r="V15" i="60"/>
  <c r="V16" i="60"/>
  <c r="V18" i="60"/>
  <c r="V19" i="60"/>
  <c r="V20" i="60"/>
  <c r="V24" i="60"/>
  <c r="V28" i="60"/>
  <c r="T15" i="60"/>
  <c r="V17" i="60"/>
  <c r="T18" i="60"/>
  <c r="T19" i="60"/>
  <c r="V21" i="60"/>
  <c r="V23" i="60"/>
  <c r="V25" i="60"/>
  <c r="V27" i="60"/>
  <c r="V29" i="60"/>
  <c r="Q39" i="60"/>
  <c r="Q40" i="60" s="1"/>
  <c r="T28" i="60"/>
  <c r="T6" i="60"/>
  <c r="V13" i="60"/>
  <c r="W13" i="60" s="1"/>
  <c r="X13" i="60" s="1"/>
  <c r="V11" i="60"/>
  <c r="W11" i="60" s="1"/>
  <c r="X11" i="60" s="1"/>
  <c r="V9" i="60"/>
  <c r="W9" i="60" s="1"/>
  <c r="X9" i="60" s="1"/>
  <c r="V7" i="60"/>
  <c r="W7" i="60" s="1"/>
  <c r="X7" i="60" s="1"/>
  <c r="T20" i="60"/>
  <c r="V26" i="60"/>
  <c r="V12" i="60"/>
  <c r="W12" i="60" s="1"/>
  <c r="X12" i="60" s="1"/>
  <c r="V10" i="60"/>
  <c r="W10" i="60" s="1"/>
  <c r="X10" i="60" s="1"/>
  <c r="V8" i="60"/>
  <c r="W8" i="60" s="1"/>
  <c r="X8" i="60" s="1"/>
  <c r="O39" i="60"/>
  <c r="O40" i="60" s="1"/>
  <c r="R39" i="60"/>
  <c r="R40" i="60" s="1"/>
  <c r="P39" i="60"/>
  <c r="P40" i="60" s="1"/>
  <c r="T14" i="60"/>
  <c r="T7" i="60"/>
  <c r="T8" i="60"/>
  <c r="T9" i="60"/>
  <c r="T10" i="60"/>
  <c r="T11" i="60"/>
  <c r="T12" i="60"/>
  <c r="T13" i="60"/>
  <c r="M22" i="60"/>
  <c r="M14" i="60"/>
  <c r="M46" i="60"/>
  <c r="M44" i="60"/>
  <c r="M42" i="60"/>
  <c r="M47" i="60"/>
  <c r="M45" i="60"/>
  <c r="M43" i="60"/>
  <c r="M41" i="60"/>
  <c r="N12" i="60"/>
  <c r="N10" i="60"/>
  <c r="N8" i="60"/>
  <c r="M6" i="60"/>
  <c r="L39" i="60"/>
  <c r="L40" i="60" s="1"/>
  <c r="K39" i="60"/>
  <c r="K40" i="60" s="1"/>
  <c r="T39" i="60" l="1"/>
  <c r="T22" i="60"/>
  <c r="T40" i="60"/>
  <c r="M39" i="60"/>
  <c r="M40" i="60" l="1"/>
  <c r="J6" i="60"/>
  <c r="N6" i="60" s="1"/>
  <c r="H22" i="60"/>
  <c r="E22" i="60"/>
  <c r="E39" i="60" s="1"/>
  <c r="V22" i="60" l="1"/>
  <c r="H47" i="60"/>
  <c r="G47" i="60"/>
  <c r="E47" i="60"/>
  <c r="H46" i="60"/>
  <c r="G46" i="60"/>
  <c r="E46" i="60"/>
  <c r="H45" i="60"/>
  <c r="G45" i="60"/>
  <c r="E45" i="60"/>
  <c r="H44" i="60"/>
  <c r="G44" i="60"/>
  <c r="E44" i="60"/>
  <c r="H43" i="60"/>
  <c r="G43" i="60"/>
  <c r="E43" i="60"/>
  <c r="D43" i="60"/>
  <c r="H42" i="60"/>
  <c r="G42" i="60"/>
  <c r="E42" i="60"/>
  <c r="D42" i="60"/>
  <c r="H41" i="60"/>
  <c r="G41" i="60"/>
  <c r="E41" i="60"/>
  <c r="AL29" i="60"/>
  <c r="AK29" i="60"/>
  <c r="AE29" i="60"/>
  <c r="AD29" i="60"/>
  <c r="AL28" i="60"/>
  <c r="AK28" i="60"/>
  <c r="AE28" i="60"/>
  <c r="AD28" i="60"/>
  <c r="N28" i="60"/>
  <c r="AL27" i="60"/>
  <c r="AK27" i="60"/>
  <c r="AE27" i="60"/>
  <c r="AD27" i="60"/>
  <c r="AL26" i="60"/>
  <c r="AK26" i="60"/>
  <c r="AE26" i="60"/>
  <c r="AD26" i="60"/>
  <c r="N26" i="60"/>
  <c r="I26" i="60"/>
  <c r="AL25" i="60"/>
  <c r="AK25" i="60"/>
  <c r="AE25" i="60"/>
  <c r="AD25" i="60"/>
  <c r="U25" i="60"/>
  <c r="W25" i="60" s="1"/>
  <c r="X25" i="60" s="1"/>
  <c r="AL24" i="60"/>
  <c r="AK24" i="60"/>
  <c r="AE24" i="60"/>
  <c r="AD24" i="60"/>
  <c r="U24" i="60"/>
  <c r="W24" i="60" s="1"/>
  <c r="X24" i="60" s="1"/>
  <c r="AL23" i="60"/>
  <c r="AK23" i="60"/>
  <c r="AE23" i="60"/>
  <c r="AD23" i="60"/>
  <c r="AL22" i="60"/>
  <c r="AB22" i="60"/>
  <c r="AE22" i="60"/>
  <c r="AD22" i="60"/>
  <c r="J22" i="60"/>
  <c r="G22" i="60"/>
  <c r="AL21" i="60"/>
  <c r="AK21" i="60"/>
  <c r="AE21" i="60"/>
  <c r="AD21" i="60"/>
  <c r="AL20" i="60"/>
  <c r="AK20" i="60"/>
  <c r="AE20" i="60"/>
  <c r="AD20" i="60"/>
  <c r="N20" i="60"/>
  <c r="AL19" i="60"/>
  <c r="AK19" i="60"/>
  <c r="AE19" i="60"/>
  <c r="AD19" i="60"/>
  <c r="N19" i="60"/>
  <c r="AL18" i="60"/>
  <c r="AK18" i="60"/>
  <c r="AE18" i="60"/>
  <c r="AD18" i="60"/>
  <c r="U18" i="60"/>
  <c r="W18" i="60" s="1"/>
  <c r="X18" i="60" s="1"/>
  <c r="AL17" i="60"/>
  <c r="AK17" i="60"/>
  <c r="AE17" i="60"/>
  <c r="AD17" i="60"/>
  <c r="U17" i="60"/>
  <c r="W17" i="60" s="1"/>
  <c r="X17" i="60" s="1"/>
  <c r="AL16" i="60"/>
  <c r="AK16" i="60"/>
  <c r="AE16" i="60"/>
  <c r="AD16" i="60"/>
  <c r="AL15" i="60"/>
  <c r="AK15" i="60"/>
  <c r="AE15" i="60"/>
  <c r="AD15" i="60"/>
  <c r="N15" i="60"/>
  <c r="AL14" i="60"/>
  <c r="AK14" i="60"/>
  <c r="AB14" i="60"/>
  <c r="AE14" i="60"/>
  <c r="AD14" i="60"/>
  <c r="J14" i="60"/>
  <c r="H14" i="60"/>
  <c r="V14" i="60" s="1"/>
  <c r="G14" i="60"/>
  <c r="AL13" i="60"/>
  <c r="AK13" i="60"/>
  <c r="AE13" i="60"/>
  <c r="AD13" i="60"/>
  <c r="J47" i="60"/>
  <c r="AL12" i="60"/>
  <c r="AK12" i="60"/>
  <c r="AE12" i="60"/>
  <c r="AD12" i="60"/>
  <c r="J46" i="60"/>
  <c r="AL11" i="60"/>
  <c r="AK11" i="60"/>
  <c r="AE11" i="60"/>
  <c r="AD11" i="60"/>
  <c r="J45" i="60"/>
  <c r="AL10" i="60"/>
  <c r="AK10" i="60"/>
  <c r="AE10" i="60"/>
  <c r="AD10" i="60"/>
  <c r="J44" i="60"/>
  <c r="AL9" i="60"/>
  <c r="AK9" i="60"/>
  <c r="AE9" i="60"/>
  <c r="AD9" i="60"/>
  <c r="J43" i="60"/>
  <c r="AL8" i="60"/>
  <c r="AK8" i="60"/>
  <c r="AE8" i="60"/>
  <c r="AD8" i="60"/>
  <c r="J42" i="60"/>
  <c r="AL7" i="60"/>
  <c r="AK7" i="60"/>
  <c r="AE7" i="60"/>
  <c r="AD7" i="60"/>
  <c r="AB6" i="60"/>
  <c r="AK22" i="60" l="1"/>
  <c r="AB39" i="60"/>
  <c r="V44" i="60"/>
  <c r="V46" i="60"/>
  <c r="V41" i="60"/>
  <c r="V42" i="60"/>
  <c r="V43" i="60"/>
  <c r="V45" i="60"/>
  <c r="V47" i="60"/>
  <c r="G39" i="60"/>
  <c r="G40" i="60" s="1"/>
  <c r="U43" i="60"/>
  <c r="N14" i="60"/>
  <c r="J39" i="60"/>
  <c r="N39" i="60" s="1"/>
  <c r="E40" i="60"/>
  <c r="N22" i="60"/>
  <c r="N45" i="60"/>
  <c r="U14" i="60"/>
  <c r="W14" i="60" s="1"/>
  <c r="X14" i="60" s="1"/>
  <c r="N41" i="60"/>
  <c r="I22" i="60"/>
  <c r="I44" i="60"/>
  <c r="N44" i="60"/>
  <c r="N46" i="60"/>
  <c r="AD6" i="60"/>
  <c r="AK6" i="60"/>
  <c r="U15" i="60"/>
  <c r="W15" i="60" s="1"/>
  <c r="X15" i="60" s="1"/>
  <c r="U16" i="60"/>
  <c r="N18" i="60"/>
  <c r="H39" i="60"/>
  <c r="V39" i="60" s="1"/>
  <c r="J40" i="60"/>
  <c r="AE6" i="60"/>
  <c r="AL6" i="60"/>
  <c r="U19" i="60"/>
  <c r="W19" i="60" s="1"/>
  <c r="X19" i="60" s="1"/>
  <c r="U20" i="60"/>
  <c r="W20" i="60" s="1"/>
  <c r="X20" i="60" s="1"/>
  <c r="U21" i="60"/>
  <c r="W21" i="60" s="1"/>
  <c r="X21" i="60" s="1"/>
  <c r="W43" i="60" l="1"/>
  <c r="X43" i="60" s="1"/>
  <c r="U42" i="60"/>
  <c r="W16" i="60"/>
  <c r="X16" i="60" s="1"/>
  <c r="W42" i="60"/>
  <c r="X42" i="60" s="1"/>
  <c r="AE39" i="60"/>
  <c r="I39" i="60"/>
  <c r="I40" i="60" s="1"/>
  <c r="H40" i="60"/>
  <c r="V40" i="60" s="1"/>
  <c r="AD39" i="60"/>
  <c r="AL39" i="60"/>
  <c r="AK39" i="60"/>
  <c r="N40" i="60"/>
  <c r="U6" i="60" l="1"/>
  <c r="V6" i="60"/>
  <c r="W6" i="60" l="1"/>
  <c r="X6" i="60" s="1"/>
  <c r="T30" i="27" l="1"/>
  <c r="U30" i="27" s="1"/>
  <c r="T31" i="27"/>
  <c r="U31" i="27" s="1"/>
  <c r="T32" i="27"/>
  <c r="U32" i="27" s="1"/>
  <c r="T33" i="27"/>
  <c r="U33" i="27" s="1"/>
  <c r="T34" i="27"/>
  <c r="U34" i="27" s="1"/>
  <c r="T35" i="27"/>
  <c r="U35" i="27" s="1"/>
  <c r="T36" i="27"/>
  <c r="U36" i="27" s="1"/>
  <c r="T37" i="27"/>
  <c r="U37" i="27" s="1"/>
  <c r="T38" i="27"/>
  <c r="U38" i="27" s="1"/>
  <c r="H41" i="27" l="1"/>
  <c r="H42" i="27"/>
  <c r="H43" i="27"/>
  <c r="H44" i="27"/>
  <c r="H45" i="27"/>
  <c r="H46" i="27"/>
  <c r="H47" i="27"/>
  <c r="G47" i="27"/>
  <c r="G46" i="27"/>
  <c r="G45" i="27"/>
  <c r="G44" i="27"/>
  <c r="G43" i="27"/>
  <c r="G42" i="27"/>
  <c r="G41" i="27"/>
  <c r="E41" i="27"/>
  <c r="E42" i="27"/>
  <c r="E43" i="27"/>
  <c r="E44" i="27"/>
  <c r="E45" i="27"/>
  <c r="E46" i="27"/>
  <c r="E47" i="27"/>
  <c r="H22" i="27"/>
  <c r="G22" i="27"/>
  <c r="G14" i="27"/>
  <c r="E22" i="27"/>
  <c r="E14" i="27"/>
  <c r="E6" i="27"/>
  <c r="G6" i="27"/>
  <c r="H6" i="27"/>
  <c r="D47" i="27"/>
  <c r="D46" i="27"/>
  <c r="D45" i="27"/>
  <c r="D44" i="27"/>
  <c r="D43" i="27"/>
  <c r="D42" i="27"/>
  <c r="D41" i="27"/>
  <c r="D22" i="27"/>
  <c r="D14" i="27"/>
  <c r="D6" i="27"/>
  <c r="E6" i="18"/>
  <c r="G6" i="18"/>
  <c r="H6" i="18"/>
  <c r="D6" i="18"/>
  <c r="D14" i="18"/>
  <c r="G6" i="17"/>
  <c r="H6" i="17"/>
  <c r="E6" i="17"/>
  <c r="D6" i="17"/>
  <c r="D14" i="17"/>
  <c r="AF22" i="27"/>
  <c r="AG22" i="27"/>
  <c r="AH22" i="27"/>
  <c r="AE22" i="27"/>
  <c r="AI22" i="27" s="1"/>
  <c r="AE14" i="27"/>
  <c r="AF14" i="27"/>
  <c r="AG14" i="27"/>
  <c r="AH14" i="27"/>
  <c r="AF6" i="27"/>
  <c r="AG6" i="27"/>
  <c r="AH6" i="27"/>
  <c r="AE6" i="27"/>
  <c r="AA6" i="27"/>
  <c r="Y22" i="27"/>
  <c r="Z22" i="27"/>
  <c r="AA22" i="27"/>
  <c r="AA14" i="27"/>
  <c r="Y14" i="27"/>
  <c r="Z14" i="27"/>
  <c r="Y6" i="27"/>
  <c r="Z6" i="27"/>
  <c r="X22" i="27"/>
  <c r="X14" i="27"/>
  <c r="X6" i="27"/>
  <c r="D39" i="27" l="1"/>
  <c r="E39" i="27"/>
  <c r="G39" i="27"/>
  <c r="H40" i="27"/>
  <c r="AH39" i="27"/>
  <c r="AG39" i="27"/>
  <c r="AF39" i="27"/>
  <c r="AE39" i="27"/>
  <c r="AA39" i="27"/>
  <c r="Z39" i="27"/>
  <c r="Y39" i="27"/>
  <c r="X39" i="27"/>
  <c r="E40" i="27"/>
  <c r="G40" i="27"/>
  <c r="T30" i="17"/>
  <c r="U30" i="17" s="1"/>
  <c r="T31" i="17"/>
  <c r="U31" i="17" s="1"/>
  <c r="T32" i="17"/>
  <c r="U32" i="17" s="1"/>
  <c r="T33" i="17"/>
  <c r="U33" i="17" s="1"/>
  <c r="T34" i="17"/>
  <c r="U34" i="17" s="1"/>
  <c r="T35" i="17"/>
  <c r="U35" i="17" s="1"/>
  <c r="T36" i="17"/>
  <c r="U36" i="17" s="1"/>
  <c r="T37" i="17"/>
  <c r="U37" i="17" s="1"/>
  <c r="T30" i="18" l="1"/>
  <c r="T31" i="18"/>
  <c r="T32" i="18"/>
  <c r="T33" i="18"/>
  <c r="T34" i="18"/>
  <c r="T35" i="18"/>
  <c r="T36" i="18"/>
  <c r="T37" i="18"/>
  <c r="U30" i="18"/>
  <c r="U31" i="18"/>
  <c r="U32" i="18"/>
  <c r="U33" i="18"/>
  <c r="U34" i="18"/>
  <c r="U35" i="18"/>
  <c r="U36" i="18"/>
  <c r="U37" i="18"/>
  <c r="AH22" i="18"/>
  <c r="AG22" i="18"/>
  <c r="AF22" i="18"/>
  <c r="AE22" i="18"/>
  <c r="AI22" i="18" s="1"/>
  <c r="AH14" i="18"/>
  <c r="AG14" i="18"/>
  <c r="AF14" i="18"/>
  <c r="AE14" i="18"/>
  <c r="AE6" i="18"/>
  <c r="AF6" i="18"/>
  <c r="AG6" i="18"/>
  <c r="AH6" i="18"/>
  <c r="AA6" i="18"/>
  <c r="Y22" i="18"/>
  <c r="Z22" i="18"/>
  <c r="AA22" i="18"/>
  <c r="X22" i="18"/>
  <c r="X14" i="18"/>
  <c r="AA14" i="18"/>
  <c r="Z14" i="18"/>
  <c r="Y14" i="18"/>
  <c r="Y6" i="18"/>
  <c r="Z6" i="18"/>
  <c r="X6" i="18"/>
  <c r="H47" i="18"/>
  <c r="H46" i="18"/>
  <c r="H45" i="18"/>
  <c r="H44" i="18"/>
  <c r="H43" i="18"/>
  <c r="H42" i="18"/>
  <c r="H41" i="18"/>
  <c r="H40" i="18" s="1"/>
  <c r="G47" i="18"/>
  <c r="G46" i="18"/>
  <c r="G45" i="18"/>
  <c r="G44" i="18"/>
  <c r="G43" i="18"/>
  <c r="G42" i="18"/>
  <c r="G41" i="18"/>
  <c r="H22" i="18"/>
  <c r="G22" i="18"/>
  <c r="E22" i="18"/>
  <c r="E47" i="18"/>
  <c r="E46" i="18"/>
  <c r="E45" i="18"/>
  <c r="E44" i="18"/>
  <c r="E43" i="18"/>
  <c r="E42" i="18"/>
  <c r="E41" i="18"/>
  <c r="E40" i="18" s="1"/>
  <c r="D47" i="18"/>
  <c r="D46" i="18"/>
  <c r="D45" i="18"/>
  <c r="D44" i="18"/>
  <c r="D43" i="18"/>
  <c r="D42" i="18"/>
  <c r="D41" i="18"/>
  <c r="D39" i="18"/>
  <c r="D22" i="18"/>
  <c r="D40" i="18" l="1"/>
  <c r="AF39" i="18"/>
  <c r="AH39" i="18"/>
  <c r="AG39" i="18"/>
  <c r="AE39" i="18"/>
  <c r="AA39" i="18"/>
  <c r="Z39" i="18"/>
  <c r="Y39" i="18"/>
  <c r="X39" i="18"/>
  <c r="G40" i="18"/>
  <c r="D44" i="17"/>
  <c r="D43" i="17"/>
  <c r="D42" i="17"/>
  <c r="M38" i="17"/>
  <c r="AJ22" i="17"/>
  <c r="AI22" i="17"/>
  <c r="AH22" i="17"/>
  <c r="AG22" i="17"/>
  <c r="AJ14" i="17"/>
  <c r="AI14" i="17"/>
  <c r="AH14" i="17"/>
  <c r="AG14" i="17"/>
  <c r="AG6" i="17"/>
  <c r="AH6" i="17"/>
  <c r="AI6" i="17"/>
  <c r="AJ6" i="17"/>
  <c r="AC6" i="17"/>
  <c r="AC22" i="17"/>
  <c r="AC14" i="17"/>
  <c r="AB22" i="17"/>
  <c r="AB14" i="17"/>
  <c r="AB6" i="17"/>
  <c r="AB39" i="17" s="1"/>
  <c r="AA22" i="17"/>
  <c r="AA14" i="17"/>
  <c r="AA6" i="17"/>
  <c r="AA39" i="17" l="1"/>
  <c r="AC39" i="17"/>
  <c r="AJ39" i="17"/>
  <c r="AI39" i="17"/>
  <c r="AH39" i="17"/>
  <c r="AG39" i="17"/>
  <c r="Z22" i="17"/>
  <c r="Z14" i="17"/>
  <c r="Z6" i="17"/>
  <c r="H22" i="17"/>
  <c r="G22" i="17"/>
  <c r="E22" i="17"/>
  <c r="E14" i="17"/>
  <c r="D22" i="17"/>
  <c r="D39" i="17" s="1"/>
  <c r="Z39" i="17" l="1"/>
  <c r="E39" i="17"/>
  <c r="U7" i="53" l="1"/>
  <c r="U8" i="53"/>
  <c r="U9" i="53"/>
  <c r="U11" i="53"/>
  <c r="U12" i="53"/>
  <c r="U13" i="53"/>
  <c r="U16" i="53"/>
  <c r="U17" i="53"/>
  <c r="U21" i="53"/>
  <c r="U24" i="53"/>
  <c r="U25" i="53"/>
  <c r="U34" i="53"/>
  <c r="U35" i="53"/>
  <c r="U7" i="52"/>
  <c r="U8" i="52"/>
  <c r="U9" i="52"/>
  <c r="U11" i="52"/>
  <c r="U12" i="52"/>
  <c r="U13" i="52"/>
  <c r="U16" i="52"/>
  <c r="U17" i="52"/>
  <c r="U21" i="52"/>
  <c r="U24" i="52"/>
  <c r="U25" i="52"/>
  <c r="U34" i="52"/>
  <c r="U35" i="52"/>
  <c r="U7" i="51"/>
  <c r="U8" i="51"/>
  <c r="U9" i="51"/>
  <c r="U11" i="51"/>
  <c r="U12" i="51"/>
  <c r="U13" i="51"/>
  <c r="U16" i="51"/>
  <c r="U17" i="51"/>
  <c r="U21" i="51"/>
  <c r="U24" i="51"/>
  <c r="U25" i="51"/>
  <c r="U34" i="51"/>
  <c r="U35" i="51"/>
  <c r="U7" i="50"/>
  <c r="U8" i="50"/>
  <c r="U9" i="50"/>
  <c r="U11" i="50"/>
  <c r="U12" i="50"/>
  <c r="U13" i="50"/>
  <c r="U16" i="50"/>
  <c r="U17" i="50"/>
  <c r="U21" i="50"/>
  <c r="U24" i="50"/>
  <c r="U25" i="50"/>
  <c r="U34" i="50"/>
  <c r="U35" i="50"/>
  <c r="Y6" i="53" l="1"/>
  <c r="AA6" i="52" l="1"/>
  <c r="AA6" i="51" l="1"/>
  <c r="Z6" i="51"/>
  <c r="Y6" i="51"/>
  <c r="K30" i="50" l="1"/>
  <c r="E22" i="50"/>
  <c r="D22" i="51" l="1"/>
  <c r="D14" i="51"/>
  <c r="D22" i="50"/>
  <c r="F22" i="27" l="1"/>
  <c r="I22" i="27"/>
  <c r="AB22" i="27"/>
  <c r="AC22" i="27"/>
  <c r="AJ22" i="27"/>
  <c r="F23" i="27"/>
  <c r="AB23" i="27"/>
  <c r="J23" i="27" s="1"/>
  <c r="AC23" i="27"/>
  <c r="K23" i="27" s="1"/>
  <c r="AI23" i="27"/>
  <c r="M23" i="27" s="1"/>
  <c r="AJ23" i="27"/>
  <c r="N23" i="27" s="1"/>
  <c r="AB24" i="27"/>
  <c r="J24" i="27" s="1"/>
  <c r="AC24" i="27"/>
  <c r="K24" i="27" s="1"/>
  <c r="AI24" i="27"/>
  <c r="M24" i="27" s="1"/>
  <c r="R24" i="27" s="1"/>
  <c r="AJ24" i="27"/>
  <c r="N24" i="27" s="1"/>
  <c r="S24" i="27" s="1"/>
  <c r="AB25" i="27"/>
  <c r="J25" i="27" s="1"/>
  <c r="AC25" i="27"/>
  <c r="K25" i="27" s="1"/>
  <c r="AI25" i="27"/>
  <c r="M25" i="27" s="1"/>
  <c r="AJ25" i="27"/>
  <c r="N25" i="27" s="1"/>
  <c r="S25" i="27" s="1"/>
  <c r="F26" i="27"/>
  <c r="I26" i="27"/>
  <c r="AB26" i="27"/>
  <c r="J26" i="27" s="1"/>
  <c r="AC26" i="27"/>
  <c r="K26" i="27" s="1"/>
  <c r="AI26" i="27"/>
  <c r="M26" i="27" s="1"/>
  <c r="R26" i="27" s="1"/>
  <c r="AJ26" i="27"/>
  <c r="N26" i="27" s="1"/>
  <c r="F27" i="27"/>
  <c r="AB27" i="27"/>
  <c r="J27" i="27" s="1"/>
  <c r="AC27" i="27"/>
  <c r="K27" i="27" s="1"/>
  <c r="AI27" i="27"/>
  <c r="M27" i="27" s="1"/>
  <c r="AJ27" i="27"/>
  <c r="N27" i="27" s="1"/>
  <c r="S27" i="27" s="1"/>
  <c r="F28" i="27"/>
  <c r="AB28" i="27"/>
  <c r="J28" i="27" s="1"/>
  <c r="AC28" i="27"/>
  <c r="K28" i="27" s="1"/>
  <c r="AI28" i="27"/>
  <c r="M28" i="27" s="1"/>
  <c r="R28" i="27" s="1"/>
  <c r="AJ28" i="27"/>
  <c r="N28" i="27" s="1"/>
  <c r="O28" i="27" s="1"/>
  <c r="F29" i="27"/>
  <c r="P29" i="27"/>
  <c r="Q29" i="27"/>
  <c r="AB29" i="27"/>
  <c r="J29" i="27" s="1"/>
  <c r="AC29" i="27"/>
  <c r="K29" i="27" s="1"/>
  <c r="AI29" i="27"/>
  <c r="M29" i="27" s="1"/>
  <c r="R29" i="27" s="1"/>
  <c r="AJ29" i="27"/>
  <c r="N29" i="27" s="1"/>
  <c r="S29" i="27" s="1"/>
  <c r="Z30" i="17"/>
  <c r="AA30" i="17"/>
  <c r="AB30" i="17"/>
  <c r="AC30" i="17"/>
  <c r="AD30" i="17"/>
  <c r="AE30" i="17"/>
  <c r="AG30" i="17"/>
  <c r="AH30" i="17"/>
  <c r="AI30" i="17"/>
  <c r="AJ30" i="17"/>
  <c r="AK30" i="17"/>
  <c r="AL30" i="17"/>
  <c r="AD31" i="17"/>
  <c r="AE31" i="17"/>
  <c r="AK31" i="17"/>
  <c r="AL31" i="17"/>
  <c r="AD32" i="17"/>
  <c r="AE32" i="17"/>
  <c r="AK32" i="17"/>
  <c r="AL32" i="17"/>
  <c r="AD33" i="17"/>
  <c r="AE33" i="17"/>
  <c r="AK33" i="17"/>
  <c r="AL33" i="17"/>
  <c r="AD34" i="17"/>
  <c r="AE34" i="17"/>
  <c r="AK34" i="17"/>
  <c r="AL34" i="17"/>
  <c r="AD35" i="17"/>
  <c r="AE35" i="17"/>
  <c r="AK35" i="17"/>
  <c r="AL35" i="17"/>
  <c r="AD36" i="17"/>
  <c r="AE36" i="17"/>
  <c r="AK36" i="17"/>
  <c r="AL36" i="17"/>
  <c r="AD37" i="17"/>
  <c r="AE37" i="17"/>
  <c r="AL37" i="17"/>
  <c r="K22" i="27" l="1"/>
  <c r="J22" i="27"/>
  <c r="T29" i="27"/>
  <c r="U29" i="27" s="1"/>
  <c r="R25" i="27"/>
  <c r="R27" i="27"/>
  <c r="L28" i="27"/>
  <c r="L26" i="27"/>
  <c r="O26" i="27"/>
  <c r="S26" i="27"/>
  <c r="N22" i="27"/>
  <c r="S23" i="27"/>
  <c r="M22" i="27"/>
  <c r="R22" i="27" s="1"/>
  <c r="S28" i="27"/>
  <c r="R23" i="27"/>
  <c r="T28" i="27" l="1"/>
  <c r="U28" i="27" s="1"/>
  <c r="T26" i="27"/>
  <c r="U26" i="27" s="1"/>
  <c r="T27" i="27"/>
  <c r="U27" i="27" s="1"/>
  <c r="T23" i="27"/>
  <c r="U23" i="27" s="1"/>
  <c r="O22" i="27"/>
  <c r="S22" i="27"/>
  <c r="L22" i="27"/>
  <c r="T22" i="27" l="1"/>
  <c r="U22" i="27" s="1"/>
  <c r="D22" i="53" l="1"/>
  <c r="D22" i="52"/>
  <c r="G22" i="51"/>
  <c r="AA22" i="52"/>
  <c r="F23" i="52"/>
  <c r="F25" i="52"/>
  <c r="Y14" i="51"/>
  <c r="H22" i="50" l="1"/>
  <c r="G22" i="50"/>
  <c r="F22" i="50"/>
  <c r="H39" i="53" l="1"/>
  <c r="G39" i="53"/>
  <c r="E39" i="53"/>
  <c r="D39" i="53"/>
  <c r="Q38" i="53"/>
  <c r="P38" i="53"/>
  <c r="H38" i="53"/>
  <c r="G38" i="53"/>
  <c r="E38" i="53"/>
  <c r="D38" i="53"/>
  <c r="Q37" i="53"/>
  <c r="P37" i="53"/>
  <c r="M37" i="53"/>
  <c r="H37" i="53"/>
  <c r="G37" i="53"/>
  <c r="E37" i="53"/>
  <c r="D37" i="53"/>
  <c r="Q36" i="53"/>
  <c r="P36" i="53"/>
  <c r="H36" i="53"/>
  <c r="G36" i="53"/>
  <c r="E36" i="53"/>
  <c r="D36" i="53"/>
  <c r="Q35" i="53"/>
  <c r="P35" i="53"/>
  <c r="H35" i="53"/>
  <c r="G35" i="53"/>
  <c r="E35" i="53"/>
  <c r="D35" i="53"/>
  <c r="H34" i="53"/>
  <c r="G34" i="53"/>
  <c r="E34" i="53"/>
  <c r="D34" i="53"/>
  <c r="Q33" i="53"/>
  <c r="P33" i="53"/>
  <c r="H33" i="53"/>
  <c r="G33" i="53"/>
  <c r="E33" i="53"/>
  <c r="D33" i="53"/>
  <c r="AK30" i="53"/>
  <c r="K30" i="53"/>
  <c r="S30" i="53" s="1"/>
  <c r="J30" i="53"/>
  <c r="R30" i="53" s="1"/>
  <c r="F30" i="53"/>
  <c r="AK29" i="53"/>
  <c r="AJ29" i="53"/>
  <c r="AD29" i="53"/>
  <c r="K29" i="53" s="1"/>
  <c r="AC29" i="53"/>
  <c r="J29" i="53" s="1"/>
  <c r="S29" i="53"/>
  <c r="R29" i="53"/>
  <c r="Q29" i="53"/>
  <c r="Q39" i="53" s="1"/>
  <c r="P29" i="53"/>
  <c r="P39" i="53" s="1"/>
  <c r="F29" i="53"/>
  <c r="AK28" i="53"/>
  <c r="N28" i="53" s="1"/>
  <c r="AJ28" i="53"/>
  <c r="M28" i="53" s="1"/>
  <c r="AD28" i="53"/>
  <c r="K28" i="53" s="1"/>
  <c r="AC28" i="53"/>
  <c r="J28" i="53" s="1"/>
  <c r="F28" i="53"/>
  <c r="AK27" i="53"/>
  <c r="AJ27" i="53"/>
  <c r="AD27" i="53"/>
  <c r="K27" i="53" s="1"/>
  <c r="AC27" i="53"/>
  <c r="J27" i="53" s="1"/>
  <c r="S27" i="53"/>
  <c r="R27" i="53"/>
  <c r="F27" i="53"/>
  <c r="AK26" i="53"/>
  <c r="AJ26" i="53"/>
  <c r="M26" i="53" s="1"/>
  <c r="AD26" i="53"/>
  <c r="K26" i="53" s="1"/>
  <c r="AC26" i="53"/>
  <c r="J26" i="53" s="1"/>
  <c r="N26" i="53"/>
  <c r="I26" i="53"/>
  <c r="F26" i="53"/>
  <c r="AK25" i="53"/>
  <c r="AJ25" i="53"/>
  <c r="AD25" i="53"/>
  <c r="K25" i="53" s="1"/>
  <c r="AC25" i="53"/>
  <c r="J25" i="53" s="1"/>
  <c r="R25" i="53" s="1"/>
  <c r="S25" i="53"/>
  <c r="F25" i="53"/>
  <c r="AK24" i="53"/>
  <c r="AJ24" i="53"/>
  <c r="AD24" i="53"/>
  <c r="K24" i="53" s="1"/>
  <c r="AC24" i="53"/>
  <c r="J24" i="53" s="1"/>
  <c r="R24" i="53"/>
  <c r="R34" i="53" s="1"/>
  <c r="AK23" i="53"/>
  <c r="N23" i="53" s="1"/>
  <c r="AJ23" i="53"/>
  <c r="AD23" i="53"/>
  <c r="K23" i="53" s="1"/>
  <c r="K22" i="53" s="1"/>
  <c r="AC23" i="53"/>
  <c r="J23" i="53" s="1"/>
  <c r="S23" i="53"/>
  <c r="M23" i="53"/>
  <c r="R23" i="53" s="1"/>
  <c r="F23" i="53"/>
  <c r="AI22" i="53"/>
  <c r="AH22" i="53"/>
  <c r="AG22" i="53"/>
  <c r="AK22" i="53" s="1"/>
  <c r="AF22" i="53"/>
  <c r="AB22" i="53"/>
  <c r="AA22" i="53"/>
  <c r="Z22" i="53"/>
  <c r="AD22" i="53" s="1"/>
  <c r="Y22" i="53"/>
  <c r="AC22" i="53" s="1"/>
  <c r="H22" i="53"/>
  <c r="G22" i="53"/>
  <c r="E22" i="53"/>
  <c r="AK21" i="53"/>
  <c r="N21" i="53" s="1"/>
  <c r="AJ21" i="53"/>
  <c r="M21" i="53" s="1"/>
  <c r="O21" i="53" s="1"/>
  <c r="AD21" i="53"/>
  <c r="K21" i="53" s="1"/>
  <c r="AC21" i="53"/>
  <c r="J21" i="53" s="1"/>
  <c r="AK20" i="53"/>
  <c r="N20" i="53" s="1"/>
  <c r="N38" i="53" s="1"/>
  <c r="AJ20" i="53"/>
  <c r="M20" i="53" s="1"/>
  <c r="AD20" i="53"/>
  <c r="AC20" i="53"/>
  <c r="K20" i="53"/>
  <c r="S20" i="53" s="1"/>
  <c r="J20" i="53"/>
  <c r="AK19" i="53"/>
  <c r="AJ19" i="53"/>
  <c r="AD19" i="53"/>
  <c r="AC19" i="53"/>
  <c r="J19" i="53" s="1"/>
  <c r="K19" i="53"/>
  <c r="AK18" i="53"/>
  <c r="AJ18" i="53"/>
  <c r="M18" i="53" s="1"/>
  <c r="AD18" i="53"/>
  <c r="K18" i="53" s="1"/>
  <c r="AC18" i="53"/>
  <c r="N18" i="53"/>
  <c r="J18" i="53"/>
  <c r="AK17" i="53"/>
  <c r="AJ17" i="53"/>
  <c r="AD17" i="53"/>
  <c r="K17" i="53" s="1"/>
  <c r="K35" i="53" s="1"/>
  <c r="AC17" i="53"/>
  <c r="J17" i="53" s="1"/>
  <c r="AK16" i="53"/>
  <c r="AJ16" i="53"/>
  <c r="AD16" i="53"/>
  <c r="AC16" i="53"/>
  <c r="J16" i="53" s="1"/>
  <c r="AK15" i="53"/>
  <c r="N15" i="53" s="1"/>
  <c r="AJ15" i="53"/>
  <c r="AD15" i="53"/>
  <c r="K15" i="53" s="1"/>
  <c r="AC15" i="53"/>
  <c r="J15" i="53" s="1"/>
  <c r="M15" i="53"/>
  <c r="M33" i="53" s="1"/>
  <c r="AI14" i="53"/>
  <c r="AH14" i="53"/>
  <c r="AG14" i="53"/>
  <c r="AF14" i="53"/>
  <c r="AB14" i="53"/>
  <c r="AA14" i="53"/>
  <c r="Z14" i="53"/>
  <c r="AD14" i="53" s="1"/>
  <c r="Y14" i="53"/>
  <c r="AC14" i="53" s="1"/>
  <c r="H14" i="53"/>
  <c r="G14" i="53"/>
  <c r="E14" i="53"/>
  <c r="D14" i="53"/>
  <c r="F14" i="53" s="1"/>
  <c r="AK13" i="53"/>
  <c r="AJ13" i="53"/>
  <c r="AD13" i="53"/>
  <c r="AC13" i="53"/>
  <c r="J13" i="53" s="1"/>
  <c r="J39" i="53" s="1"/>
  <c r="AK12" i="53"/>
  <c r="AJ12" i="53"/>
  <c r="AD12" i="53"/>
  <c r="AC12" i="53"/>
  <c r="J12" i="53" s="1"/>
  <c r="J38" i="53" s="1"/>
  <c r="AK11" i="53"/>
  <c r="AJ11" i="53"/>
  <c r="AD11" i="53"/>
  <c r="AC11" i="53"/>
  <c r="J11" i="53"/>
  <c r="AK10" i="53"/>
  <c r="AJ10" i="53"/>
  <c r="M10" i="53" s="1"/>
  <c r="AD10" i="53"/>
  <c r="K10" i="53" s="1"/>
  <c r="AC10" i="53"/>
  <c r="J10" i="53" s="1"/>
  <c r="N10" i="53"/>
  <c r="AK9" i="53"/>
  <c r="AJ9" i="53"/>
  <c r="AD9" i="53"/>
  <c r="AC9" i="53"/>
  <c r="J9" i="53"/>
  <c r="AK8" i="53"/>
  <c r="AJ8" i="53"/>
  <c r="AD8" i="53"/>
  <c r="AC8" i="53"/>
  <c r="J8" i="53" s="1"/>
  <c r="AK7" i="53"/>
  <c r="AJ7" i="53"/>
  <c r="AD7" i="53"/>
  <c r="AC7" i="53"/>
  <c r="J7" i="53" s="1"/>
  <c r="AI6" i="53"/>
  <c r="AH6" i="53"/>
  <c r="AG6" i="53"/>
  <c r="AF6" i="53"/>
  <c r="AB6" i="53"/>
  <c r="AA6" i="53"/>
  <c r="Z6" i="53"/>
  <c r="H39" i="52"/>
  <c r="G39" i="52"/>
  <c r="E39" i="52"/>
  <c r="D39" i="52"/>
  <c r="Q38" i="52"/>
  <c r="P38" i="52"/>
  <c r="H38" i="52"/>
  <c r="G38" i="52"/>
  <c r="E38" i="52"/>
  <c r="D38" i="52"/>
  <c r="Q37" i="52"/>
  <c r="P37" i="52"/>
  <c r="M37" i="52"/>
  <c r="H37" i="52"/>
  <c r="G37" i="52"/>
  <c r="E37" i="52"/>
  <c r="D37" i="52"/>
  <c r="Q36" i="52"/>
  <c r="P36" i="52"/>
  <c r="H36" i="52"/>
  <c r="G36" i="52"/>
  <c r="E36" i="52"/>
  <c r="D36" i="52"/>
  <c r="Q35" i="52"/>
  <c r="P35" i="52"/>
  <c r="H35" i="52"/>
  <c r="G35" i="52"/>
  <c r="E35" i="52"/>
  <c r="D35" i="52"/>
  <c r="H34" i="52"/>
  <c r="G34" i="52"/>
  <c r="E34" i="52"/>
  <c r="D34" i="52"/>
  <c r="Q33" i="52"/>
  <c r="P33" i="52"/>
  <c r="H33" i="52"/>
  <c r="G33" i="52"/>
  <c r="E33" i="52"/>
  <c r="D33" i="52"/>
  <c r="AK30" i="52"/>
  <c r="K30" i="52"/>
  <c r="S30" i="52" s="1"/>
  <c r="J30" i="52"/>
  <c r="R30" i="52" s="1"/>
  <c r="F30" i="52"/>
  <c r="AK29" i="52"/>
  <c r="AJ29" i="52"/>
  <c r="AD29" i="52"/>
  <c r="K29" i="52" s="1"/>
  <c r="AC29" i="52"/>
  <c r="J29" i="52" s="1"/>
  <c r="S29" i="52"/>
  <c r="R29" i="52"/>
  <c r="Q29" i="52"/>
  <c r="Q39" i="52" s="1"/>
  <c r="P29" i="52"/>
  <c r="P39" i="52" s="1"/>
  <c r="F29" i="52"/>
  <c r="AK28" i="52"/>
  <c r="N28" i="52" s="1"/>
  <c r="AJ28" i="52"/>
  <c r="M28" i="52" s="1"/>
  <c r="AD28" i="52"/>
  <c r="K28" i="52" s="1"/>
  <c r="AC28" i="52"/>
  <c r="J28" i="52" s="1"/>
  <c r="F28" i="52"/>
  <c r="AK27" i="52"/>
  <c r="AJ27" i="52"/>
  <c r="AD27" i="52"/>
  <c r="K27" i="52" s="1"/>
  <c r="AC27" i="52"/>
  <c r="J27" i="52" s="1"/>
  <c r="S27" i="52"/>
  <c r="R27" i="52"/>
  <c r="F27" i="52"/>
  <c r="AK26" i="52"/>
  <c r="AJ26" i="52"/>
  <c r="M26" i="52" s="1"/>
  <c r="AD26" i="52"/>
  <c r="K26" i="52" s="1"/>
  <c r="AC26" i="52"/>
  <c r="J26" i="52" s="1"/>
  <c r="N26" i="52"/>
  <c r="I26" i="52"/>
  <c r="F26" i="52"/>
  <c r="AK25" i="52"/>
  <c r="AJ25" i="52"/>
  <c r="AD25" i="52"/>
  <c r="K25" i="52" s="1"/>
  <c r="AC25" i="52"/>
  <c r="J25" i="52" s="1"/>
  <c r="R25" i="52" s="1"/>
  <c r="S25" i="52"/>
  <c r="AK24" i="52"/>
  <c r="AJ24" i="52"/>
  <c r="AD24" i="52"/>
  <c r="K24" i="52" s="1"/>
  <c r="AC24" i="52"/>
  <c r="J24" i="52" s="1"/>
  <c r="R24" i="52" s="1"/>
  <c r="R34" i="52" s="1"/>
  <c r="AK23" i="52"/>
  <c r="N23" i="52" s="1"/>
  <c r="AJ23" i="52"/>
  <c r="AD23" i="52"/>
  <c r="K23" i="52" s="1"/>
  <c r="AC23" i="52"/>
  <c r="J23" i="52" s="1"/>
  <c r="S23" i="52"/>
  <c r="M23" i="52"/>
  <c r="AI22" i="52"/>
  <c r="AH22" i="52"/>
  <c r="AG22" i="52"/>
  <c r="AK22" i="52" s="1"/>
  <c r="AF22" i="52"/>
  <c r="AB22" i="52"/>
  <c r="Z22" i="52"/>
  <c r="Y22" i="52"/>
  <c r="AC22" i="52" s="1"/>
  <c r="K22" i="52"/>
  <c r="H22" i="52"/>
  <c r="G22" i="52"/>
  <c r="E22" i="52"/>
  <c r="AK21" i="52"/>
  <c r="N21" i="52" s="1"/>
  <c r="AJ21" i="52"/>
  <c r="M21" i="52" s="1"/>
  <c r="O21" i="52" s="1"/>
  <c r="AD21" i="52"/>
  <c r="K21" i="52" s="1"/>
  <c r="AC21" i="52"/>
  <c r="J21" i="52" s="1"/>
  <c r="AK20" i="52"/>
  <c r="N20" i="52" s="1"/>
  <c r="AJ20" i="52"/>
  <c r="M20" i="52" s="1"/>
  <c r="AD20" i="52"/>
  <c r="K20" i="52" s="1"/>
  <c r="S20" i="52" s="1"/>
  <c r="AC20" i="52"/>
  <c r="J20" i="52" s="1"/>
  <c r="AK19" i="52"/>
  <c r="AJ19" i="52"/>
  <c r="AD19" i="52"/>
  <c r="K19" i="52" s="1"/>
  <c r="AC19" i="52"/>
  <c r="J19" i="52" s="1"/>
  <c r="R19" i="52" s="1"/>
  <c r="R37" i="52" s="1"/>
  <c r="AK18" i="52"/>
  <c r="AJ18" i="52"/>
  <c r="M18" i="52" s="1"/>
  <c r="AD18" i="52"/>
  <c r="K18" i="52" s="1"/>
  <c r="AC18" i="52"/>
  <c r="N18" i="52"/>
  <c r="J18" i="52"/>
  <c r="R18" i="52" s="1"/>
  <c r="AK17" i="52"/>
  <c r="AJ17" i="52"/>
  <c r="AD17" i="52"/>
  <c r="AC17" i="52"/>
  <c r="J17" i="52" s="1"/>
  <c r="K17" i="52"/>
  <c r="K35" i="52" s="1"/>
  <c r="AK16" i="52"/>
  <c r="AJ16" i="52"/>
  <c r="AD16" i="52"/>
  <c r="AC16" i="52"/>
  <c r="J16" i="52" s="1"/>
  <c r="AK15" i="52"/>
  <c r="N15" i="52" s="1"/>
  <c r="AJ15" i="52"/>
  <c r="AD15" i="52"/>
  <c r="K15" i="52" s="1"/>
  <c r="AC15" i="52"/>
  <c r="M15" i="52"/>
  <c r="O15" i="52" s="1"/>
  <c r="J15" i="52"/>
  <c r="AI14" i="52"/>
  <c r="AH14" i="52"/>
  <c r="AG14" i="52"/>
  <c r="AF14" i="52"/>
  <c r="AB14" i="52"/>
  <c r="AA14" i="52"/>
  <c r="Z14" i="52"/>
  <c r="AD14" i="52" s="1"/>
  <c r="Y14" i="52"/>
  <c r="AC14" i="52" s="1"/>
  <c r="H14" i="52"/>
  <c r="H31" i="52" s="1"/>
  <c r="G14" i="52"/>
  <c r="E14" i="52"/>
  <c r="D14" i="52"/>
  <c r="D31" i="52" s="1"/>
  <c r="AK13" i="52"/>
  <c r="AJ13" i="52"/>
  <c r="AD13" i="52"/>
  <c r="AC13" i="52"/>
  <c r="J13" i="52" s="1"/>
  <c r="J39" i="52" s="1"/>
  <c r="AK12" i="52"/>
  <c r="AJ12" i="52"/>
  <c r="AD12" i="52"/>
  <c r="AC12" i="52"/>
  <c r="J12" i="52"/>
  <c r="AK11" i="52"/>
  <c r="AJ11" i="52"/>
  <c r="AD11" i="52"/>
  <c r="AC11" i="52"/>
  <c r="J11" i="52" s="1"/>
  <c r="AK10" i="52"/>
  <c r="AJ10" i="52"/>
  <c r="M10" i="52" s="1"/>
  <c r="AD10" i="52"/>
  <c r="K10" i="52" s="1"/>
  <c r="AC10" i="52"/>
  <c r="J10" i="52" s="1"/>
  <c r="R10" i="52" s="1"/>
  <c r="N10" i="52"/>
  <c r="AK9" i="52"/>
  <c r="AJ9" i="52"/>
  <c r="AD9" i="52"/>
  <c r="AC9" i="52"/>
  <c r="J9" i="52" s="1"/>
  <c r="AK8" i="52"/>
  <c r="AJ8" i="52"/>
  <c r="AD8" i="52"/>
  <c r="AC8" i="52"/>
  <c r="J8" i="52"/>
  <c r="AK7" i="52"/>
  <c r="AJ7" i="52"/>
  <c r="AD7" i="52"/>
  <c r="AC7" i="52"/>
  <c r="J7" i="52" s="1"/>
  <c r="AI6" i="52"/>
  <c r="AH6" i="52"/>
  <c r="AG6" i="52"/>
  <c r="AK6" i="52" s="1"/>
  <c r="AF6" i="52"/>
  <c r="AJ6" i="52" s="1"/>
  <c r="M6" i="52" s="1"/>
  <c r="AB6" i="52"/>
  <c r="AB31" i="52" s="1"/>
  <c r="AA31" i="52"/>
  <c r="Z6" i="52"/>
  <c r="Y6" i="52"/>
  <c r="H39" i="51"/>
  <c r="G39" i="51"/>
  <c r="E39" i="51"/>
  <c r="D39" i="51"/>
  <c r="Q38" i="51"/>
  <c r="P38" i="51"/>
  <c r="H38" i="51"/>
  <c r="G38" i="51"/>
  <c r="E38" i="51"/>
  <c r="D38" i="51"/>
  <c r="Q37" i="51"/>
  <c r="P37" i="51"/>
  <c r="M37" i="51"/>
  <c r="H37" i="51"/>
  <c r="G37" i="51"/>
  <c r="E37" i="51"/>
  <c r="D37" i="51"/>
  <c r="Q36" i="51"/>
  <c r="P36" i="51"/>
  <c r="H36" i="51"/>
  <c r="G36" i="51"/>
  <c r="E36" i="51"/>
  <c r="D36" i="51"/>
  <c r="Q35" i="51"/>
  <c r="P35" i="51"/>
  <c r="H35" i="51"/>
  <c r="G35" i="51"/>
  <c r="E35" i="51"/>
  <c r="F35" i="51" s="1"/>
  <c r="D35" i="51"/>
  <c r="H34" i="51"/>
  <c r="G34" i="51"/>
  <c r="E34" i="51"/>
  <c r="D34" i="51"/>
  <c r="Q33" i="51"/>
  <c r="P33" i="51"/>
  <c r="H33" i="51"/>
  <c r="G33" i="51"/>
  <c r="E33" i="51"/>
  <c r="D33" i="51"/>
  <c r="D32" i="51" s="1"/>
  <c r="AK30" i="51"/>
  <c r="K30" i="51"/>
  <c r="S30" i="51" s="1"/>
  <c r="J30" i="51"/>
  <c r="R30" i="51" s="1"/>
  <c r="F30" i="51"/>
  <c r="AK29" i="51"/>
  <c r="AJ29" i="51"/>
  <c r="AD29" i="51"/>
  <c r="K29" i="51" s="1"/>
  <c r="AC29" i="51"/>
  <c r="J29" i="51" s="1"/>
  <c r="S29" i="51"/>
  <c r="R29" i="51"/>
  <c r="Q29" i="51"/>
  <c r="Q39" i="51" s="1"/>
  <c r="P29" i="51"/>
  <c r="P39" i="51" s="1"/>
  <c r="F29" i="51"/>
  <c r="AK28" i="51"/>
  <c r="AJ28" i="51"/>
  <c r="M28" i="51" s="1"/>
  <c r="AD28" i="51"/>
  <c r="K28" i="51" s="1"/>
  <c r="AC28" i="51"/>
  <c r="J28" i="51" s="1"/>
  <c r="N28" i="51"/>
  <c r="S28" i="51" s="1"/>
  <c r="F28" i="51"/>
  <c r="AK27" i="51"/>
  <c r="AJ27" i="51"/>
  <c r="AD27" i="51"/>
  <c r="K27" i="51" s="1"/>
  <c r="AC27" i="51"/>
  <c r="J27" i="51" s="1"/>
  <c r="S27" i="51"/>
  <c r="R27" i="51"/>
  <c r="F27" i="51"/>
  <c r="AK26" i="51"/>
  <c r="AJ26" i="51"/>
  <c r="AD26" i="51"/>
  <c r="K26" i="51" s="1"/>
  <c r="AC26" i="51"/>
  <c r="J26" i="51" s="1"/>
  <c r="N26" i="51"/>
  <c r="S26" i="51" s="1"/>
  <c r="M26" i="51"/>
  <c r="R26" i="51" s="1"/>
  <c r="I26" i="51"/>
  <c r="F26" i="51"/>
  <c r="AK25" i="51"/>
  <c r="AJ25" i="51"/>
  <c r="AD25" i="51"/>
  <c r="K25" i="51" s="1"/>
  <c r="AC25" i="51"/>
  <c r="S25" i="51"/>
  <c r="J25" i="51"/>
  <c r="R25" i="51" s="1"/>
  <c r="F25" i="51"/>
  <c r="AK24" i="51"/>
  <c r="AJ24" i="51"/>
  <c r="AD24" i="51"/>
  <c r="K24" i="51" s="1"/>
  <c r="AC24" i="51"/>
  <c r="J24" i="51" s="1"/>
  <c r="R24" i="51" s="1"/>
  <c r="R34" i="51" s="1"/>
  <c r="AK23" i="51"/>
  <c r="AJ23" i="51"/>
  <c r="AD23" i="51"/>
  <c r="K23" i="51" s="1"/>
  <c r="K22" i="51" s="1"/>
  <c r="AC23" i="51"/>
  <c r="J23" i="51" s="1"/>
  <c r="N23" i="51"/>
  <c r="S23" i="51" s="1"/>
  <c r="M23" i="51"/>
  <c r="R23" i="51" s="1"/>
  <c r="F23" i="51"/>
  <c r="AI22" i="51"/>
  <c r="AH22" i="51"/>
  <c r="AG22" i="51"/>
  <c r="AK22" i="51" s="1"/>
  <c r="AF22" i="51"/>
  <c r="AB22" i="51"/>
  <c r="AA22" i="51"/>
  <c r="Z22" i="51"/>
  <c r="AD22" i="51" s="1"/>
  <c r="Y22" i="51"/>
  <c r="AC22" i="51" s="1"/>
  <c r="H22" i="51"/>
  <c r="E22" i="51"/>
  <c r="AK21" i="51"/>
  <c r="AJ21" i="51"/>
  <c r="AD21" i="51"/>
  <c r="AC21" i="51"/>
  <c r="J21" i="51" s="1"/>
  <c r="N21" i="51"/>
  <c r="S21" i="51" s="1"/>
  <c r="M21" i="51"/>
  <c r="M39" i="51" s="1"/>
  <c r="AK20" i="51"/>
  <c r="AJ20" i="51"/>
  <c r="AD20" i="51"/>
  <c r="AC20" i="51"/>
  <c r="N20" i="51"/>
  <c r="M20" i="51"/>
  <c r="K20" i="51"/>
  <c r="J20" i="51"/>
  <c r="AK19" i="51"/>
  <c r="AJ19" i="51"/>
  <c r="AD19" i="51"/>
  <c r="AC19" i="51"/>
  <c r="J19" i="51" s="1"/>
  <c r="R19" i="51" s="1"/>
  <c r="K19" i="51"/>
  <c r="AK18" i="51"/>
  <c r="AJ18" i="51"/>
  <c r="AD18" i="51"/>
  <c r="AC18" i="51"/>
  <c r="N18" i="51"/>
  <c r="M18" i="51"/>
  <c r="K18" i="51"/>
  <c r="J18" i="51"/>
  <c r="AK17" i="51"/>
  <c r="AJ17" i="51"/>
  <c r="AD17" i="51"/>
  <c r="AC17" i="51"/>
  <c r="K17" i="51"/>
  <c r="K35" i="51" s="1"/>
  <c r="J17" i="51"/>
  <c r="R17" i="51" s="1"/>
  <c r="AK16" i="51"/>
  <c r="AJ16" i="51"/>
  <c r="AD16" i="51"/>
  <c r="AC16" i="51"/>
  <c r="J16" i="51" s="1"/>
  <c r="AK15" i="51"/>
  <c r="AJ15" i="51"/>
  <c r="M15" i="51" s="1"/>
  <c r="AD15" i="51"/>
  <c r="K15" i="51" s="1"/>
  <c r="AC15" i="51"/>
  <c r="N15" i="51"/>
  <c r="N33" i="51" s="1"/>
  <c r="J15" i="51"/>
  <c r="AI14" i="51"/>
  <c r="AH14" i="51"/>
  <c r="AG14" i="51"/>
  <c r="AF14" i="51"/>
  <c r="AB14" i="51"/>
  <c r="AA14" i="51"/>
  <c r="Z14" i="51"/>
  <c r="AD14" i="51" s="1"/>
  <c r="AC14" i="51"/>
  <c r="N14" i="51"/>
  <c r="H14" i="51"/>
  <c r="G14" i="51"/>
  <c r="E14" i="51"/>
  <c r="F14" i="51" s="1"/>
  <c r="AK13" i="51"/>
  <c r="AJ13" i="51"/>
  <c r="AD13" i="51"/>
  <c r="AC13" i="51"/>
  <c r="J13" i="51"/>
  <c r="AK12" i="51"/>
  <c r="AJ12" i="51"/>
  <c r="AD12" i="51"/>
  <c r="AC12" i="51"/>
  <c r="J12" i="51" s="1"/>
  <c r="AK11" i="51"/>
  <c r="AJ11" i="51"/>
  <c r="AD11" i="51"/>
  <c r="AC11" i="51"/>
  <c r="J11" i="51" s="1"/>
  <c r="AK10" i="51"/>
  <c r="N10" i="51" s="1"/>
  <c r="AJ10" i="51"/>
  <c r="M10" i="51" s="1"/>
  <c r="AD10" i="51"/>
  <c r="K10" i="51" s="1"/>
  <c r="AC10" i="51"/>
  <c r="J10" i="51"/>
  <c r="AK9" i="51"/>
  <c r="AJ9" i="51"/>
  <c r="AD9" i="51"/>
  <c r="AC9" i="51"/>
  <c r="J9" i="51" s="1"/>
  <c r="AK8" i="51"/>
  <c r="AJ8" i="51"/>
  <c r="AD8" i="51"/>
  <c r="AC8" i="51"/>
  <c r="J8" i="51" s="1"/>
  <c r="AK7" i="51"/>
  <c r="AJ7" i="51"/>
  <c r="AD7" i="51"/>
  <c r="AC7" i="51"/>
  <c r="J7" i="51" s="1"/>
  <c r="AI6" i="51"/>
  <c r="AH6" i="51"/>
  <c r="AG6" i="51"/>
  <c r="AF6" i="51"/>
  <c r="AB6" i="51"/>
  <c r="H39" i="50"/>
  <c r="G39" i="50"/>
  <c r="E39" i="50"/>
  <c r="D39" i="50"/>
  <c r="Q38" i="50"/>
  <c r="P38" i="50"/>
  <c r="H38" i="50"/>
  <c r="G38" i="50"/>
  <c r="E38" i="50"/>
  <c r="D38" i="50"/>
  <c r="Q37" i="50"/>
  <c r="P37" i="50"/>
  <c r="M37" i="50"/>
  <c r="H37" i="50"/>
  <c r="G37" i="50"/>
  <c r="E37" i="50"/>
  <c r="D37" i="50"/>
  <c r="Q36" i="50"/>
  <c r="P36" i="50"/>
  <c r="H36" i="50"/>
  <c r="G36" i="50"/>
  <c r="E36" i="50"/>
  <c r="D36" i="50"/>
  <c r="Q35" i="50"/>
  <c r="P35" i="50"/>
  <c r="H35" i="50"/>
  <c r="G35" i="50"/>
  <c r="E35" i="50"/>
  <c r="D35" i="50"/>
  <c r="H34" i="50"/>
  <c r="G34" i="50"/>
  <c r="E34" i="50"/>
  <c r="D34" i="50"/>
  <c r="Q33" i="50"/>
  <c r="P33" i="50"/>
  <c r="H33" i="50"/>
  <c r="G33" i="50"/>
  <c r="E33" i="50"/>
  <c r="D33" i="50"/>
  <c r="AK30" i="50"/>
  <c r="S30" i="50"/>
  <c r="J30" i="50"/>
  <c r="R30" i="50" s="1"/>
  <c r="F30" i="50"/>
  <c r="AK29" i="50"/>
  <c r="AJ29" i="50"/>
  <c r="AD29" i="50"/>
  <c r="K29" i="50" s="1"/>
  <c r="AC29" i="50"/>
  <c r="J29" i="50" s="1"/>
  <c r="S29" i="50"/>
  <c r="R29" i="50"/>
  <c r="Q29" i="50"/>
  <c r="Q39" i="50" s="1"/>
  <c r="P29" i="50"/>
  <c r="P39" i="50" s="1"/>
  <c r="F29" i="50"/>
  <c r="AK28" i="50"/>
  <c r="N28" i="50" s="1"/>
  <c r="AJ28" i="50"/>
  <c r="AD28" i="50"/>
  <c r="K28" i="50" s="1"/>
  <c r="AC28" i="50"/>
  <c r="J28" i="50" s="1"/>
  <c r="S28" i="50"/>
  <c r="M28" i="50"/>
  <c r="R28" i="50" s="1"/>
  <c r="F28" i="50"/>
  <c r="AK27" i="50"/>
  <c r="AJ27" i="50"/>
  <c r="AD27" i="50"/>
  <c r="K27" i="50" s="1"/>
  <c r="AC27" i="50"/>
  <c r="J27" i="50" s="1"/>
  <c r="S27" i="50"/>
  <c r="R27" i="50"/>
  <c r="F27" i="50"/>
  <c r="AK26" i="50"/>
  <c r="AJ26" i="50"/>
  <c r="M26" i="50" s="1"/>
  <c r="AD26" i="50"/>
  <c r="K26" i="50" s="1"/>
  <c r="AC26" i="50"/>
  <c r="J26" i="50" s="1"/>
  <c r="N26" i="50"/>
  <c r="I26" i="50"/>
  <c r="F26" i="50"/>
  <c r="AK25" i="50"/>
  <c r="AJ25" i="50"/>
  <c r="AD25" i="50"/>
  <c r="K25" i="50" s="1"/>
  <c r="AC25" i="50"/>
  <c r="J25" i="50" s="1"/>
  <c r="S25" i="50"/>
  <c r="R25" i="50"/>
  <c r="F25" i="50"/>
  <c r="AK24" i="50"/>
  <c r="AJ24" i="50"/>
  <c r="AD24" i="50"/>
  <c r="K24" i="50" s="1"/>
  <c r="AC24" i="50"/>
  <c r="J24" i="50" s="1"/>
  <c r="R24" i="50" s="1"/>
  <c r="R34" i="50" s="1"/>
  <c r="AK23" i="50"/>
  <c r="N23" i="50" s="1"/>
  <c r="AJ23" i="50"/>
  <c r="M23" i="50" s="1"/>
  <c r="AD23" i="50"/>
  <c r="K23" i="50" s="1"/>
  <c r="K22" i="50" s="1"/>
  <c r="AC23" i="50"/>
  <c r="J23" i="50" s="1"/>
  <c r="F23" i="50"/>
  <c r="AI22" i="50"/>
  <c r="AH22" i="50"/>
  <c r="AG22" i="50"/>
  <c r="AK22" i="50" s="1"/>
  <c r="AF22" i="50"/>
  <c r="AB22" i="50"/>
  <c r="AA22" i="50"/>
  <c r="Z22" i="50"/>
  <c r="AD22" i="50" s="1"/>
  <c r="Y22" i="50"/>
  <c r="AC22" i="50" s="1"/>
  <c r="AK21" i="50"/>
  <c r="N21" i="50" s="1"/>
  <c r="AJ21" i="50"/>
  <c r="AD21" i="50"/>
  <c r="K21" i="50" s="1"/>
  <c r="AC21" i="50"/>
  <c r="J21" i="50" s="1"/>
  <c r="S21" i="50"/>
  <c r="M21" i="50"/>
  <c r="AK20" i="50"/>
  <c r="N20" i="50" s="1"/>
  <c r="N38" i="50" s="1"/>
  <c r="AJ20" i="50"/>
  <c r="AD20" i="50"/>
  <c r="K20" i="50" s="1"/>
  <c r="AC20" i="50"/>
  <c r="M20" i="50"/>
  <c r="O20" i="50" s="1"/>
  <c r="J20" i="50"/>
  <c r="AK19" i="50"/>
  <c r="AJ19" i="50"/>
  <c r="AD19" i="50"/>
  <c r="AC19" i="50"/>
  <c r="J19" i="50" s="1"/>
  <c r="K19" i="50"/>
  <c r="K37" i="50" s="1"/>
  <c r="AK18" i="50"/>
  <c r="N18" i="50" s="1"/>
  <c r="AJ18" i="50"/>
  <c r="M18" i="50" s="1"/>
  <c r="AD18" i="50"/>
  <c r="K18" i="50" s="1"/>
  <c r="AC18" i="50"/>
  <c r="J18" i="50" s="1"/>
  <c r="AK17" i="50"/>
  <c r="AJ17" i="50"/>
  <c r="AD17" i="50"/>
  <c r="K17" i="50" s="1"/>
  <c r="AC17" i="50"/>
  <c r="J17" i="50" s="1"/>
  <c r="R17" i="50" s="1"/>
  <c r="AK16" i="50"/>
  <c r="AJ16" i="50"/>
  <c r="AD16" i="50"/>
  <c r="AC16" i="50"/>
  <c r="J16" i="50" s="1"/>
  <c r="AK15" i="50"/>
  <c r="AJ15" i="50"/>
  <c r="M15" i="50" s="1"/>
  <c r="AD15" i="50"/>
  <c r="K15" i="50" s="1"/>
  <c r="K33" i="50" s="1"/>
  <c r="AC15" i="50"/>
  <c r="J15" i="50" s="1"/>
  <c r="N15" i="50"/>
  <c r="AI14" i="50"/>
  <c r="AH14" i="50"/>
  <c r="AG14" i="50"/>
  <c r="AF14" i="50"/>
  <c r="AB14" i="50"/>
  <c r="AA14" i="50"/>
  <c r="Z14" i="50"/>
  <c r="AD14" i="50" s="1"/>
  <c r="Y14" i="50"/>
  <c r="AC14" i="50" s="1"/>
  <c r="H14" i="50"/>
  <c r="H31" i="50" s="1"/>
  <c r="G14" i="50"/>
  <c r="E14" i="50"/>
  <c r="D14" i="50"/>
  <c r="D31" i="50" s="1"/>
  <c r="AK13" i="50"/>
  <c r="AJ13" i="50"/>
  <c r="AD13" i="50"/>
  <c r="AC13" i="50"/>
  <c r="J13" i="50" s="1"/>
  <c r="AK12" i="50"/>
  <c r="AJ12" i="50"/>
  <c r="AD12" i="50"/>
  <c r="AC12" i="50"/>
  <c r="J12" i="50" s="1"/>
  <c r="AK11" i="50"/>
  <c r="AJ11" i="50"/>
  <c r="AD11" i="50"/>
  <c r="AC11" i="50"/>
  <c r="J11" i="50"/>
  <c r="AK10" i="50"/>
  <c r="N10" i="50" s="1"/>
  <c r="AJ10" i="50"/>
  <c r="M10" i="50" s="1"/>
  <c r="AD10" i="50"/>
  <c r="K10" i="50" s="1"/>
  <c r="AC10" i="50"/>
  <c r="J10" i="50" s="1"/>
  <c r="AK9" i="50"/>
  <c r="AJ9" i="50"/>
  <c r="AD9" i="50"/>
  <c r="AC9" i="50"/>
  <c r="J9" i="50" s="1"/>
  <c r="AK8" i="50"/>
  <c r="AJ8" i="50"/>
  <c r="AD8" i="50"/>
  <c r="AC8" i="50"/>
  <c r="J8" i="50" s="1"/>
  <c r="AK7" i="50"/>
  <c r="AJ7" i="50"/>
  <c r="AD7" i="50"/>
  <c r="AC7" i="50"/>
  <c r="J7" i="50"/>
  <c r="AI6" i="50"/>
  <c r="AH6" i="50"/>
  <c r="AG6" i="50"/>
  <c r="AF6" i="50"/>
  <c r="AB6" i="50"/>
  <c r="AA6" i="50"/>
  <c r="AA31" i="50" s="1"/>
  <c r="Z6" i="50"/>
  <c r="Z31" i="50" s="1"/>
  <c r="Y6" i="50"/>
  <c r="Y31" i="50" s="1"/>
  <c r="J34" i="50" l="1"/>
  <c r="J34" i="53"/>
  <c r="J35" i="50"/>
  <c r="L26" i="50"/>
  <c r="J34" i="51"/>
  <c r="AH31" i="53"/>
  <c r="J39" i="50"/>
  <c r="AH31" i="50"/>
  <c r="J38" i="52"/>
  <c r="AH31" i="52"/>
  <c r="S21" i="52"/>
  <c r="F14" i="50"/>
  <c r="AI31" i="50"/>
  <c r="R35" i="50"/>
  <c r="F35" i="50"/>
  <c r="J35" i="51"/>
  <c r="J36" i="51"/>
  <c r="J39" i="51"/>
  <c r="AH31" i="51"/>
  <c r="R35" i="51"/>
  <c r="S17" i="51"/>
  <c r="S35" i="51" s="1"/>
  <c r="K37" i="51"/>
  <c r="N38" i="51"/>
  <c r="N22" i="51"/>
  <c r="J22" i="51"/>
  <c r="J33" i="52"/>
  <c r="AI31" i="52"/>
  <c r="S17" i="52"/>
  <c r="S35" i="52" s="1"/>
  <c r="L26" i="52"/>
  <c r="F35" i="52"/>
  <c r="AA31" i="53"/>
  <c r="N36" i="53"/>
  <c r="H31" i="53"/>
  <c r="AI31" i="53"/>
  <c r="K37" i="53"/>
  <c r="S21" i="53"/>
  <c r="S39" i="53" s="1"/>
  <c r="L26" i="53"/>
  <c r="F35" i="53"/>
  <c r="N22" i="53"/>
  <c r="S22" i="53" s="1"/>
  <c r="AK14" i="53"/>
  <c r="AG31" i="53"/>
  <c r="AJ14" i="53"/>
  <c r="AF31" i="53"/>
  <c r="S28" i="53"/>
  <c r="R28" i="53"/>
  <c r="R26" i="53"/>
  <c r="J22" i="53"/>
  <c r="L22" i="53" s="1"/>
  <c r="T29" i="53"/>
  <c r="U29" i="53" s="1"/>
  <c r="F38" i="53"/>
  <c r="T27" i="53"/>
  <c r="U27" i="53" s="1"/>
  <c r="F36" i="53"/>
  <c r="AK14" i="52"/>
  <c r="AG31" i="52"/>
  <c r="AJ14" i="52"/>
  <c r="AF31" i="52"/>
  <c r="S28" i="52"/>
  <c r="R28" i="52"/>
  <c r="R26" i="52"/>
  <c r="J22" i="52"/>
  <c r="L22" i="52" s="1"/>
  <c r="L15" i="52"/>
  <c r="T29" i="52"/>
  <c r="U29" i="52" s="1"/>
  <c r="Q42" i="52"/>
  <c r="T28" i="52"/>
  <c r="U28" i="52" s="1"/>
  <c r="AI31" i="51"/>
  <c r="AJ22" i="51"/>
  <c r="AJ14" i="51"/>
  <c r="AF31" i="51"/>
  <c r="L26" i="51"/>
  <c r="L22" i="51"/>
  <c r="F37" i="51"/>
  <c r="F36" i="51"/>
  <c r="AK14" i="50"/>
  <c r="AG31" i="50"/>
  <c r="AJ14" i="50"/>
  <c r="AF31" i="50"/>
  <c r="AB31" i="50"/>
  <c r="R26" i="50"/>
  <c r="R23" i="50"/>
  <c r="J22" i="50"/>
  <c r="T29" i="50"/>
  <c r="U29" i="50" s="1"/>
  <c r="O28" i="53"/>
  <c r="AJ22" i="53"/>
  <c r="AB31" i="53"/>
  <c r="L19" i="53"/>
  <c r="S19" i="53"/>
  <c r="Z31" i="53"/>
  <c r="K36" i="53"/>
  <c r="L18" i="53"/>
  <c r="S18" i="53"/>
  <c r="K33" i="53"/>
  <c r="K14" i="53"/>
  <c r="K31" i="53" s="1"/>
  <c r="K32" i="53" s="1"/>
  <c r="R20" i="53"/>
  <c r="R38" i="53" s="1"/>
  <c r="L20" i="53"/>
  <c r="J37" i="53"/>
  <c r="Y31" i="53"/>
  <c r="J36" i="53"/>
  <c r="J33" i="53"/>
  <c r="I36" i="53"/>
  <c r="F33" i="53"/>
  <c r="E32" i="53"/>
  <c r="F39" i="53"/>
  <c r="D32" i="53"/>
  <c r="F32" i="53" s="1"/>
  <c r="F37" i="53"/>
  <c r="M14" i="52"/>
  <c r="AD22" i="52"/>
  <c r="K37" i="52"/>
  <c r="S19" i="52"/>
  <c r="T19" i="52" s="1"/>
  <c r="U19" i="52" s="1"/>
  <c r="K14" i="52"/>
  <c r="Z31" i="52"/>
  <c r="K36" i="52"/>
  <c r="L20" i="52"/>
  <c r="Y31" i="52"/>
  <c r="I36" i="52"/>
  <c r="F33" i="52"/>
  <c r="F39" i="52"/>
  <c r="T27" i="52"/>
  <c r="U27" i="52" s="1"/>
  <c r="F37" i="52"/>
  <c r="F36" i="52"/>
  <c r="D32" i="52"/>
  <c r="AK14" i="51"/>
  <c r="AG31" i="51"/>
  <c r="R28" i="51"/>
  <c r="M22" i="51"/>
  <c r="R22" i="51" s="1"/>
  <c r="M36" i="51"/>
  <c r="AB31" i="51"/>
  <c r="AA31" i="51"/>
  <c r="S19" i="51"/>
  <c r="S37" i="51" s="1"/>
  <c r="Z31" i="51"/>
  <c r="K36" i="51"/>
  <c r="L36" i="51" s="1"/>
  <c r="S18" i="51"/>
  <c r="K33" i="51"/>
  <c r="K14" i="51"/>
  <c r="K31" i="51" s="1"/>
  <c r="K32" i="51" s="1"/>
  <c r="L15" i="51"/>
  <c r="R20" i="51"/>
  <c r="R38" i="51" s="1"/>
  <c r="J38" i="51"/>
  <c r="L20" i="51"/>
  <c r="J37" i="51"/>
  <c r="Y31" i="51"/>
  <c r="J33" i="51"/>
  <c r="L33" i="51" s="1"/>
  <c r="J14" i="51"/>
  <c r="J31" i="51" s="1"/>
  <c r="J32" i="51" s="1"/>
  <c r="I36" i="51"/>
  <c r="E32" i="51"/>
  <c r="F32" i="51" s="1"/>
  <c r="S22" i="51"/>
  <c r="T29" i="51"/>
  <c r="U29" i="51" s="1"/>
  <c r="F39" i="51"/>
  <c r="F38" i="51"/>
  <c r="R37" i="51"/>
  <c r="T27" i="51"/>
  <c r="U27" i="51" s="1"/>
  <c r="F33" i="51"/>
  <c r="N22" i="50"/>
  <c r="S22" i="50" s="1"/>
  <c r="N33" i="50"/>
  <c r="M22" i="50"/>
  <c r="O23" i="50"/>
  <c r="O22" i="50"/>
  <c r="K36" i="50"/>
  <c r="R20" i="50"/>
  <c r="R38" i="50" s="1"/>
  <c r="J38" i="50"/>
  <c r="L20" i="50"/>
  <c r="J37" i="50"/>
  <c r="R19" i="50"/>
  <c r="R37" i="50" s="1"/>
  <c r="L37" i="50"/>
  <c r="J36" i="50"/>
  <c r="R18" i="50"/>
  <c r="L18" i="50"/>
  <c r="L15" i="50"/>
  <c r="J14" i="50"/>
  <c r="J33" i="50"/>
  <c r="L33" i="50" s="1"/>
  <c r="R10" i="50"/>
  <c r="R36" i="50" s="1"/>
  <c r="I36" i="50"/>
  <c r="T30" i="50"/>
  <c r="U30" i="50" s="1"/>
  <c r="F38" i="50"/>
  <c r="F33" i="50"/>
  <c r="P42" i="50"/>
  <c r="F39" i="50"/>
  <c r="T27" i="50"/>
  <c r="U27" i="50" s="1"/>
  <c r="F37" i="50"/>
  <c r="F36" i="50"/>
  <c r="D32" i="50"/>
  <c r="H32" i="53"/>
  <c r="N33" i="53"/>
  <c r="O33" i="53" s="1"/>
  <c r="S15" i="53"/>
  <c r="O15" i="53"/>
  <c r="N14" i="53"/>
  <c r="R18" i="53"/>
  <c r="T18" i="53" s="1"/>
  <c r="U18" i="53" s="1"/>
  <c r="M14" i="53"/>
  <c r="P42" i="53"/>
  <c r="R10" i="53"/>
  <c r="M36" i="53"/>
  <c r="R17" i="53"/>
  <c r="R35" i="53" s="1"/>
  <c r="J14" i="53"/>
  <c r="L37" i="53"/>
  <c r="AC6" i="53"/>
  <c r="AJ6" i="53"/>
  <c r="J35" i="53"/>
  <c r="O10" i="53"/>
  <c r="S10" i="53"/>
  <c r="L15" i="53"/>
  <c r="R15" i="53"/>
  <c r="R33" i="53" s="1"/>
  <c r="O18" i="53"/>
  <c r="R19" i="53"/>
  <c r="R37" i="53" s="1"/>
  <c r="O20" i="53"/>
  <c r="M39" i="53"/>
  <c r="R21" i="53"/>
  <c r="R39" i="53" s="1"/>
  <c r="G31" i="53"/>
  <c r="G32" i="53" s="1"/>
  <c r="I22" i="53"/>
  <c r="M22" i="53"/>
  <c r="O23" i="53"/>
  <c r="S26" i="53"/>
  <c r="T26" i="53" s="1"/>
  <c r="U26" i="53" s="1"/>
  <c r="O26" i="53"/>
  <c r="D31" i="53"/>
  <c r="K38" i="53"/>
  <c r="L38" i="53" s="1"/>
  <c r="AD6" i="53"/>
  <c r="AK6" i="53"/>
  <c r="S17" i="53"/>
  <c r="S35" i="53" s="1"/>
  <c r="S37" i="53"/>
  <c r="T37" i="53" s="1"/>
  <c r="U37" i="53" s="1"/>
  <c r="T20" i="53"/>
  <c r="U20" i="53" s="1"/>
  <c r="E31" i="53"/>
  <c r="F22" i="53"/>
  <c r="T23" i="53"/>
  <c r="U23" i="53" s="1"/>
  <c r="T30" i="53"/>
  <c r="U30" i="53" s="1"/>
  <c r="Q42" i="53"/>
  <c r="M38" i="53"/>
  <c r="O38" i="53" s="1"/>
  <c r="S38" i="53"/>
  <c r="AK31" i="52"/>
  <c r="N6" i="52"/>
  <c r="N36" i="52"/>
  <c r="S10" i="52"/>
  <c r="O10" i="52"/>
  <c r="K31" i="52"/>
  <c r="N33" i="52"/>
  <c r="N14" i="52"/>
  <c r="R17" i="52"/>
  <c r="R35" i="52" s="1"/>
  <c r="J14" i="52"/>
  <c r="J31" i="52" s="1"/>
  <c r="J32" i="52" s="1"/>
  <c r="L18" i="52"/>
  <c r="L19" i="52"/>
  <c r="R20" i="52"/>
  <c r="O20" i="52"/>
  <c r="M38" i="52"/>
  <c r="T30" i="52"/>
  <c r="U30" i="52" s="1"/>
  <c r="P42" i="52"/>
  <c r="AD6" i="52"/>
  <c r="R36" i="52"/>
  <c r="J36" i="52"/>
  <c r="M36" i="52"/>
  <c r="J37" i="52"/>
  <c r="L37" i="52" s="1"/>
  <c r="F14" i="52"/>
  <c r="H32" i="52"/>
  <c r="M33" i="52"/>
  <c r="R15" i="52"/>
  <c r="S15" i="52"/>
  <c r="S18" i="52"/>
  <c r="T18" i="52" s="1"/>
  <c r="U18" i="52" s="1"/>
  <c r="O18" i="52"/>
  <c r="S37" i="52"/>
  <c r="S38" i="52"/>
  <c r="S39" i="52"/>
  <c r="E31" i="52"/>
  <c r="F31" i="52" s="1"/>
  <c r="F22" i="52"/>
  <c r="R23" i="52"/>
  <c r="T23" i="52" s="1"/>
  <c r="U23" i="52" s="1"/>
  <c r="O23" i="52"/>
  <c r="M22" i="52"/>
  <c r="R22" i="52" s="1"/>
  <c r="AJ22" i="52"/>
  <c r="O28" i="52"/>
  <c r="K33" i="52"/>
  <c r="L33" i="52" s="1"/>
  <c r="E32" i="52"/>
  <c r="F32" i="52" s="1"/>
  <c r="F38" i="52"/>
  <c r="AC6" i="52"/>
  <c r="J34" i="52"/>
  <c r="J35" i="52"/>
  <c r="N38" i="52"/>
  <c r="M39" i="52"/>
  <c r="R21" i="52"/>
  <c r="R39" i="52" s="1"/>
  <c r="T39" i="52" s="1"/>
  <c r="U39" i="52" s="1"/>
  <c r="G31" i="52"/>
  <c r="G32" i="52" s="1"/>
  <c r="I22" i="52"/>
  <c r="N22" i="52"/>
  <c r="S26" i="52"/>
  <c r="T26" i="52" s="1"/>
  <c r="U26" i="52" s="1"/>
  <c r="O26" i="52"/>
  <c r="K38" i="52"/>
  <c r="L38" i="52" s="1"/>
  <c r="N36" i="51"/>
  <c r="O36" i="51" s="1"/>
  <c r="S10" i="51"/>
  <c r="O10" i="51"/>
  <c r="M33" i="51"/>
  <c r="R15" i="51"/>
  <c r="R33" i="51" s="1"/>
  <c r="M14" i="51"/>
  <c r="AD6" i="51"/>
  <c r="AK6" i="51"/>
  <c r="R10" i="51"/>
  <c r="O14" i="51"/>
  <c r="O15" i="51"/>
  <c r="S15" i="51"/>
  <c r="L37" i="51"/>
  <c r="S39" i="51"/>
  <c r="E31" i="51"/>
  <c r="H31" i="51"/>
  <c r="T23" i="51"/>
  <c r="U23" i="51" s="1"/>
  <c r="T26" i="51"/>
  <c r="U26" i="51" s="1"/>
  <c r="T28" i="51"/>
  <c r="U28" i="51" s="1"/>
  <c r="T30" i="51"/>
  <c r="U30" i="51" s="1"/>
  <c r="P42" i="51"/>
  <c r="AC6" i="51"/>
  <c r="AJ6" i="51"/>
  <c r="O33" i="51"/>
  <c r="R18" i="51"/>
  <c r="T18" i="51" s="1"/>
  <c r="U18" i="51" s="1"/>
  <c r="L18" i="51"/>
  <c r="D31" i="51"/>
  <c r="G31" i="51"/>
  <c r="G32" i="51" s="1"/>
  <c r="Q42" i="51"/>
  <c r="L19" i="51"/>
  <c r="O20" i="51"/>
  <c r="S20" i="51"/>
  <c r="O21" i="51"/>
  <c r="I22" i="51"/>
  <c r="O23" i="51"/>
  <c r="O28" i="51"/>
  <c r="K38" i="51"/>
  <c r="L38" i="51" s="1"/>
  <c r="M38" i="51"/>
  <c r="O38" i="51" s="1"/>
  <c r="O18" i="51"/>
  <c r="R21" i="51"/>
  <c r="R39" i="51" s="1"/>
  <c r="F22" i="51"/>
  <c r="O26" i="51"/>
  <c r="M14" i="50"/>
  <c r="R14" i="50" s="1"/>
  <c r="M33" i="50"/>
  <c r="O33" i="50" s="1"/>
  <c r="R15" i="50"/>
  <c r="R33" i="50" s="1"/>
  <c r="S18" i="50"/>
  <c r="O18" i="50"/>
  <c r="N14" i="50"/>
  <c r="N36" i="50"/>
  <c r="S10" i="50"/>
  <c r="O10" i="50"/>
  <c r="K35" i="50"/>
  <c r="S17" i="50"/>
  <c r="S35" i="50" s="1"/>
  <c r="K14" i="50"/>
  <c r="AC6" i="50"/>
  <c r="AJ6" i="50"/>
  <c r="M39" i="50"/>
  <c r="R21" i="50"/>
  <c r="R39" i="50" s="1"/>
  <c r="S39" i="50"/>
  <c r="G31" i="50"/>
  <c r="G32" i="50" s="1"/>
  <c r="I22" i="50"/>
  <c r="S26" i="50"/>
  <c r="T26" i="50" s="1"/>
  <c r="U26" i="50" s="1"/>
  <c r="O26" i="50"/>
  <c r="T28" i="50"/>
  <c r="U28" i="50" s="1"/>
  <c r="H32" i="50"/>
  <c r="M36" i="50"/>
  <c r="K38" i="50"/>
  <c r="AD6" i="50"/>
  <c r="AK6" i="50"/>
  <c r="O15" i="50"/>
  <c r="S15" i="50"/>
  <c r="L19" i="50"/>
  <c r="S19" i="50"/>
  <c r="S20" i="50"/>
  <c r="O21" i="50"/>
  <c r="E31" i="50"/>
  <c r="F31" i="50" s="1"/>
  <c r="S23" i="50"/>
  <c r="T23" i="50" s="1"/>
  <c r="U23" i="50" s="1"/>
  <c r="AJ22" i="50"/>
  <c r="O28" i="50"/>
  <c r="Q42" i="50"/>
  <c r="E32" i="50"/>
  <c r="M38" i="50"/>
  <c r="O38" i="50" s="1"/>
  <c r="O22" i="51" l="1"/>
  <c r="L36" i="50"/>
  <c r="T28" i="53"/>
  <c r="U28" i="53" s="1"/>
  <c r="F32" i="50"/>
  <c r="T19" i="51"/>
  <c r="U19" i="51" s="1"/>
  <c r="R38" i="52"/>
  <c r="T38" i="53"/>
  <c r="U38" i="53" s="1"/>
  <c r="T19" i="53"/>
  <c r="U19" i="53" s="1"/>
  <c r="J31" i="53"/>
  <c r="J32" i="53" s="1"/>
  <c r="O36" i="53"/>
  <c r="J31" i="50"/>
  <c r="J32" i="50" s="1"/>
  <c r="AK31" i="51"/>
  <c r="AK31" i="50"/>
  <c r="AJ31" i="51"/>
  <c r="AK31" i="53"/>
  <c r="AJ31" i="53"/>
  <c r="L33" i="53"/>
  <c r="R36" i="53"/>
  <c r="AJ31" i="52"/>
  <c r="T38" i="52"/>
  <c r="U38" i="52" s="1"/>
  <c r="T37" i="52"/>
  <c r="U37" i="52" s="1"/>
  <c r="T22" i="51"/>
  <c r="U22" i="51" s="1"/>
  <c r="T37" i="51"/>
  <c r="U37" i="51" s="1"/>
  <c r="R22" i="50"/>
  <c r="T22" i="50" s="1"/>
  <c r="U22" i="50" s="1"/>
  <c r="AJ31" i="50"/>
  <c r="L22" i="50"/>
  <c r="L36" i="53"/>
  <c r="L31" i="53"/>
  <c r="L32" i="53" s="1"/>
  <c r="L14" i="53"/>
  <c r="F31" i="53"/>
  <c r="O38" i="52"/>
  <c r="T20" i="52"/>
  <c r="U20" i="52" s="1"/>
  <c r="L36" i="52"/>
  <c r="I31" i="52"/>
  <c r="I32" i="52" s="1"/>
  <c r="L14" i="51"/>
  <c r="L31" i="51"/>
  <c r="L32" i="51" s="1"/>
  <c r="S14" i="51"/>
  <c r="R14" i="51"/>
  <c r="O36" i="50"/>
  <c r="T18" i="50"/>
  <c r="U18" i="50" s="1"/>
  <c r="L38" i="50"/>
  <c r="T39" i="50"/>
  <c r="U39" i="50" s="1"/>
  <c r="N6" i="53"/>
  <c r="T10" i="53"/>
  <c r="U10" i="53" s="1"/>
  <c r="S36" i="53"/>
  <c r="T36" i="53" s="1"/>
  <c r="U36" i="53" s="1"/>
  <c r="J6" i="53"/>
  <c r="AC31" i="53"/>
  <c r="T39" i="53"/>
  <c r="U39" i="53" s="1"/>
  <c r="I31" i="53"/>
  <c r="I32" i="53" s="1"/>
  <c r="AD31" i="53"/>
  <c r="K6" i="53"/>
  <c r="R22" i="53"/>
  <c r="T22" i="53" s="1"/>
  <c r="U22" i="53" s="1"/>
  <c r="O22" i="53"/>
  <c r="M6" i="53"/>
  <c r="R14" i="53"/>
  <c r="S14" i="53"/>
  <c r="O14" i="53"/>
  <c r="S33" i="53"/>
  <c r="T33" i="53" s="1"/>
  <c r="U33" i="53" s="1"/>
  <c r="T15" i="53"/>
  <c r="U15" i="53" s="1"/>
  <c r="S33" i="52"/>
  <c r="T15" i="52"/>
  <c r="U15" i="52" s="1"/>
  <c r="AD31" i="52"/>
  <c r="K6" i="52"/>
  <c r="O33" i="52"/>
  <c r="K32" i="52"/>
  <c r="L31" i="52"/>
  <c r="L32" i="52" s="1"/>
  <c r="S36" i="52"/>
  <c r="T10" i="52"/>
  <c r="U10" i="52" s="1"/>
  <c r="S6" i="52"/>
  <c r="N31" i="52"/>
  <c r="O6" i="52"/>
  <c r="S22" i="52"/>
  <c r="O22" i="52"/>
  <c r="AC31" i="52"/>
  <c r="J6" i="52"/>
  <c r="R6" i="52" s="1"/>
  <c r="R33" i="52"/>
  <c r="S14" i="52"/>
  <c r="O14" i="52"/>
  <c r="L14" i="52"/>
  <c r="O36" i="52"/>
  <c r="R14" i="52"/>
  <c r="M31" i="52"/>
  <c r="M32" i="52" s="1"/>
  <c r="M6" i="51"/>
  <c r="I31" i="51"/>
  <c r="I32" i="51" s="1"/>
  <c r="H32" i="51"/>
  <c r="S33" i="51"/>
  <c r="T33" i="51" s="1"/>
  <c r="U33" i="51" s="1"/>
  <c r="T15" i="51"/>
  <c r="U15" i="51" s="1"/>
  <c r="R36" i="51"/>
  <c r="AD31" i="51"/>
  <c r="K6" i="51"/>
  <c r="S36" i="51"/>
  <c r="T10" i="51"/>
  <c r="U10" i="51" s="1"/>
  <c r="T20" i="51"/>
  <c r="U20" i="51" s="1"/>
  <c r="S38" i="51"/>
  <c r="T38" i="51" s="1"/>
  <c r="U38" i="51" s="1"/>
  <c r="AC31" i="51"/>
  <c r="J6" i="51"/>
  <c r="F31" i="51"/>
  <c r="T39" i="51"/>
  <c r="U39" i="51" s="1"/>
  <c r="N6" i="51"/>
  <c r="T20" i="50"/>
  <c r="U20" i="50" s="1"/>
  <c r="S38" i="50"/>
  <c r="T38" i="50" s="1"/>
  <c r="U38" i="50" s="1"/>
  <c r="S37" i="50"/>
  <c r="T37" i="50" s="1"/>
  <c r="U37" i="50" s="1"/>
  <c r="T19" i="50"/>
  <c r="U19" i="50" s="1"/>
  <c r="S33" i="50"/>
  <c r="T33" i="50" s="1"/>
  <c r="U33" i="50" s="1"/>
  <c r="T15" i="50"/>
  <c r="U15" i="50" s="1"/>
  <c r="N6" i="50"/>
  <c r="J6" i="50"/>
  <c r="AC31" i="50"/>
  <c r="K31" i="50"/>
  <c r="L14" i="50"/>
  <c r="S14" i="50"/>
  <c r="T14" i="50" s="1"/>
  <c r="U14" i="50" s="1"/>
  <c r="O14" i="50"/>
  <c r="AD31" i="50"/>
  <c r="K6" i="50"/>
  <c r="I31" i="50"/>
  <c r="I32" i="50" s="1"/>
  <c r="M6" i="50"/>
  <c r="T10" i="50"/>
  <c r="U10" i="50" s="1"/>
  <c r="S36" i="50"/>
  <c r="T36" i="50" s="1"/>
  <c r="U36" i="50" s="1"/>
  <c r="R31" i="52" l="1"/>
  <c r="T33" i="52"/>
  <c r="U33" i="52" s="1"/>
  <c r="T36" i="52"/>
  <c r="U36" i="52" s="1"/>
  <c r="T22" i="52"/>
  <c r="U22" i="52" s="1"/>
  <c r="S31" i="52"/>
  <c r="T14" i="53"/>
  <c r="U14" i="53" s="1"/>
  <c r="T14" i="51"/>
  <c r="U14" i="51" s="1"/>
  <c r="T36" i="51"/>
  <c r="U36" i="51" s="1"/>
  <c r="N31" i="53"/>
  <c r="S6" i="53"/>
  <c r="O6" i="53"/>
  <c r="M31" i="53"/>
  <c r="M32" i="53" s="1"/>
  <c r="R6" i="53"/>
  <c r="R31" i="53" s="1"/>
  <c r="T14" i="52"/>
  <c r="U14" i="52" s="1"/>
  <c r="O31" i="52"/>
  <c r="O32" i="52" s="1"/>
  <c r="N32" i="52"/>
  <c r="R32" i="52"/>
  <c r="T6" i="52"/>
  <c r="U6" i="52" s="1"/>
  <c r="N31" i="51"/>
  <c r="S6" i="51"/>
  <c r="O6" i="51"/>
  <c r="M31" i="51"/>
  <c r="M32" i="51" s="1"/>
  <c r="R6" i="51"/>
  <c r="R31" i="51" s="1"/>
  <c r="N31" i="50"/>
  <c r="S6" i="50"/>
  <c r="O6" i="50"/>
  <c r="M31" i="50"/>
  <c r="M32" i="50" s="1"/>
  <c r="R6" i="50"/>
  <c r="R31" i="50" s="1"/>
  <c r="K32" i="50"/>
  <c r="L31" i="50"/>
  <c r="L32" i="50" s="1"/>
  <c r="T31" i="52" l="1"/>
  <c r="U31" i="52" s="1"/>
  <c r="R32" i="53"/>
  <c r="R32" i="51"/>
  <c r="R32" i="50"/>
  <c r="S31" i="53"/>
  <c r="T6" i="53"/>
  <c r="U6" i="53" s="1"/>
  <c r="O31" i="53"/>
  <c r="O32" i="53" s="1"/>
  <c r="N32" i="53"/>
  <c r="S32" i="52"/>
  <c r="S31" i="51"/>
  <c r="T6" i="51"/>
  <c r="U6" i="51" s="1"/>
  <c r="O31" i="51"/>
  <c r="O32" i="51" s="1"/>
  <c r="N32" i="51"/>
  <c r="S31" i="50"/>
  <c r="T31" i="50" s="1"/>
  <c r="U31" i="50" s="1"/>
  <c r="T6" i="50"/>
  <c r="U6" i="50" s="1"/>
  <c r="O31" i="50"/>
  <c r="O32" i="50" s="1"/>
  <c r="N32" i="50"/>
  <c r="S32" i="53" l="1"/>
  <c r="T31" i="53"/>
  <c r="U31" i="53" s="1"/>
  <c r="T32" i="52"/>
  <c r="U32" i="52" s="1"/>
  <c r="S32" i="51"/>
  <c r="T31" i="51"/>
  <c r="U31" i="51" s="1"/>
  <c r="S32" i="50"/>
  <c r="T32" i="53" l="1"/>
  <c r="U32" i="53" s="1"/>
  <c r="T32" i="51"/>
  <c r="U32" i="51" s="1"/>
  <c r="T32" i="50"/>
  <c r="U32" i="50" s="1"/>
  <c r="B7" i="21" l="1"/>
  <c r="M38" i="18"/>
  <c r="F23" i="18" l="1"/>
  <c r="F26" i="18"/>
  <c r="F27" i="18"/>
  <c r="F28" i="18"/>
  <c r="F41" i="18"/>
  <c r="F44" i="18"/>
  <c r="F46" i="18"/>
  <c r="E48" i="17" l="1"/>
  <c r="E47" i="17"/>
  <c r="E46" i="17"/>
  <c r="E45" i="17"/>
  <c r="E43" i="17"/>
  <c r="E42" i="17"/>
  <c r="D48" i="17"/>
  <c r="D47" i="17"/>
  <c r="D46" i="17"/>
  <c r="D45" i="17"/>
  <c r="F23" i="17" l="1"/>
  <c r="N7" i="21" l="1"/>
  <c r="M7" i="21"/>
  <c r="B8" i="21" l="1"/>
  <c r="N8" i="21"/>
  <c r="B6" i="21"/>
  <c r="N6" i="21"/>
  <c r="B9" i="21"/>
  <c r="N9" i="21"/>
  <c r="B10" i="21"/>
  <c r="N10" i="21"/>
  <c r="M9" i="21" l="1"/>
  <c r="M10" i="21"/>
  <c r="M6" i="21"/>
  <c r="B11" i="21"/>
  <c r="B17" i="21" s="1"/>
  <c r="N11" i="21"/>
  <c r="I8" i="21" l="1"/>
  <c r="I7" i="21"/>
  <c r="I9" i="21"/>
  <c r="K10" i="21"/>
  <c r="K8" i="21"/>
  <c r="K6" i="21"/>
  <c r="K9" i="21"/>
  <c r="K7" i="21"/>
  <c r="J10" i="21" l="1"/>
  <c r="I6" i="21"/>
  <c r="I10" i="21"/>
  <c r="U10" i="21" s="1"/>
  <c r="U7" i="21"/>
  <c r="J7" i="21"/>
  <c r="U9" i="21"/>
  <c r="J9" i="21"/>
  <c r="U8" i="21"/>
  <c r="J8" i="21"/>
  <c r="G7" i="21"/>
  <c r="J6" i="21" l="1"/>
  <c r="G9" i="21"/>
  <c r="I11" i="21"/>
  <c r="U6" i="21"/>
  <c r="G10" i="21" l="1"/>
  <c r="G6" i="21"/>
  <c r="G8" i="21"/>
  <c r="K11" i="21"/>
  <c r="J11" i="21" l="1"/>
  <c r="J17" i="21" s="1"/>
  <c r="I17" i="21" l="1"/>
  <c r="U11" i="21"/>
  <c r="AD14" i="17" l="1"/>
  <c r="J14" i="17" s="1"/>
  <c r="AE15" i="17"/>
  <c r="K15" i="17" s="1"/>
  <c r="E44" i="17"/>
  <c r="E41" i="17" l="1"/>
  <c r="O11" i="21"/>
  <c r="O10" i="21"/>
  <c r="O9" i="21"/>
  <c r="O8" i="21"/>
  <c r="O7" i="21"/>
  <c r="O6" i="21"/>
  <c r="P11" i="21" l="1"/>
  <c r="P8" i="21" l="1"/>
  <c r="P9" i="21"/>
  <c r="P7" i="21"/>
  <c r="P10" i="21" l="1"/>
  <c r="P6" i="21"/>
  <c r="N17" i="21" l="1"/>
  <c r="K17" i="21" l="1"/>
  <c r="Q46" i="27" l="1"/>
  <c r="P46" i="27"/>
  <c r="Q45" i="27"/>
  <c r="P45" i="27"/>
  <c r="Q44" i="27"/>
  <c r="P44" i="27"/>
  <c r="Q43" i="27"/>
  <c r="P43" i="27"/>
  <c r="Q41" i="27"/>
  <c r="P41" i="27"/>
  <c r="Q47" i="27"/>
  <c r="P47" i="27"/>
  <c r="AJ21" i="27"/>
  <c r="N21" i="27" s="1"/>
  <c r="AI21" i="27"/>
  <c r="M21" i="27" s="1"/>
  <c r="AC21" i="27"/>
  <c r="K21" i="27" s="1"/>
  <c r="AB21" i="27"/>
  <c r="J21" i="27" s="1"/>
  <c r="AJ20" i="27"/>
  <c r="AI20" i="27"/>
  <c r="AC20" i="27"/>
  <c r="K20" i="27" s="1"/>
  <c r="AB20" i="27"/>
  <c r="J20" i="27" s="1"/>
  <c r="N20" i="27"/>
  <c r="M20" i="27"/>
  <c r="AJ19" i="27"/>
  <c r="N19" i="27" s="1"/>
  <c r="AI19" i="27"/>
  <c r="M19" i="27" s="1"/>
  <c r="AC19" i="27"/>
  <c r="AB19" i="27"/>
  <c r="J19" i="27" s="1"/>
  <c r="K19" i="27"/>
  <c r="AJ18" i="27"/>
  <c r="N18" i="27" s="1"/>
  <c r="AI18" i="27"/>
  <c r="M18" i="27" s="1"/>
  <c r="AC18" i="27"/>
  <c r="K18" i="27" s="1"/>
  <c r="AB18" i="27"/>
  <c r="J18" i="27" s="1"/>
  <c r="AJ17" i="27"/>
  <c r="N17" i="27" s="1"/>
  <c r="AI17" i="27"/>
  <c r="M17" i="27" s="1"/>
  <c r="AC17" i="27"/>
  <c r="AB17" i="27"/>
  <c r="J17" i="27" s="1"/>
  <c r="R17" i="27" s="1"/>
  <c r="K17" i="27"/>
  <c r="AJ16" i="27"/>
  <c r="N16" i="27" s="1"/>
  <c r="AI16" i="27"/>
  <c r="M16" i="27" s="1"/>
  <c r="AC16" i="27"/>
  <c r="K16" i="27" s="1"/>
  <c r="AB16" i="27"/>
  <c r="J16" i="27" s="1"/>
  <c r="AJ15" i="27"/>
  <c r="N15" i="27" s="1"/>
  <c r="AI15" i="27"/>
  <c r="M15" i="27" s="1"/>
  <c r="AC15" i="27"/>
  <c r="AB15" i="27"/>
  <c r="J15" i="27" s="1"/>
  <c r="K15" i="27"/>
  <c r="AI14" i="27"/>
  <c r="AC14" i="27"/>
  <c r="AB14" i="27"/>
  <c r="H14" i="27"/>
  <c r="H39" i="27" s="1"/>
  <c r="AJ13" i="27"/>
  <c r="N13" i="27" s="1"/>
  <c r="N47" i="27" s="1"/>
  <c r="AI13" i="27"/>
  <c r="M13" i="27" s="1"/>
  <c r="AC13" i="27"/>
  <c r="K13" i="27" s="1"/>
  <c r="K47" i="27" s="1"/>
  <c r="AB13" i="27"/>
  <c r="J13" i="27" s="1"/>
  <c r="AJ12" i="27"/>
  <c r="N12" i="27" s="1"/>
  <c r="AI12" i="27"/>
  <c r="M12" i="27" s="1"/>
  <c r="AC12" i="27"/>
  <c r="K12" i="27" s="1"/>
  <c r="AB12" i="27"/>
  <c r="J12" i="27" s="1"/>
  <c r="AJ11" i="27"/>
  <c r="N11" i="27" s="1"/>
  <c r="N45" i="27" s="1"/>
  <c r="AI11" i="27"/>
  <c r="M11" i="27" s="1"/>
  <c r="AC11" i="27"/>
  <c r="K11" i="27" s="1"/>
  <c r="AB11" i="27"/>
  <c r="J11" i="27" s="1"/>
  <c r="AJ10" i="27"/>
  <c r="N10" i="27" s="1"/>
  <c r="AI10" i="27"/>
  <c r="M10" i="27" s="1"/>
  <c r="AC10" i="27"/>
  <c r="K10" i="27" s="1"/>
  <c r="AB10" i="27"/>
  <c r="J10" i="27" s="1"/>
  <c r="AJ9" i="27"/>
  <c r="N9" i="27" s="1"/>
  <c r="N43" i="27" s="1"/>
  <c r="AI9" i="27"/>
  <c r="M9" i="27" s="1"/>
  <c r="M43" i="27" s="1"/>
  <c r="AC9" i="27"/>
  <c r="K9" i="27" s="1"/>
  <c r="K43" i="27" s="1"/>
  <c r="AB9" i="27"/>
  <c r="J9" i="27" s="1"/>
  <c r="J43" i="27" s="1"/>
  <c r="AJ8" i="27"/>
  <c r="N8" i="27" s="1"/>
  <c r="N42" i="27" s="1"/>
  <c r="AI8" i="27"/>
  <c r="M8" i="27" s="1"/>
  <c r="AC8" i="27"/>
  <c r="K8" i="27" s="1"/>
  <c r="K42" i="27" s="1"/>
  <c r="AB8" i="27"/>
  <c r="J8" i="27" s="1"/>
  <c r="AJ7" i="27"/>
  <c r="N7" i="27" s="1"/>
  <c r="N41" i="27" s="1"/>
  <c r="AI7" i="27"/>
  <c r="M7" i="27" s="1"/>
  <c r="AC7" i="27"/>
  <c r="K7" i="27" s="1"/>
  <c r="AB7" i="27"/>
  <c r="J7" i="27" s="1"/>
  <c r="M41" i="27" l="1"/>
  <c r="J42" i="27"/>
  <c r="M42" i="27"/>
  <c r="M45" i="27"/>
  <c r="M40" i="27" s="1"/>
  <c r="J47" i="27"/>
  <c r="M47" i="27"/>
  <c r="J41" i="27"/>
  <c r="M46" i="27"/>
  <c r="J46" i="27"/>
  <c r="K41" i="27"/>
  <c r="M44" i="27"/>
  <c r="K45" i="27"/>
  <c r="N46" i="27"/>
  <c r="S21" i="27"/>
  <c r="N44" i="27"/>
  <c r="N40" i="27" s="1"/>
  <c r="N14" i="27"/>
  <c r="S20" i="27"/>
  <c r="K46" i="27"/>
  <c r="K44" i="27"/>
  <c r="R19" i="27"/>
  <c r="J45" i="27"/>
  <c r="J44" i="27"/>
  <c r="S18" i="27"/>
  <c r="L19" i="27"/>
  <c r="S7" i="27"/>
  <c r="S8" i="27"/>
  <c r="S9" i="27"/>
  <c r="R10" i="27"/>
  <c r="R11" i="27"/>
  <c r="R12" i="27"/>
  <c r="R13" i="27"/>
  <c r="S16" i="27"/>
  <c r="R7" i="27"/>
  <c r="R8" i="27"/>
  <c r="R9" i="27"/>
  <c r="R43" i="27" s="1"/>
  <c r="S10" i="27"/>
  <c r="L45" i="27"/>
  <c r="S11" i="27"/>
  <c r="S12" i="27"/>
  <c r="S13" i="27"/>
  <c r="J14" i="27"/>
  <c r="M14" i="27"/>
  <c r="R16" i="27"/>
  <c r="R21" i="27"/>
  <c r="AJ14" i="27"/>
  <c r="K14" i="27"/>
  <c r="F7" i="21"/>
  <c r="R20" i="27"/>
  <c r="R18" i="27"/>
  <c r="L18" i="27"/>
  <c r="L20" i="27"/>
  <c r="AC6" i="27"/>
  <c r="AC39" i="27" s="1"/>
  <c r="AJ6" i="27"/>
  <c r="L15" i="27"/>
  <c r="R15" i="27"/>
  <c r="S19" i="27"/>
  <c r="S45" i="27" s="1"/>
  <c r="AB6" i="27"/>
  <c r="AB39" i="27" s="1"/>
  <c r="AI6" i="27"/>
  <c r="AI39" i="27" s="1"/>
  <c r="S15" i="27"/>
  <c r="S17" i="27"/>
  <c r="O18" i="27"/>
  <c r="O20" i="27"/>
  <c r="H48" i="17"/>
  <c r="G48" i="17"/>
  <c r="Q47" i="17"/>
  <c r="P47" i="17"/>
  <c r="H47" i="17"/>
  <c r="G47" i="17"/>
  <c r="Q46" i="17"/>
  <c r="P46" i="17"/>
  <c r="H46" i="17"/>
  <c r="G46" i="17"/>
  <c r="Q45" i="17"/>
  <c r="P45" i="17"/>
  <c r="H45" i="17"/>
  <c r="G45" i="17"/>
  <c r="Q44" i="17"/>
  <c r="P44" i="17"/>
  <c r="H44" i="17"/>
  <c r="G44" i="17"/>
  <c r="H43" i="17"/>
  <c r="G43" i="17"/>
  <c r="Q42" i="17"/>
  <c r="P42" i="17"/>
  <c r="H42" i="17"/>
  <c r="G42" i="17"/>
  <c r="AL38" i="17"/>
  <c r="N38" i="17" s="1"/>
  <c r="K38" i="17"/>
  <c r="J38" i="17"/>
  <c r="R38" i="17" s="1"/>
  <c r="AL29" i="17"/>
  <c r="N29" i="17" s="1"/>
  <c r="AK29" i="17"/>
  <c r="M29" i="17" s="1"/>
  <c r="AE29" i="17"/>
  <c r="K29" i="17" s="1"/>
  <c r="AD29" i="17"/>
  <c r="J29" i="17" s="1"/>
  <c r="Q29" i="17"/>
  <c r="Q48" i="17" s="1"/>
  <c r="P29" i="17"/>
  <c r="P48" i="17" s="1"/>
  <c r="AL28" i="17"/>
  <c r="N28" i="17" s="1"/>
  <c r="AK28" i="17"/>
  <c r="M28" i="17" s="1"/>
  <c r="AE28" i="17"/>
  <c r="K28" i="17" s="1"/>
  <c r="AD28" i="17"/>
  <c r="J28" i="17" s="1"/>
  <c r="AL27" i="17"/>
  <c r="N27" i="17" s="1"/>
  <c r="AK27" i="17"/>
  <c r="M27" i="17" s="1"/>
  <c r="AE27" i="17"/>
  <c r="K27" i="17" s="1"/>
  <c r="AD27" i="17"/>
  <c r="J27" i="17" s="1"/>
  <c r="S27" i="17"/>
  <c r="AL26" i="17"/>
  <c r="AK26" i="17"/>
  <c r="M26" i="17" s="1"/>
  <c r="AE26" i="17"/>
  <c r="K26" i="17" s="1"/>
  <c r="AD26" i="17"/>
  <c r="J26" i="17" s="1"/>
  <c r="N26" i="17"/>
  <c r="S26" i="17" s="1"/>
  <c r="I26" i="17"/>
  <c r="AL25" i="17"/>
  <c r="N25" i="17" s="1"/>
  <c r="AK25" i="17"/>
  <c r="M25" i="17" s="1"/>
  <c r="AE25" i="17"/>
  <c r="K25" i="17" s="1"/>
  <c r="AD25" i="17"/>
  <c r="J25" i="17" s="1"/>
  <c r="S25" i="17"/>
  <c r="AL24" i="17"/>
  <c r="N24" i="17" s="1"/>
  <c r="AK24" i="17"/>
  <c r="M24" i="17" s="1"/>
  <c r="AE24" i="17"/>
  <c r="K24" i="17" s="1"/>
  <c r="AD24" i="17"/>
  <c r="J24" i="17" s="1"/>
  <c r="AL23" i="17"/>
  <c r="N23" i="17" s="1"/>
  <c r="AK23" i="17"/>
  <c r="AE23" i="17"/>
  <c r="K23" i="17" s="1"/>
  <c r="AD23" i="17"/>
  <c r="J23" i="17" s="1"/>
  <c r="AL22" i="17"/>
  <c r="AE22" i="17"/>
  <c r="K22" i="17" s="1"/>
  <c r="AD22" i="17"/>
  <c r="J22" i="17" s="1"/>
  <c r="AK21" i="17"/>
  <c r="M21" i="17" s="1"/>
  <c r="AE21" i="17"/>
  <c r="K21" i="17" s="1"/>
  <c r="AD21" i="17"/>
  <c r="J21" i="17" s="1"/>
  <c r="AK20" i="17"/>
  <c r="M20" i="17" s="1"/>
  <c r="AE20" i="17"/>
  <c r="K20" i="17" s="1"/>
  <c r="AD20" i="17"/>
  <c r="J20" i="17" s="1"/>
  <c r="AK19" i="17"/>
  <c r="M19" i="17" s="1"/>
  <c r="AE19" i="17"/>
  <c r="K19" i="17" s="1"/>
  <c r="AD19" i="17"/>
  <c r="J19" i="17" s="1"/>
  <c r="AK18" i="17"/>
  <c r="M18" i="17" s="1"/>
  <c r="AE18" i="17"/>
  <c r="K18" i="17" s="1"/>
  <c r="AD18" i="17"/>
  <c r="J18" i="17" s="1"/>
  <c r="AK17" i="17"/>
  <c r="M17" i="17" s="1"/>
  <c r="AE17" i="17"/>
  <c r="K17" i="17" s="1"/>
  <c r="AD17" i="17"/>
  <c r="J17" i="17" s="1"/>
  <c r="R17" i="17" s="1"/>
  <c r="AK16" i="17"/>
  <c r="M16" i="17" s="1"/>
  <c r="AE16" i="17"/>
  <c r="K16" i="17" s="1"/>
  <c r="AD16" i="17"/>
  <c r="J16" i="17" s="1"/>
  <c r="AK15" i="17"/>
  <c r="M15" i="17" s="1"/>
  <c r="AD15" i="17"/>
  <c r="J15" i="17" s="1"/>
  <c r="AK14" i="17"/>
  <c r="AE14" i="17"/>
  <c r="H14" i="17"/>
  <c r="H39" i="17" s="1"/>
  <c r="G14" i="17"/>
  <c r="G39" i="17" s="1"/>
  <c r="AL13" i="17"/>
  <c r="N13" i="17" s="1"/>
  <c r="AK13" i="17"/>
  <c r="M13" i="17" s="1"/>
  <c r="AE13" i="17"/>
  <c r="K13" i="17" s="1"/>
  <c r="AD13" i="17"/>
  <c r="AL12" i="17"/>
  <c r="N12" i="17" s="1"/>
  <c r="AK12" i="17"/>
  <c r="M12" i="17" s="1"/>
  <c r="AE12" i="17"/>
  <c r="K12" i="17" s="1"/>
  <c r="AD12" i="17"/>
  <c r="AL11" i="17"/>
  <c r="N11" i="17" s="1"/>
  <c r="AK11" i="17"/>
  <c r="M11" i="17" s="1"/>
  <c r="AE11" i="17"/>
  <c r="K11" i="17" s="1"/>
  <c r="AD11" i="17"/>
  <c r="J11" i="17" s="1"/>
  <c r="J46" i="17" s="1"/>
  <c r="AL10" i="17"/>
  <c r="N10" i="17" s="1"/>
  <c r="AK10" i="17"/>
  <c r="M10" i="17" s="1"/>
  <c r="AE10" i="17"/>
  <c r="K10" i="17" s="1"/>
  <c r="K45" i="17" s="1"/>
  <c r="AD10" i="17"/>
  <c r="J10" i="17" s="1"/>
  <c r="J45" i="17" s="1"/>
  <c r="AL9" i="17"/>
  <c r="N9" i="17" s="1"/>
  <c r="AK9" i="17"/>
  <c r="M9" i="17" s="1"/>
  <c r="AE9" i="17"/>
  <c r="K9" i="17" s="1"/>
  <c r="AD9" i="17"/>
  <c r="J9" i="17" s="1"/>
  <c r="J44" i="17" s="1"/>
  <c r="AL8" i="17"/>
  <c r="N8" i="17" s="1"/>
  <c r="AK8" i="17"/>
  <c r="M8" i="17" s="1"/>
  <c r="AE8" i="17"/>
  <c r="K8" i="17" s="1"/>
  <c r="AD8" i="17"/>
  <c r="J8" i="17" s="1"/>
  <c r="J43" i="17" s="1"/>
  <c r="AL7" i="17"/>
  <c r="N7" i="17" s="1"/>
  <c r="AK7" i="17"/>
  <c r="M7" i="17" s="1"/>
  <c r="AE7" i="17"/>
  <c r="K7" i="17" s="1"/>
  <c r="AD7" i="17"/>
  <c r="J7" i="17" s="1"/>
  <c r="J42" i="17" s="1"/>
  <c r="AL6" i="17"/>
  <c r="AE6" i="17"/>
  <c r="AD6" i="17"/>
  <c r="K42" i="17" l="1"/>
  <c r="K43" i="17"/>
  <c r="K44" i="17"/>
  <c r="K46" i="17"/>
  <c r="K47" i="17"/>
  <c r="K48" i="17"/>
  <c r="S41" i="27"/>
  <c r="S47" i="27"/>
  <c r="J40" i="27"/>
  <c r="S7" i="17"/>
  <c r="R7" i="17"/>
  <c r="R8" i="17"/>
  <c r="M43" i="17"/>
  <c r="M44" i="17"/>
  <c r="R9" i="17"/>
  <c r="R10" i="17"/>
  <c r="R11" i="17"/>
  <c r="M46" i="17"/>
  <c r="M48" i="17"/>
  <c r="K14" i="17"/>
  <c r="AF14" i="17"/>
  <c r="R16" i="17"/>
  <c r="M45" i="17"/>
  <c r="M47" i="17"/>
  <c r="AJ39" i="27"/>
  <c r="M39" i="27"/>
  <c r="R42" i="27"/>
  <c r="S42" i="27"/>
  <c r="K40" i="27"/>
  <c r="S46" i="27"/>
  <c r="J6" i="17"/>
  <c r="AD39" i="17"/>
  <c r="J39" i="17" s="1"/>
  <c r="S8" i="17"/>
  <c r="S9" i="17"/>
  <c r="S10" i="17"/>
  <c r="S11" i="17"/>
  <c r="S12" i="17"/>
  <c r="S13" i="17"/>
  <c r="R21" i="17"/>
  <c r="R47" i="27"/>
  <c r="T47" i="27" s="1"/>
  <c r="U47" i="27" s="1"/>
  <c r="S43" i="27"/>
  <c r="T18" i="27"/>
  <c r="U18" i="27" s="1"/>
  <c r="S44" i="27"/>
  <c r="T20" i="27"/>
  <c r="U20" i="27" s="1"/>
  <c r="R46" i="27"/>
  <c r="T19" i="27"/>
  <c r="U19" i="27" s="1"/>
  <c r="R45" i="27"/>
  <c r="T45" i="27" s="1"/>
  <c r="U45" i="27" s="1"/>
  <c r="T15" i="27"/>
  <c r="U15" i="27" s="1"/>
  <c r="R41" i="27"/>
  <c r="T41" i="27" s="1"/>
  <c r="U41" i="27" s="1"/>
  <c r="T10" i="27"/>
  <c r="U10" i="27" s="1"/>
  <c r="R44" i="27"/>
  <c r="M14" i="17"/>
  <c r="K6" i="17"/>
  <c r="AE39" i="17"/>
  <c r="K39" i="17" s="1"/>
  <c r="S24" i="17"/>
  <c r="R26" i="17"/>
  <c r="T26" i="17" s="1"/>
  <c r="U26" i="17" s="1"/>
  <c r="J12" i="17"/>
  <c r="J47" i="17" s="1"/>
  <c r="J13" i="17"/>
  <c r="J48" i="17" s="1"/>
  <c r="R24" i="17"/>
  <c r="R14" i="27"/>
  <c r="S38" i="17"/>
  <c r="O44" i="27"/>
  <c r="O14" i="27"/>
  <c r="N6" i="17"/>
  <c r="S29" i="17"/>
  <c r="O26" i="17"/>
  <c r="F10" i="21"/>
  <c r="Q15" i="21" s="1"/>
  <c r="Q16" i="21" s="1"/>
  <c r="R14" i="17"/>
  <c r="G41" i="17"/>
  <c r="E40" i="17"/>
  <c r="AK22" i="17"/>
  <c r="M22" i="17" s="1"/>
  <c r="L28" i="17"/>
  <c r="S14" i="27"/>
  <c r="O46" i="27"/>
  <c r="L41" i="27"/>
  <c r="I45" i="17"/>
  <c r="S23" i="17"/>
  <c r="H41" i="17"/>
  <c r="I41" i="17" s="1"/>
  <c r="R18" i="17"/>
  <c r="M23" i="17"/>
  <c r="N22" i="17"/>
  <c r="S22" i="17" s="1"/>
  <c r="R19" i="17"/>
  <c r="L18" i="17"/>
  <c r="S28" i="17"/>
  <c r="I22" i="17"/>
  <c r="O28" i="17"/>
  <c r="L44" i="27"/>
  <c r="L46" i="27"/>
  <c r="M6" i="27"/>
  <c r="K6" i="27"/>
  <c r="K39" i="27" s="1"/>
  <c r="J6" i="27"/>
  <c r="J39" i="27" s="1"/>
  <c r="N6" i="27"/>
  <c r="N39" i="27" s="1"/>
  <c r="L14" i="27"/>
  <c r="AK6" i="17"/>
  <c r="M6" i="17" s="1"/>
  <c r="L15" i="17"/>
  <c r="R15" i="17"/>
  <c r="L20" i="17"/>
  <c r="R20" i="17"/>
  <c r="G40" i="17"/>
  <c r="L14" i="17"/>
  <c r="L26" i="17"/>
  <c r="J38" i="18"/>
  <c r="R38" i="18" s="1"/>
  <c r="AB6" i="18"/>
  <c r="Q46" i="18"/>
  <c r="P46" i="18"/>
  <c r="Q45" i="18"/>
  <c r="P45" i="18"/>
  <c r="F45" i="18"/>
  <c r="Q44" i="18"/>
  <c r="P44" i="18"/>
  <c r="Q43" i="18"/>
  <c r="P43" i="18"/>
  <c r="Q41" i="18"/>
  <c r="P41" i="18"/>
  <c r="AJ38" i="18"/>
  <c r="N38" i="18" s="1"/>
  <c r="K38" i="18"/>
  <c r="AJ37" i="18"/>
  <c r="AC37" i="18"/>
  <c r="AB37" i="18"/>
  <c r="AJ36" i="18"/>
  <c r="AI36" i="18"/>
  <c r="AC36" i="18"/>
  <c r="AB36" i="18"/>
  <c r="AJ35" i="18"/>
  <c r="AI35" i="18"/>
  <c r="AC35" i="18"/>
  <c r="AB35" i="18"/>
  <c r="AJ34" i="18"/>
  <c r="AI34" i="18"/>
  <c r="AC34" i="18"/>
  <c r="AB34" i="18"/>
  <c r="AJ33" i="18"/>
  <c r="AI33" i="18"/>
  <c r="AC33" i="18"/>
  <c r="AB33" i="18"/>
  <c r="AJ32" i="18"/>
  <c r="AI32" i="18"/>
  <c r="AC32" i="18"/>
  <c r="AB32" i="18"/>
  <c r="AJ31" i="18"/>
  <c r="AI31" i="18"/>
  <c r="AC31" i="18"/>
  <c r="AB31" i="18"/>
  <c r="AH30" i="18"/>
  <c r="AG30" i="18"/>
  <c r="AF30" i="18"/>
  <c r="AJ30" i="18" s="1"/>
  <c r="AE30" i="18"/>
  <c r="AI30" i="18" s="1"/>
  <c r="AA30" i="18"/>
  <c r="AB30" i="18"/>
  <c r="AJ29" i="18"/>
  <c r="N29" i="18" s="1"/>
  <c r="AI29" i="18"/>
  <c r="M29" i="18" s="1"/>
  <c r="AC29" i="18"/>
  <c r="K29" i="18" s="1"/>
  <c r="AB29" i="18"/>
  <c r="J29" i="18" s="1"/>
  <c r="Q29" i="18"/>
  <c r="Q47" i="18" s="1"/>
  <c r="P29" i="18"/>
  <c r="P47" i="18" s="1"/>
  <c r="AJ28" i="18"/>
  <c r="AI28" i="18"/>
  <c r="AC28" i="18"/>
  <c r="AB28" i="18"/>
  <c r="N28" i="18"/>
  <c r="M28" i="18"/>
  <c r="K28" i="18"/>
  <c r="J28" i="18"/>
  <c r="R28" i="18" s="1"/>
  <c r="AJ27" i="18"/>
  <c r="N27" i="18" s="1"/>
  <c r="AI27" i="18"/>
  <c r="M27" i="18" s="1"/>
  <c r="AC27" i="18"/>
  <c r="K27" i="18" s="1"/>
  <c r="AB27" i="18"/>
  <c r="J27" i="18" s="1"/>
  <c r="R27" i="18" s="1"/>
  <c r="AJ26" i="18"/>
  <c r="AI26" i="18"/>
  <c r="AC26" i="18"/>
  <c r="K26" i="18" s="1"/>
  <c r="AB26" i="18"/>
  <c r="J26" i="18" s="1"/>
  <c r="N26" i="18"/>
  <c r="S26" i="18" s="1"/>
  <c r="M26" i="18"/>
  <c r="R26" i="18" s="1"/>
  <c r="AJ25" i="18"/>
  <c r="N25" i="18" s="1"/>
  <c r="AI25" i="18"/>
  <c r="M25" i="18" s="1"/>
  <c r="AC25" i="18"/>
  <c r="K25" i="18" s="1"/>
  <c r="AB25" i="18"/>
  <c r="J25" i="18" s="1"/>
  <c r="R25" i="18" s="1"/>
  <c r="AJ24" i="18"/>
  <c r="N24" i="18" s="1"/>
  <c r="AI24" i="18"/>
  <c r="M24" i="18" s="1"/>
  <c r="AC24" i="18"/>
  <c r="K24" i="18" s="1"/>
  <c r="AB24" i="18"/>
  <c r="J24" i="18" s="1"/>
  <c r="R24" i="18" s="1"/>
  <c r="AJ23" i="18"/>
  <c r="N23" i="18" s="1"/>
  <c r="AI23" i="18"/>
  <c r="M23" i="18" s="1"/>
  <c r="AC23" i="18"/>
  <c r="AB23" i="18"/>
  <c r="K23" i="18"/>
  <c r="K22" i="18" s="1"/>
  <c r="J23" i="18"/>
  <c r="J22" i="18" s="1"/>
  <c r="AB22" i="18"/>
  <c r="AJ21" i="18"/>
  <c r="N21" i="18" s="1"/>
  <c r="AI21" i="18"/>
  <c r="M21" i="18" s="1"/>
  <c r="AC21" i="18"/>
  <c r="K21" i="18" s="1"/>
  <c r="AB21" i="18"/>
  <c r="J21" i="18" s="1"/>
  <c r="AJ20" i="18"/>
  <c r="AI20" i="18"/>
  <c r="M20" i="18" s="1"/>
  <c r="AC20" i="18"/>
  <c r="K20" i="18" s="1"/>
  <c r="AB20" i="18"/>
  <c r="J20" i="18" s="1"/>
  <c r="N20" i="18"/>
  <c r="AJ19" i="18"/>
  <c r="N19" i="18" s="1"/>
  <c r="AI19" i="18"/>
  <c r="M19" i="18" s="1"/>
  <c r="AC19" i="18"/>
  <c r="K19" i="18" s="1"/>
  <c r="AB19" i="18"/>
  <c r="J19" i="18"/>
  <c r="AJ18" i="18"/>
  <c r="AI18" i="18"/>
  <c r="AC18" i="18"/>
  <c r="K18" i="18" s="1"/>
  <c r="AB18" i="18"/>
  <c r="J18" i="18" s="1"/>
  <c r="N18" i="18"/>
  <c r="M18" i="18"/>
  <c r="AJ17" i="18"/>
  <c r="N17" i="18" s="1"/>
  <c r="AI17" i="18"/>
  <c r="M17" i="18" s="1"/>
  <c r="AC17" i="18"/>
  <c r="AB17" i="18"/>
  <c r="K17" i="18"/>
  <c r="S17" i="18" s="1"/>
  <c r="J17" i="18"/>
  <c r="AJ16" i="18"/>
  <c r="N16" i="18" s="1"/>
  <c r="AI16" i="18"/>
  <c r="M16" i="18" s="1"/>
  <c r="AC16" i="18"/>
  <c r="K16" i="18" s="1"/>
  <c r="S16" i="18" s="1"/>
  <c r="AB16" i="18"/>
  <c r="J16" i="18" s="1"/>
  <c r="AJ15" i="18"/>
  <c r="N15" i="18" s="1"/>
  <c r="AI15" i="18"/>
  <c r="M15" i="18" s="1"/>
  <c r="AC15" i="18"/>
  <c r="K15" i="18" s="1"/>
  <c r="AB15" i="18"/>
  <c r="J15" i="18" s="1"/>
  <c r="AI14" i="18"/>
  <c r="H14" i="18"/>
  <c r="H39" i="18" s="1"/>
  <c r="G14" i="18"/>
  <c r="G39" i="18" s="1"/>
  <c r="E14" i="18"/>
  <c r="E39" i="18" s="1"/>
  <c r="AJ13" i="18"/>
  <c r="N13" i="18" s="1"/>
  <c r="AI13" i="18"/>
  <c r="M13" i="18" s="1"/>
  <c r="AC13" i="18"/>
  <c r="K13" i="18" s="1"/>
  <c r="AB13" i="18"/>
  <c r="J13" i="18" s="1"/>
  <c r="AJ12" i="18"/>
  <c r="N12" i="18" s="1"/>
  <c r="AI12" i="18"/>
  <c r="M12" i="18" s="1"/>
  <c r="AC12" i="18"/>
  <c r="K12" i="18" s="1"/>
  <c r="AB12" i="18"/>
  <c r="J12" i="18" s="1"/>
  <c r="AJ11" i="18"/>
  <c r="N11" i="18" s="1"/>
  <c r="AI11" i="18"/>
  <c r="M11" i="18" s="1"/>
  <c r="M45" i="18" s="1"/>
  <c r="AC11" i="18"/>
  <c r="K11" i="18" s="1"/>
  <c r="AB11" i="18"/>
  <c r="J11" i="18" s="1"/>
  <c r="AJ10" i="18"/>
  <c r="N10" i="18" s="1"/>
  <c r="AI10" i="18"/>
  <c r="M10" i="18" s="1"/>
  <c r="AC10" i="18"/>
  <c r="K10" i="18" s="1"/>
  <c r="AB10" i="18"/>
  <c r="J10" i="18" s="1"/>
  <c r="AJ9" i="18"/>
  <c r="N9" i="18" s="1"/>
  <c r="AI9" i="18"/>
  <c r="M9" i="18" s="1"/>
  <c r="AC9" i="18"/>
  <c r="K9" i="18" s="1"/>
  <c r="AB9" i="18"/>
  <c r="J9" i="18" s="1"/>
  <c r="AJ8" i="18"/>
  <c r="N8" i="18" s="1"/>
  <c r="AI8" i="18"/>
  <c r="M8" i="18" s="1"/>
  <c r="AC8" i="18"/>
  <c r="K8" i="18" s="1"/>
  <c r="AB8" i="18"/>
  <c r="J8" i="18" s="1"/>
  <c r="AJ7" i="18"/>
  <c r="N7" i="18" s="1"/>
  <c r="AI7" i="18"/>
  <c r="M7" i="18" s="1"/>
  <c r="AC7" i="18"/>
  <c r="K7" i="18" s="1"/>
  <c r="AB7" i="18"/>
  <c r="J7" i="18" s="1"/>
  <c r="AC6" i="18"/>
  <c r="J46" i="18" l="1"/>
  <c r="M46" i="18"/>
  <c r="S27" i="18"/>
  <c r="T27" i="18" s="1"/>
  <c r="U27" i="18" s="1"/>
  <c r="K42" i="18"/>
  <c r="N42" i="18"/>
  <c r="K43" i="18"/>
  <c r="N43" i="18"/>
  <c r="K44" i="18"/>
  <c r="N45" i="18"/>
  <c r="K47" i="18"/>
  <c r="N47" i="18"/>
  <c r="T46" i="27"/>
  <c r="U46" i="27" s="1"/>
  <c r="S40" i="27"/>
  <c r="T10" i="17"/>
  <c r="U10" i="17" s="1"/>
  <c r="N41" i="18"/>
  <c r="J42" i="18"/>
  <c r="J43" i="18"/>
  <c r="J44" i="18"/>
  <c r="J47" i="18"/>
  <c r="M47" i="18"/>
  <c r="K41" i="18"/>
  <c r="N46" i="18"/>
  <c r="S21" i="18"/>
  <c r="M42" i="18"/>
  <c r="M43" i="18"/>
  <c r="R45" i="17"/>
  <c r="R13" i="17"/>
  <c r="R12" i="17"/>
  <c r="K45" i="18"/>
  <c r="R43" i="17"/>
  <c r="F8" i="21"/>
  <c r="T14" i="27"/>
  <c r="U14" i="27" s="1"/>
  <c r="T44" i="27"/>
  <c r="U44" i="27" s="1"/>
  <c r="R40" i="27"/>
  <c r="T40" i="27" s="1"/>
  <c r="U40" i="27" s="1"/>
  <c r="N14" i="18"/>
  <c r="N44" i="18"/>
  <c r="M22" i="18"/>
  <c r="M41" i="18"/>
  <c r="M44" i="18"/>
  <c r="M14" i="18"/>
  <c r="T26" i="18"/>
  <c r="U26" i="18" s="1"/>
  <c r="S20" i="18"/>
  <c r="K46" i="18"/>
  <c r="R19" i="18"/>
  <c r="J45" i="18"/>
  <c r="J14" i="18"/>
  <c r="J41" i="18"/>
  <c r="J6" i="18"/>
  <c r="J39" i="18" s="1"/>
  <c r="K6" i="18"/>
  <c r="M42" i="17"/>
  <c r="AK39" i="17"/>
  <c r="M39" i="17" s="1"/>
  <c r="S28" i="18"/>
  <c r="T28" i="18" s="1"/>
  <c r="U28" i="18" s="1"/>
  <c r="R7" i="18"/>
  <c r="R8" i="18"/>
  <c r="R9" i="18"/>
  <c r="R10" i="18"/>
  <c r="R11" i="18"/>
  <c r="R12" i="18"/>
  <c r="R13" i="18"/>
  <c r="S19" i="18"/>
  <c r="L19" i="18"/>
  <c r="R21" i="18"/>
  <c r="F22" i="18"/>
  <c r="S24" i="18"/>
  <c r="S25" i="18"/>
  <c r="S29" i="18"/>
  <c r="S7" i="18"/>
  <c r="S8" i="18"/>
  <c r="S42" i="18" s="1"/>
  <c r="S9" i="18"/>
  <c r="S43" i="18" s="1"/>
  <c r="S10" i="18"/>
  <c r="S11" i="18"/>
  <c r="S12" i="18"/>
  <c r="S13" i="18"/>
  <c r="R16" i="18"/>
  <c r="R29" i="18"/>
  <c r="S38" i="18"/>
  <c r="F6" i="21"/>
  <c r="F9" i="21"/>
  <c r="L22" i="17"/>
  <c r="O22" i="17"/>
  <c r="S18" i="18"/>
  <c r="R20" i="18"/>
  <c r="R18" i="18"/>
  <c r="T18" i="18" s="1"/>
  <c r="U18" i="18" s="1"/>
  <c r="R23" i="18"/>
  <c r="L39" i="27"/>
  <c r="L40" i="27" s="1"/>
  <c r="AC30" i="18"/>
  <c r="N22" i="18"/>
  <c r="K14" i="18"/>
  <c r="AJ22" i="18"/>
  <c r="AJ14" i="18"/>
  <c r="AC22" i="18"/>
  <c r="L42" i="17"/>
  <c r="L45" i="17"/>
  <c r="K41" i="17"/>
  <c r="L47" i="17"/>
  <c r="J40" i="17"/>
  <c r="R6" i="27"/>
  <c r="S6" i="27"/>
  <c r="S39" i="27" s="1"/>
  <c r="H40" i="17"/>
  <c r="I39" i="17"/>
  <c r="I40" i="17" s="1"/>
  <c r="J41" i="17"/>
  <c r="O23" i="18"/>
  <c r="L20" i="18"/>
  <c r="S23" i="18"/>
  <c r="L18" i="18"/>
  <c r="F39" i="18"/>
  <c r="AI6" i="18"/>
  <c r="AI39" i="18" s="1"/>
  <c r="AB14" i="18"/>
  <c r="AB39" i="18" s="1"/>
  <c r="S15" i="18"/>
  <c r="R17" i="18"/>
  <c r="O20" i="18"/>
  <c r="O26" i="18"/>
  <c r="O28" i="18"/>
  <c r="AJ6" i="18"/>
  <c r="AC14" i="18"/>
  <c r="L15" i="18"/>
  <c r="R15" i="18"/>
  <c r="O18" i="18"/>
  <c r="I22" i="18"/>
  <c r="L26" i="18"/>
  <c r="L28" i="18"/>
  <c r="R42" i="18" l="1"/>
  <c r="S47" i="18"/>
  <c r="R43" i="18"/>
  <c r="J40" i="18"/>
  <c r="K40" i="18"/>
  <c r="S14" i="18"/>
  <c r="S45" i="18"/>
  <c r="N40" i="18"/>
  <c r="R47" i="18"/>
  <c r="R39" i="27"/>
  <c r="T39" i="27" s="1"/>
  <c r="U39" i="27" s="1"/>
  <c r="T6" i="27"/>
  <c r="U6" i="27" s="1"/>
  <c r="AJ39" i="18"/>
  <c r="M40" i="18"/>
  <c r="O14" i="18"/>
  <c r="AC39" i="18"/>
  <c r="S46" i="18"/>
  <c r="S41" i="18"/>
  <c r="T23" i="18"/>
  <c r="U23" i="18" s="1"/>
  <c r="K39" i="18"/>
  <c r="S44" i="18"/>
  <c r="T20" i="18"/>
  <c r="U20" i="18" s="1"/>
  <c r="R46" i="18"/>
  <c r="T46" i="18" s="1"/>
  <c r="U46" i="18" s="1"/>
  <c r="T19" i="18"/>
  <c r="U19" i="18" s="1"/>
  <c r="R45" i="18"/>
  <c r="T45" i="18" s="1"/>
  <c r="U45" i="18" s="1"/>
  <c r="R41" i="18"/>
  <c r="T41" i="18" s="1"/>
  <c r="U41" i="18" s="1"/>
  <c r="T15" i="18"/>
  <c r="U15" i="18" s="1"/>
  <c r="R44" i="18"/>
  <c r="T10" i="18"/>
  <c r="U10" i="18" s="1"/>
  <c r="L45" i="18"/>
  <c r="L22" i="18"/>
  <c r="L41" i="18"/>
  <c r="R14" i="18"/>
  <c r="T14" i="18" s="1"/>
  <c r="U14" i="18" s="1"/>
  <c r="F40" i="18"/>
  <c r="I39" i="18"/>
  <c r="I40" i="18" s="1"/>
  <c r="L14" i="18"/>
  <c r="O46" i="18"/>
  <c r="L44" i="18"/>
  <c r="R22" i="18"/>
  <c r="S22" i="18"/>
  <c r="O22" i="18"/>
  <c r="O44" i="18"/>
  <c r="L41" i="17"/>
  <c r="M41" i="17"/>
  <c r="O39" i="27"/>
  <c r="O40" i="27" s="1"/>
  <c r="S6" i="17"/>
  <c r="M40" i="17"/>
  <c r="R6" i="17"/>
  <c r="K40" i="17"/>
  <c r="L39" i="17"/>
  <c r="L40" i="17" s="1"/>
  <c r="D7" i="21"/>
  <c r="N6" i="18"/>
  <c r="N39" i="18" s="1"/>
  <c r="M6" i="18"/>
  <c r="M39" i="18" s="1"/>
  <c r="L46" i="18"/>
  <c r="S40" i="18" l="1"/>
  <c r="T22" i="18"/>
  <c r="U22" i="18" s="1"/>
  <c r="R40" i="18"/>
  <c r="T44" i="18"/>
  <c r="U44" i="18" s="1"/>
  <c r="T6" i="17"/>
  <c r="U6" i="17" s="1"/>
  <c r="F11" i="21"/>
  <c r="F17" i="21" s="1"/>
  <c r="D9" i="21"/>
  <c r="R6" i="18"/>
  <c r="R39" i="18" s="1"/>
  <c r="S6" i="18"/>
  <c r="S39" i="18" s="1"/>
  <c r="L39" i="18"/>
  <c r="L40" i="18" s="1"/>
  <c r="T40" i="18" l="1"/>
  <c r="U40" i="18" s="1"/>
  <c r="T39" i="18"/>
  <c r="U39" i="18" s="1"/>
  <c r="T6" i="18"/>
  <c r="U6" i="18" s="1"/>
  <c r="D10" i="21"/>
  <c r="D6" i="21"/>
  <c r="D8" i="21"/>
  <c r="O39" i="18"/>
  <c r="O40" i="18" s="1"/>
  <c r="D11" i="21" l="1"/>
  <c r="D17" i="21" s="1"/>
  <c r="Q8" i="21" l="1"/>
  <c r="R8" i="21"/>
  <c r="Q10" i="21"/>
  <c r="R10" i="21"/>
  <c r="H8" i="21" l="1"/>
  <c r="S8" i="21" s="1"/>
  <c r="H7" i="21"/>
  <c r="S7" i="21" s="1"/>
  <c r="H10" i="21"/>
  <c r="S10" i="21" s="1"/>
  <c r="H6" i="21"/>
  <c r="S6" i="21" s="1"/>
  <c r="H9" i="21"/>
  <c r="S9" i="21" s="1"/>
  <c r="Q9" i="21"/>
  <c r="R9" i="21"/>
  <c r="R7" i="21"/>
  <c r="Q7" i="21"/>
  <c r="R6" i="21"/>
  <c r="Q6" i="21"/>
  <c r="H11" i="21" l="1"/>
  <c r="H17" i="21" s="1"/>
  <c r="I20" i="21" s="1"/>
  <c r="S11" i="21" l="1"/>
  <c r="L9" i="21" l="1"/>
  <c r="L7" i="21" l="1"/>
  <c r="L8" i="21" l="1"/>
  <c r="L10" i="21"/>
  <c r="L6" i="21" l="1"/>
  <c r="L11" i="21" l="1"/>
  <c r="L17" i="21" s="1"/>
  <c r="M8" i="21" l="1"/>
  <c r="M11" i="21" l="1"/>
  <c r="M17" i="21" s="1"/>
  <c r="R29" i="17" l="1"/>
  <c r="R48" i="17" s="1"/>
  <c r="F48" i="17"/>
  <c r="F46" i="17"/>
  <c r="F42" i="17"/>
  <c r="F45" i="17"/>
  <c r="F47" i="17"/>
  <c r="R25" i="17"/>
  <c r="R44" i="17" s="1"/>
  <c r="F26" i="17"/>
  <c r="R23" i="17"/>
  <c r="T23" i="17" s="1"/>
  <c r="U23" i="17" s="1"/>
  <c r="F27" i="17"/>
  <c r="R27" i="17"/>
  <c r="R28" i="17"/>
  <c r="T28" i="17" s="1"/>
  <c r="U28" i="17" s="1"/>
  <c r="F28" i="17"/>
  <c r="T27" i="17" l="1"/>
  <c r="U27" i="17" s="1"/>
  <c r="R46" i="17"/>
  <c r="R47" i="17"/>
  <c r="R42" i="17"/>
  <c r="D40" i="17"/>
  <c r="F40" i="17" s="1"/>
  <c r="F39" i="17"/>
  <c r="R22" i="17"/>
  <c r="C7" i="21"/>
  <c r="T7" i="21" s="1"/>
  <c r="D41" i="17"/>
  <c r="F41" i="17" s="1"/>
  <c r="R39" i="17" l="1"/>
  <c r="T22" i="17"/>
  <c r="U22" i="17" s="1"/>
  <c r="R41" i="17"/>
  <c r="AL17" i="17"/>
  <c r="N17" i="17" s="1"/>
  <c r="N44" i="17" s="1"/>
  <c r="AL21" i="17"/>
  <c r="N21" i="17" s="1"/>
  <c r="AL19" i="17"/>
  <c r="N19" i="17" s="1"/>
  <c r="N46" i="17" s="1"/>
  <c r="AL16" i="17"/>
  <c r="N16" i="17" s="1"/>
  <c r="AL20" i="17"/>
  <c r="N20" i="17" s="1"/>
  <c r="AL18" i="17"/>
  <c r="N18" i="17" s="1"/>
  <c r="AL15" i="17"/>
  <c r="N15" i="17" s="1"/>
  <c r="N42" i="17" s="1"/>
  <c r="S16" i="17" l="1"/>
  <c r="S43" i="17" s="1"/>
  <c r="N43" i="17"/>
  <c r="S21" i="17"/>
  <c r="S48" i="17" s="1"/>
  <c r="N48" i="17"/>
  <c r="N47" i="17"/>
  <c r="S20" i="17"/>
  <c r="O18" i="17"/>
  <c r="N45" i="17"/>
  <c r="O45" i="17" s="1"/>
  <c r="R40" i="17"/>
  <c r="AL14" i="17"/>
  <c r="AM14" i="17" s="1"/>
  <c r="S19" i="17"/>
  <c r="S17" i="17"/>
  <c r="S44" i="17" s="1"/>
  <c r="O20" i="17"/>
  <c r="S15" i="17"/>
  <c r="S18" i="17"/>
  <c r="T18" i="17" s="1"/>
  <c r="U18" i="17" s="1"/>
  <c r="O47" i="17"/>
  <c r="T15" i="17" l="1"/>
  <c r="U15" i="17" s="1"/>
  <c r="S42" i="17"/>
  <c r="T42" i="17" s="1"/>
  <c r="U42" i="17" s="1"/>
  <c r="S47" i="17"/>
  <c r="T47" i="17" s="1"/>
  <c r="U47" i="17" s="1"/>
  <c r="T20" i="17"/>
  <c r="U20" i="17" s="1"/>
  <c r="T19" i="17"/>
  <c r="U19" i="17" s="1"/>
  <c r="S46" i="17"/>
  <c r="T46" i="17" s="1"/>
  <c r="U46" i="17" s="1"/>
  <c r="S45" i="17"/>
  <c r="T45" i="17" s="1"/>
  <c r="U45" i="17" s="1"/>
  <c r="N14" i="17"/>
  <c r="S14" i="17" s="1"/>
  <c r="AL39" i="17"/>
  <c r="N39" i="17" s="1"/>
  <c r="O14" i="17"/>
  <c r="N41" i="17"/>
  <c r="O41" i="17" s="1"/>
  <c r="S39" i="17" l="1"/>
  <c r="T39" i="17" s="1"/>
  <c r="U39" i="17" s="1"/>
  <c r="T14" i="17"/>
  <c r="U14" i="17" s="1"/>
  <c r="C8" i="21"/>
  <c r="T8" i="21" s="1"/>
  <c r="C10" i="21"/>
  <c r="T10" i="21" s="1"/>
  <c r="C9" i="21"/>
  <c r="T9" i="21" s="1"/>
  <c r="S41" i="17"/>
  <c r="T41" i="17" s="1"/>
  <c r="U41" i="17" s="1"/>
  <c r="O39" i="17"/>
  <c r="O40" i="17" s="1"/>
  <c r="N40" i="17"/>
  <c r="C6" i="21" l="1"/>
  <c r="T6" i="21" s="1"/>
  <c r="S40" i="17"/>
  <c r="T40" i="17" s="1"/>
  <c r="U40" i="17" s="1"/>
  <c r="C11" i="21" l="1"/>
  <c r="C17" i="21" s="1"/>
  <c r="T11" i="21" l="1"/>
  <c r="D40" i="27" l="1"/>
  <c r="F47" i="27" l="1"/>
  <c r="F44" i="27" l="1"/>
  <c r="F46" i="27"/>
  <c r="F45" i="27"/>
  <c r="F41" i="27"/>
  <c r="F39" i="27"/>
  <c r="F40" i="27" l="1"/>
  <c r="E7" i="21"/>
  <c r="E6" i="21" l="1"/>
  <c r="E10" i="21"/>
  <c r="E9" i="21"/>
  <c r="I44" i="27" l="1"/>
  <c r="I39" i="27" l="1"/>
  <c r="I40" i="27" s="1"/>
  <c r="E8" i="21" l="1"/>
  <c r="E11" i="21" l="1"/>
  <c r="E17" i="21" s="1"/>
  <c r="G11" i="21" l="1"/>
  <c r="R11" i="21" l="1"/>
  <c r="Q11" i="21"/>
  <c r="G17" i="21"/>
  <c r="D46" i="60" l="1"/>
  <c r="F46" i="60" s="1"/>
  <c r="D44" i="60"/>
  <c r="F44" i="60" s="1"/>
  <c r="D41" i="60"/>
  <c r="F41" i="60" s="1"/>
  <c r="D47" i="60"/>
  <c r="F47" i="60" s="1"/>
  <c r="D45" i="60"/>
  <c r="F45" i="60" s="1"/>
  <c r="F29" i="60"/>
  <c r="U29" i="60"/>
  <c r="W29" i="60" s="1"/>
  <c r="X29" i="60" s="1"/>
  <c r="U23" i="60"/>
  <c r="F28" i="60"/>
  <c r="U28" i="60"/>
  <c r="F27" i="60"/>
  <c r="U27" i="60"/>
  <c r="F26" i="60"/>
  <c r="U26" i="60"/>
  <c r="F23" i="60"/>
  <c r="D22" i="60"/>
  <c r="F22" i="60" s="1"/>
  <c r="U44" i="60" l="1"/>
  <c r="W44" i="60" s="1"/>
  <c r="X44" i="60" s="1"/>
  <c r="W26" i="60"/>
  <c r="X26" i="60" s="1"/>
  <c r="U45" i="60"/>
  <c r="W45" i="60" s="1"/>
  <c r="X45" i="60" s="1"/>
  <c r="W27" i="60"/>
  <c r="X27" i="60" s="1"/>
  <c r="U46" i="60"/>
  <c r="W46" i="60" s="1"/>
  <c r="X46" i="60" s="1"/>
  <c r="W28" i="60"/>
  <c r="X28" i="60" s="1"/>
  <c r="U41" i="60"/>
  <c r="W41" i="60" s="1"/>
  <c r="X41" i="60" s="1"/>
  <c r="W23" i="60"/>
  <c r="X23" i="60" s="1"/>
  <c r="U47" i="60"/>
  <c r="W47" i="60" s="1"/>
  <c r="X47" i="60" s="1"/>
  <c r="D39" i="60"/>
  <c r="F39" i="60" s="1"/>
  <c r="U22" i="60"/>
  <c r="W22" i="60" s="1"/>
  <c r="X22" i="60" s="1"/>
  <c r="D40" i="60"/>
  <c r="F40" i="60" s="1"/>
  <c r="U39" i="60" l="1"/>
  <c r="W39" i="60" s="1"/>
  <c r="X39" i="60" s="1"/>
  <c r="U40" i="60" l="1"/>
  <c r="W40" i="60" s="1"/>
  <c r="X40" i="60" s="1"/>
  <c r="A4" i="92"/>
  <c r="B1" i="17"/>
  <c r="B1" i="66"/>
</calcChain>
</file>

<file path=xl/sharedStrings.xml><?xml version="1.0" encoding="utf-8"?>
<sst xmlns="http://schemas.openxmlformats.org/spreadsheetml/2006/main" count="2637" uniqueCount="216">
  <si>
    <t>Код строки</t>
  </si>
  <si>
    <t>Потребители с максимальной мощностью принадлежащих им энергопринимающих устройств от 10 МВт</t>
  </si>
  <si>
    <t>Перечень групп потребителей</t>
  </si>
  <si>
    <t>1 ценовая категория</t>
  </si>
  <si>
    <t>2 ценовая категория</t>
  </si>
  <si>
    <t>Объем э/э</t>
  </si>
  <si>
    <t>Стоимость э/э +мощность</t>
  </si>
  <si>
    <t>Промышленные и приравненные к ним потребители</t>
  </si>
  <si>
    <t>Электрифицированный железнодорожный транспорт</t>
  </si>
  <si>
    <t>Электрифицированный городской транспорт</t>
  </si>
  <si>
    <t>Непромышленные потребители</t>
  </si>
  <si>
    <t>Сельскохозяйственные товаропроизводители</t>
  </si>
  <si>
    <t>Бюджетные потребители</t>
  </si>
  <si>
    <t>Другие энергоснабжающие организации</t>
  </si>
  <si>
    <t>Потребители с максимальной мощностью принадлежащих им энергопринимающих устройств до 150 кВт</t>
  </si>
  <si>
    <t>Компенсация расхода электрической энергии на передачу сетевыми организациями</t>
  </si>
  <si>
    <t>3 и 5 ценовые категории</t>
  </si>
  <si>
    <t>Потребители с максимальной мощностью принадлежащих им энергопринимающих устройств от 670 кВт до 10 МВт</t>
  </si>
  <si>
    <t xml:space="preserve">Стоимость э/э </t>
  </si>
  <si>
    <t>4 и 6 ценовые категории</t>
  </si>
  <si>
    <t>СУММА ОБЪЕМОВ</t>
  </si>
  <si>
    <t>СУММА СТОИМОСТИ</t>
  </si>
  <si>
    <t>Полезный отпуск - без компенсации расхода</t>
  </si>
  <si>
    <t>Стоимость (э/э +мощность),тыс.руб.</t>
  </si>
  <si>
    <t>Объем э/э, тыс. кВт*ч</t>
  </si>
  <si>
    <t>Стоимость э/э, тыс.руб.</t>
  </si>
  <si>
    <t>ИТОГО</t>
  </si>
  <si>
    <t>Стоимость э/э</t>
  </si>
  <si>
    <t>Стоимость мощность</t>
  </si>
  <si>
    <t>Объем мощности</t>
  </si>
  <si>
    <t>Средняя цена, руб./кВт*ч</t>
  </si>
  <si>
    <t>Полезный отпуск - всего  (без учета расходов на компенсацию потерь), в том числе:</t>
  </si>
  <si>
    <t>Сумму объемов не складываем!!! Только сумму стоимости.</t>
  </si>
  <si>
    <t>Всего средняя цена на электроэнергию без учета расходов на компенсацию потерь (без НДС)</t>
  </si>
  <si>
    <t>Промышленные и приравненные к ним потребители (без НДС)</t>
  </si>
  <si>
    <t>Непромышленные и приравненные к ним потребители   (без НДС)</t>
  </si>
  <si>
    <t>Сельскохозяйственные товаро-производители (без НДС)</t>
  </si>
  <si>
    <t>Население, проживающее в городских населенных пунктах в домах, оборудованных в установленном порядке стационарными газовыми плитами и потребители, приравненные к населению (с НДС)</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</si>
  <si>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устрановками и сельское население (с НДС)</t>
  </si>
  <si>
    <t xml:space="preserve">  декабрь 2012</t>
  </si>
  <si>
    <t>январь 2013</t>
  </si>
  <si>
    <t xml:space="preserve"> февраль 2013 </t>
  </si>
  <si>
    <t>март 2013</t>
  </si>
  <si>
    <t xml:space="preserve"> апрель 2013</t>
  </si>
  <si>
    <t xml:space="preserve"> май 2013</t>
  </si>
  <si>
    <t xml:space="preserve"> июнь 2013</t>
  </si>
  <si>
    <t xml:space="preserve"> июль 2013</t>
  </si>
  <si>
    <t xml:space="preserve"> август 2013</t>
  </si>
  <si>
    <t xml:space="preserve"> сентябрь 2013</t>
  </si>
  <si>
    <t xml:space="preserve"> октябрь 2013</t>
  </si>
  <si>
    <t xml:space="preserve"> ноябрь 2013</t>
  </si>
  <si>
    <t xml:space="preserve"> декабрь 2013</t>
  </si>
  <si>
    <t xml:space="preserve">Средневзвешанная одноставочная цена на электроэнергию, всего по Астраханской области </t>
  </si>
  <si>
    <t>* график изменения цен сформирован с учетом положений  постановления Правительства Российской Федерации № 442 от 04.05.2004 (в ред. Постановлений Правительства РФ от 28.12.2012 N 1449, от 30.12.2012 N 1482, от 30.01.2013 N 67, от 26.07.2013 N 630, от 31.07.2013 N 652, от 26.08.2013 N 737, от 27.08.2013 N 743, от 10.02.2014 N 95, с изм., внесенными решением ВАС РФ от 21.05.2013 N ВАС-15415/12) . Отражает средневзвешанную цену на электроэнергию с учетом всех ценовых категорий, применяемую к данной группе потребителей.</t>
  </si>
  <si>
    <t>Приложение № 1</t>
  </si>
  <si>
    <t>Приложение № 2</t>
  </si>
  <si>
    <t>Промышленные потребители</t>
  </si>
  <si>
    <t>Изменение средней цены на электрическую энергию по потребителям группы "прочие потребители" на территории Астраханской области за период декабрь 2014 года  и январь -май 2015 года (руб./кВт ч) *</t>
  </si>
  <si>
    <t>Вспомогательный расчет к графику</t>
  </si>
  <si>
    <t>темп роста дек.16 к декабрю15</t>
  </si>
  <si>
    <t>год</t>
  </si>
  <si>
    <t>темп роста май.17 к декабрю16</t>
  </si>
  <si>
    <t>темп роста май.17 к апрелю17</t>
  </si>
  <si>
    <t>Приложение № 2 к докладной записке</t>
  </si>
  <si>
    <t>к 01.17</t>
  </si>
  <si>
    <t>темп июля 2017 к июню 2017</t>
  </si>
  <si>
    <t>к 12.16</t>
  </si>
  <si>
    <t>Динамика средневзвешенной одноставочной нерегулируемой цены на электрическую энергию, отпускаемой «прочим потребителям» гарантирующим поставщиком ПАО «Астраханская энергосбытовая компания»  за декабрь 2016 года –июль 2017 года, руб./кВт.ч. (без НДС)</t>
  </si>
  <si>
    <t>Категории потребителей</t>
  </si>
  <si>
    <t>Средняя цена, руб./кВт*ч (без НДС)</t>
  </si>
  <si>
    <t>Категории группы "прочие потребители"</t>
  </si>
  <si>
    <t>Приложение № 1 е к докладной записке</t>
  </si>
  <si>
    <t>Главный специалист</t>
  </si>
  <si>
    <t>Приложение  к докладной записке</t>
  </si>
  <si>
    <t>Потребители с максимальной мощностью принадлежащих им энергопринимающих устройств до 670 кВт</t>
  </si>
  <si>
    <t>А.С. Калюжный</t>
  </si>
  <si>
    <t>Приложение № 1 к докладной записке</t>
  </si>
  <si>
    <t>Расчет средней цены на э/э для прочих потребителей Астраханской области по состоянию за сентябрь 2019 (по данным статистических форм № 46-ээ "Сведения о полезном  отпуске (продаже) электрической энергии и мощности отдельным категориям потребителей" ПАО "АЭСК")</t>
  </si>
  <si>
    <t>Расчет средней цены на э/э для прочих потребителей Астраханской области по состоянию за октябрь 2019 (по данным статистических форм № 46-ээ "Сведения о полезном  отпуске (продаже) электрической энергии и мощности отдельным категориям потребителей" ПАО "АЭСК")</t>
  </si>
  <si>
    <t>Расчет средней цены на э/э для прочих потребителей Астраханской области по состоянию за ноябрь 2019 (по данным статистических форм № 46-ээ "Сведения о полезном  отпуске (продаже) электрической энергии и мощности отдельным категориям потребителей" ПАО "АЭСК")</t>
  </si>
  <si>
    <t>Расчет средней цены на э/э для прочих потребителей Астраханской области по состоянию за декабрь 2019 (по данным статистических форм № 46-ээ "Сведения о полезном  отпуске (продаже) электрической энергии и мощности отдельным категориям потребителей" ПАО "АЭСК")</t>
  </si>
  <si>
    <t>Средняя цена, руб./кВт*ч (в т.ч. НДС 20%)</t>
  </si>
  <si>
    <t>700</t>
  </si>
  <si>
    <t>Расчет средней цены на э/э для прочих потребителей Астраханской области по состоянию за январь 2020 (по данным статистических форм № 46-ээ "Сведения о полезном  отпуске (продаже) электрической энергии и мощности отдельным категориям потребителей" ПАО "АЭСК")</t>
  </si>
  <si>
    <t>Расчет средней цены на э/э для прочих потребителей Астраханской области по состоянию за февраль 2020 (по данным статистических форм № 46-ээ "Сведения о полезном  отпуске (продаже) электрической энергии и мощности отдельным категориям потребителей" ПАО "АЭСК")</t>
  </si>
  <si>
    <t>Расчет средней цены на э/э для прочих потребителей Астраханской области по состоянию за март 2020 (по данным статистических форм № 46-ээ "Сведения о полезном  отпуске (продаже) электрической энергии и мощности отдельным категориям потребителей" ПАО "АЭСК")</t>
  </si>
  <si>
    <t>Расчет средней цены на э/э для прочих потребителей Астраханской области по состоянию за июнь 2020 (по данным статистических форм № 46-ээ "Сведения о полезном  отпуске (продаже) электрической энергии и мощности отдельным категориям потребителей" ПАО "АЭСК")</t>
  </si>
  <si>
    <t>Стоимость э/э, тыс. руб.</t>
  </si>
  <si>
    <t>Стоимость мощности, тыс. руб.</t>
  </si>
  <si>
    <t>Зав. Сектором</t>
  </si>
  <si>
    <t>Т.В. Уханова</t>
  </si>
  <si>
    <t>Объем мощности, тыс. кВт*ч</t>
  </si>
  <si>
    <t>Стоимость (э/э +мощность), тыс.руб.</t>
  </si>
  <si>
    <t>НВВ</t>
  </si>
  <si>
    <t>381</t>
  </si>
  <si>
    <t>200</t>
  </si>
  <si>
    <t>211</t>
  </si>
  <si>
    <t>221</t>
  </si>
  <si>
    <t>231</t>
  </si>
  <si>
    <t>241</t>
  </si>
  <si>
    <t>251</t>
  </si>
  <si>
    <t>261</t>
  </si>
  <si>
    <t>271</t>
  </si>
  <si>
    <t>300</t>
  </si>
  <si>
    <t>311</t>
  </si>
  <si>
    <t>321</t>
  </si>
  <si>
    <t>331</t>
  </si>
  <si>
    <t>341</t>
  </si>
  <si>
    <t>351</t>
  </si>
  <si>
    <t>361</t>
  </si>
  <si>
    <t>371</t>
  </si>
  <si>
    <t>400</t>
  </si>
  <si>
    <t>411</t>
  </si>
  <si>
    <t>421</t>
  </si>
  <si>
    <t>431</t>
  </si>
  <si>
    <t>441</t>
  </si>
  <si>
    <t>451</t>
  </si>
  <si>
    <t>461</t>
  </si>
  <si>
    <t>471</t>
  </si>
  <si>
    <t>Компенсация расхода электрической энергии на передачу сетевыми организациями (сверх балансовых показателей)</t>
  </si>
  <si>
    <t>Компенсация расхода электрической энергии на передачу сетевыми организациями (в пределах  балансовых показателей)</t>
  </si>
  <si>
    <t>Компенсация расхода электрической энергии на передачу сетевыми организациями (в пределах балансовых показателей)</t>
  </si>
  <si>
    <t>Темп роста средней цены на э/э (без НДС) 2021 год к 2020, %</t>
  </si>
  <si>
    <t>Темп роста объема э/э за 2021 год к 2020 году, %</t>
  </si>
  <si>
    <t>темп роста к прошлому мес. (%)</t>
  </si>
  <si>
    <t>Объем мощности по передаче</t>
  </si>
  <si>
    <t>Стоимость мощность по передаче</t>
  </si>
  <si>
    <t>ИТОГО за 2020год</t>
  </si>
  <si>
    <t>ИТОГО за 2021</t>
  </si>
  <si>
    <t>Динамика изменения средней цены на э/э для прочих потребителей Астраханской области по состоянию за 2021 по отношению к 2020 году (по данным статистических форм № 46-ээ "Сведения о полезном  отпуске (продаже) электрической энергии и мощности отдельным категориям потребителей"  в границах зоны деятельности на территории  Астраханской области ООО "РУСЭНЕРГОСБЫТ")</t>
  </si>
  <si>
    <t>Расчет средней цены на э/э для прочих потребителей Астраханской области  (по данным статистических форм № 46-ээ "Сведения о полезном  отпуске (продаже) электрической энергии и мощности отдельным категориям потребителей" в границах зоны деятельности на территории  Астраханской области ООО "РУСЭНЕРГОСБЫТ")</t>
  </si>
  <si>
    <r>
      <t>Считаем только поставку, ээ ГП потребителям по группам точек поставки,</t>
    </r>
    <r>
      <rPr>
        <b/>
        <i/>
        <sz val="30"/>
        <color theme="1"/>
        <rFont val="Calibri"/>
        <family val="2"/>
        <charset val="204"/>
        <scheme val="minor"/>
      </rPr>
      <t xml:space="preserve"> по которым определена зона деятельности ГП!!!!</t>
    </r>
  </si>
  <si>
    <t>беру данные из раздела 1. А форма 46-ЭЭ только по разделу: "Поставка, электрической энергии гарантирующим поставщиком потребителям по группам точек поставки, по которым определена зона деятельности гарантирующего поставщика", (данные из раздела "Поставка, электрической энергии гарантирующим поставщиком потребителям по группам точек поставки, которые не включены в зону деятельности гарантирующего поставщика, а также поставка электрической энергии независимыми энергосбытовыми, энергоснабжающими организациями потребителям" в расчет НЕ БЕРЕМ!!!!</t>
  </si>
  <si>
    <t>Иные потребители (покупатели)</t>
  </si>
  <si>
    <t>ИТОГО за 2022год</t>
  </si>
  <si>
    <t>Динамика изменения средней цены на э/э для прочих потребителей Астраханской области по состоянию за 2022 по отношению к 2021 году (по данным статистических форм № 46-ээ "Сведения о полезном  отпуске (продаже) электрической энергии и мощности отдельным категориям потребителей"  в границах зоны деятельности на территории  Астраханской области ООО "РУСЭНЕРГОСБЫТ")</t>
  </si>
  <si>
    <t>Темп роста средней цены на э/э (без НДС) 2022 год к 2021, %</t>
  </si>
  <si>
    <t>Темп роста объема э/э за 2022 год к 2021 году, %</t>
  </si>
  <si>
    <t>мин. значение за год</t>
  </si>
  <si>
    <t>макс. значение за год</t>
  </si>
  <si>
    <t>1 полугодие</t>
  </si>
  <si>
    <t>2 полугодие</t>
  </si>
  <si>
    <t xml:space="preserve">(руб./кВт.ч.) (без НДС)
</t>
  </si>
  <si>
    <t>(руб./кВт ч)  (без НДС)</t>
  </si>
  <si>
    <t>январь</t>
  </si>
  <si>
    <t>февраль</t>
  </si>
  <si>
    <t>март</t>
  </si>
  <si>
    <t>апрель</t>
  </si>
  <si>
    <t>май</t>
  </si>
  <si>
    <t>июнь</t>
  </si>
  <si>
    <t>июль</t>
  </si>
  <si>
    <t>август</t>
  </si>
  <si>
    <t>сентябрь</t>
  </si>
  <si>
    <t>октябрь</t>
  </si>
  <si>
    <t>ноябрь</t>
  </si>
  <si>
    <t>декабрь</t>
  </si>
  <si>
    <t>Динамика изменения  средневзвешенной одноставочной нерегулируемой цены на электрическую энергию, отпускаемой «прочим потребителям»  в границах зоны деятельности на территории  Астраханской области ООО "РУСЭНЕРГОСБЫТ"
руб./кВт ч (без НДС)
(по данным форм 46 -ЭЭ)</t>
  </si>
  <si>
    <t>ИТОГО за 2022</t>
  </si>
  <si>
    <t xml:space="preserve">по состоянию за февраль </t>
  </si>
  <si>
    <t xml:space="preserve">по состоянию за январь  </t>
  </si>
  <si>
    <t xml:space="preserve">по состоянию за март </t>
  </si>
  <si>
    <t>темп роста к январю  (%)</t>
  </si>
  <si>
    <t>Январь</t>
  </si>
  <si>
    <t>Расчет объема электрической энергии для прочих потребителей Астраханской области  (по данным статистических форм № 46-ээ "Сведения о полезном  отпуске (продаже) электрической энергии и мощности отдельным категориям потребителей" в границах зоны деятельности на территории  Астраханской области ООО "РУСЭНЕРГОСБЫТ")</t>
  </si>
  <si>
    <t xml:space="preserve"> </t>
  </si>
  <si>
    <t xml:space="preserve">по состоянию за июль </t>
  </si>
  <si>
    <t xml:space="preserve">по состоянию за август </t>
  </si>
  <si>
    <t xml:space="preserve">по состоянию за сентябрь </t>
  </si>
  <si>
    <t xml:space="preserve">по состоянию за октябрь </t>
  </si>
  <si>
    <t xml:space="preserve">по состоянию за ноябрь </t>
  </si>
  <si>
    <t xml:space="preserve">по состоянию за декабрь </t>
  </si>
  <si>
    <t>Темп роста средней цены на э/э (без НДС) 2023 год к 2022, %</t>
  </si>
  <si>
    <t>Темп роста объема э/э за 2023 год к 2022 году, %</t>
  </si>
  <si>
    <t>Динамика изменения средней цены на э/э для прочих потребителей Астраханской области по состоянию за 2024 по отношению к 2023 году (по данным статистических форм № 46-ээ "Сведения о полезном  отпуске (продаже) электрической энергии и мощности отдельным категориям потребителей"  в границах зоны деятельности на территории  Астраханской области ООО "РУСЭНЕРГОСБЫТ")</t>
  </si>
  <si>
    <t>ИТОГО за 2024 год</t>
  </si>
  <si>
    <t>ИТОГО за 2023</t>
  </si>
  <si>
    <t>Темп роста средней цены на э/э (без НДС) 2024 год к 2023, %</t>
  </si>
  <si>
    <t>Темп роста объема э/э за 2024 год к 2023 году, %</t>
  </si>
  <si>
    <t>Изменение средней цены на электрическую энергию по потребителям группы "прочие потребители" в границах зоны деятельности на территории  Астраханской области ООО "РУСЭНЕРГОСБЫТ" за  1 п/г 2025 года</t>
  </si>
  <si>
    <t xml:space="preserve">по состоянию за апрель </t>
  </si>
  <si>
    <t xml:space="preserve">по состоянию за май </t>
  </si>
  <si>
    <t xml:space="preserve">по состоянию за июнь </t>
  </si>
  <si>
    <t>ИТОГО за 2025 год</t>
  </si>
  <si>
    <t>Темп роста средней цены на э/э (без НДС)год к прошлому году, %</t>
  </si>
  <si>
    <t>Темп роста объема э/э за  год к прошлому году, %</t>
  </si>
  <si>
    <t>Минимальная средневзвешанная одноставочная цена на электроэнергию</t>
  </si>
  <si>
    <t>Максимальная средневзвешанная одноставочная цена на электроэнергию</t>
  </si>
  <si>
    <t>темп роста  декабрь  к декабрю прошлого года (%)</t>
  </si>
  <si>
    <t>темп роста  декабрь  к июню прошлого года (%)</t>
  </si>
  <si>
    <t>Темпы роста</t>
  </si>
  <si>
    <t>Значения (мин., макс.)</t>
  </si>
  <si>
    <t>средняя цена 1п/г</t>
  </si>
  <si>
    <t>средняя цена 2п/г</t>
  </si>
  <si>
    <t>средняя годовая цена</t>
  </si>
  <si>
    <t>Темп роскта июнь т/г  к декабрю  прошлого года %</t>
  </si>
  <si>
    <t>Темп роскта декабрь т/г  к  июню т/г %</t>
  </si>
  <si>
    <t>Темп роскта декабрь  к декабрюпрошлого года %</t>
  </si>
  <si>
    <t xml:space="preserve">мин. значение за 1 п/г </t>
  </si>
  <si>
    <t>макс. значение за 1 п/г</t>
  </si>
  <si>
    <t xml:space="preserve">мин. значение за 2 п/г </t>
  </si>
  <si>
    <t>макс. значение за 2 п/г</t>
  </si>
  <si>
    <t>Изменение средней цены на электрическую энергию по потребителям группы "прочие потребители" в границах зоны деятельности на территории  Астраханской области ООО "РУСЭНЕРГОСБЫТ" за  2025 год</t>
  </si>
  <si>
    <t>Объем электрической энергии за первое полугодие (тыс. кВт*ч)</t>
  </si>
  <si>
    <t>2025 г.</t>
  </si>
  <si>
    <t xml:space="preserve">Июль </t>
  </si>
  <si>
    <t>Август</t>
  </si>
  <si>
    <t>Сентябрь</t>
  </si>
  <si>
    <t>Октябрь</t>
  </si>
  <si>
    <t>Ноябрь</t>
  </si>
  <si>
    <t>Декабрь</t>
  </si>
  <si>
    <t>Объем электрической энергии за второе полугодие (тыс. кВт*ч)</t>
  </si>
  <si>
    <t>Объем электрической энергии за год (тыс. кВт*ч)</t>
  </si>
  <si>
    <t>ИТОГО:</t>
  </si>
  <si>
    <t>Динамика изменения средней цены на э/э для прочих потребителей Астраханской области по состоянию за 2025 по отношению к 2024 году (по данным статистических форм № 46-ээ "Сведения о полезном  отпуске (продаже) электрической энергии и мощности отдельным категориям потребителей"  в границах зоны деятельности на территории  Астраханской области ООО "РУСЭНЕРГОСБЫТ")</t>
  </si>
  <si>
    <t>средняя годовая цена 2024</t>
  </si>
  <si>
    <t>тем роста год к прошлому году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</si>
</sst>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000"/>
    <numFmt numFmtId="165" formatCode="0.0000"/>
    <numFmt numFmtId="166" formatCode="#,##0.0"/>
    <numFmt numFmtId="167" formatCode="#,##0.000"/>
    <numFmt numFmtId="168" formatCode="0.000"/>
    <numFmt numFmtId="169" formatCode="#,##0.00000"/>
    <numFmt numFmtId="170" formatCode="[$-419]mmmm\ yyyy;@"/>
    <numFmt numFmtId="171" formatCode="[$-419]mmmm;@"/>
  </numFmts>
  <fonts count="94"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0"/>
      <name val="Arial Cyr"/>
      <charset val="204"/>
    </font>
    <font>
      <sz val="9"/>
      <color indexed="63"/>
      <name val="Tahoma"/>
      <family val="2"/>
      <charset val="204"/>
    </font>
    <font>
      <sz val="9"/>
      <name val="Tahoma"/>
      <family val="2"/>
      <charset val="204"/>
    </font>
    <font>
      <sz val="11"/>
      <name val="Calibri"/>
      <family val="2"/>
      <scheme val="minor"/>
    </font>
    <font>
      <sz val="11"/>
      <color indexed="63"/>
      <name val="Tahoma"/>
      <family val="2"/>
      <charset val="204"/>
    </font>
    <font>
      <sz val="10"/>
      <color indexed="63"/>
      <name val="Tahoma"/>
      <family val="2"/>
      <charset val="204"/>
    </font>
    <font>
      <b/>
      <sz val="11"/>
      <name val="Calibri"/>
      <family val="2"/>
      <charset val="204"/>
      <scheme val="minor"/>
    </font>
    <font>
      <b/>
      <sz val="11"/>
      <name val="Calibri"/>
      <family val="2"/>
      <scheme val="minor"/>
    </font>
    <font>
      <b/>
      <sz val="11"/>
      <color indexed="63"/>
      <name val="Tahoma"/>
      <family val="2"/>
      <charset val="204"/>
    </font>
    <font>
      <b/>
      <sz val="11"/>
      <color theme="1"/>
      <name val="Calibri"/>
      <family val="2"/>
      <scheme val="minor"/>
    </font>
    <font>
      <sz val="11"/>
      <name val="Calibri"/>
      <family val="2"/>
      <charset val="204"/>
      <scheme val="minor"/>
    </font>
    <font>
      <b/>
      <sz val="12"/>
      <name val="Calibri"/>
      <family val="2"/>
      <charset val="204"/>
      <scheme val="minor"/>
    </font>
    <font>
      <b/>
      <sz val="12"/>
      <name val="Calibri"/>
      <family val="2"/>
      <scheme val="minor"/>
    </font>
    <font>
      <b/>
      <sz val="12"/>
      <color rgb="FFFF0000"/>
      <name val="Calibri"/>
      <family val="2"/>
      <charset val="204"/>
      <scheme val="minor"/>
    </font>
    <font>
      <sz val="12"/>
      <name val="Calibri"/>
      <family val="2"/>
      <charset val="204"/>
      <scheme val="minor"/>
    </font>
    <font>
      <sz val="14"/>
      <name val="Times New Roman"/>
      <family val="1"/>
      <charset val="204"/>
    </font>
    <font>
      <sz val="12"/>
      <name val="Times New Roman"/>
      <family val="1"/>
      <charset val="204"/>
    </font>
    <font>
      <sz val="28"/>
      <color theme="1"/>
      <name val="Calibri"/>
      <family val="2"/>
      <scheme val="minor"/>
    </font>
    <font>
      <b/>
      <sz val="9"/>
      <color indexed="63"/>
      <name val="Tahoma"/>
      <family val="2"/>
      <charset val="204"/>
    </font>
    <font>
      <sz val="26"/>
      <color theme="1"/>
      <name val="Calibri"/>
      <family val="2"/>
      <scheme val="minor"/>
    </font>
    <font>
      <sz val="11"/>
      <color rgb="FFFF0000"/>
      <name val="Calibri"/>
      <family val="2"/>
      <scheme val="minor"/>
    </font>
    <font>
      <b/>
      <sz val="14"/>
      <color indexed="63"/>
      <name val="Tahoma"/>
      <family val="2"/>
      <charset val="204"/>
    </font>
    <font>
      <b/>
      <sz val="13"/>
      <color rgb="FF000000"/>
      <name val="Calibri"/>
      <family val="2"/>
      <charset val="204"/>
      <scheme val="minor"/>
    </font>
    <font>
      <sz val="10"/>
      <color rgb="FFFF0000"/>
      <name val="Arial Cyr"/>
      <charset val="204"/>
    </font>
    <font>
      <sz val="12"/>
      <color theme="1"/>
      <name val="Times New Roman"/>
      <family val="1"/>
      <charset val="204"/>
    </font>
    <font>
      <b/>
      <sz val="12"/>
      <color rgb="FFF757C9"/>
      <name val="Calibri"/>
      <family val="2"/>
      <charset val="204"/>
      <scheme val="minor"/>
    </font>
    <font>
      <sz val="11"/>
      <color theme="1"/>
      <name val="Times New Roman"/>
      <family val="1"/>
      <charset val="204"/>
    </font>
    <font>
      <sz val="11"/>
      <name val="Times New Roman"/>
      <family val="1"/>
      <charset val="204"/>
    </font>
    <font>
      <b/>
      <sz val="11"/>
      <name val="Times New Roman"/>
      <family val="1"/>
      <charset val="204"/>
    </font>
    <font>
      <sz val="24"/>
      <color theme="1"/>
      <name val="Calibri"/>
      <family val="2"/>
      <scheme val="minor"/>
    </font>
    <font>
      <b/>
      <sz val="18"/>
      <color theme="1"/>
      <name val="Calibri"/>
      <family val="2"/>
      <charset val="204"/>
      <scheme val="minor"/>
    </font>
    <font>
      <sz val="13"/>
      <color rgb="FF000000"/>
      <name val="Times New Roman"/>
      <family val="1"/>
      <charset val="204"/>
    </font>
    <font>
      <sz val="13"/>
      <color theme="1"/>
      <name val="Times New Roman"/>
      <family val="1"/>
      <charset val="204"/>
    </font>
    <font>
      <sz val="11"/>
      <color rgb="FF000000"/>
      <name val="Times New Roman"/>
      <family val="1"/>
      <charset val="204"/>
    </font>
    <font>
      <sz val="13"/>
      <color rgb="FF000000"/>
      <name val="Calibri"/>
      <family val="2"/>
      <charset val="204"/>
      <scheme val="minor"/>
    </font>
    <font>
      <b/>
      <sz val="12"/>
      <color theme="1"/>
      <name val="Times New Roman"/>
      <family val="1"/>
      <charset val="204"/>
    </font>
    <font>
      <b/>
      <sz val="16"/>
      <color theme="1"/>
      <name val="Times New Roman"/>
      <family val="1"/>
      <charset val="204"/>
    </font>
    <font>
      <b/>
      <sz val="20"/>
      <color theme="1"/>
      <name val="Times New Roman"/>
      <family val="1"/>
      <charset val="204"/>
    </font>
    <font>
      <b/>
      <sz val="9"/>
      <color indexed="63"/>
      <name val="Times New Roman"/>
      <family val="1"/>
      <charset val="204"/>
    </font>
    <font>
      <b/>
      <sz val="18"/>
      <color theme="1"/>
      <name val="Times New Roman"/>
      <family val="1"/>
      <charset val="204"/>
    </font>
    <font>
      <b/>
      <sz val="11"/>
      <color theme="1"/>
      <name val="Times New Roman"/>
      <family val="1"/>
      <charset val="204"/>
    </font>
    <font>
      <b/>
      <sz val="9"/>
      <name val="Times New Roman"/>
      <family val="1"/>
      <charset val="204"/>
    </font>
    <font>
      <b/>
      <sz val="12"/>
      <color rgb="FFFF0000"/>
      <name val="Times New Roman"/>
      <family val="1"/>
      <charset val="204"/>
    </font>
    <font>
      <b/>
      <sz val="12"/>
      <name val="Times New Roman"/>
      <family val="1"/>
      <charset val="204"/>
    </font>
    <font>
      <sz val="9"/>
      <name val="Times New Roman"/>
      <family val="1"/>
      <charset val="204"/>
    </font>
    <font>
      <b/>
      <sz val="9"/>
      <color rgb="FFFF0000"/>
      <name val="Times New Roman"/>
      <family val="1"/>
      <charset val="204"/>
    </font>
    <font>
      <b/>
      <sz val="11"/>
      <color indexed="63"/>
      <name val="Times New Roman"/>
      <family val="1"/>
      <charset val="204"/>
    </font>
    <font>
      <b/>
      <sz val="14"/>
      <color indexed="63"/>
      <name val="Times New Roman"/>
      <family val="1"/>
      <charset val="204"/>
    </font>
    <font>
      <sz val="10"/>
      <color indexed="63"/>
      <name val="Times New Roman"/>
      <family val="1"/>
      <charset val="204"/>
    </font>
    <font>
      <sz val="11"/>
      <color indexed="63"/>
      <name val="Times New Roman"/>
      <family val="1"/>
      <charset val="204"/>
    </font>
    <font>
      <b/>
      <sz val="12"/>
      <color rgb="FFF757C9"/>
      <name val="Times New Roman"/>
      <family val="1"/>
      <charset val="204"/>
    </font>
    <font>
      <b/>
      <sz val="12"/>
      <color indexed="63"/>
      <name val="Times New Roman"/>
      <family val="1"/>
      <charset val="204"/>
    </font>
    <font>
      <b/>
      <sz val="18"/>
      <name val="Times New Roman"/>
      <family val="1"/>
      <charset val="204"/>
    </font>
    <font>
      <b/>
      <sz val="10"/>
      <color indexed="63"/>
      <name val="Tahoma"/>
      <family val="2"/>
      <charset val="204"/>
    </font>
    <font>
      <sz val="12"/>
      <color rgb="FFFF0000"/>
      <name val="Calibri"/>
      <family val="2"/>
      <charset val="204"/>
      <scheme val="minor"/>
    </font>
    <font>
      <b/>
      <sz val="11"/>
      <color rgb="FFFF0000"/>
      <name val="Times New Roman"/>
      <family val="1"/>
      <charset val="204"/>
    </font>
    <font>
      <sz val="11"/>
      <color rgb="FFFF0000"/>
      <name val="Times New Roman"/>
      <family val="1"/>
      <charset val="204"/>
    </font>
    <font>
      <sz val="10"/>
      <name val="Times New Roman"/>
      <family val="1"/>
      <charset val="204"/>
    </font>
    <font>
      <b/>
      <i/>
      <sz val="11"/>
      <color theme="1"/>
      <name val="Calibri"/>
      <family val="2"/>
      <scheme val="minor"/>
    </font>
    <font>
      <b/>
      <i/>
      <sz val="9"/>
      <color rgb="FFFF0000"/>
      <name val="Times New Roman"/>
      <family val="1"/>
      <charset val="204"/>
    </font>
    <font>
      <b/>
      <i/>
      <sz val="12"/>
      <name val="Times New Roman"/>
      <family val="1"/>
      <charset val="204"/>
    </font>
    <font>
      <b/>
      <i/>
      <sz val="9"/>
      <name val="Times New Roman"/>
      <family val="1"/>
      <charset val="204"/>
    </font>
    <font>
      <b/>
      <i/>
      <sz val="9"/>
      <color theme="3" tint="-0.249977111117893"/>
      <name val="Times New Roman"/>
      <family val="1"/>
      <charset val="204"/>
    </font>
    <font>
      <sz val="12"/>
      <color rgb="FFFF0000"/>
      <name val="Times New Roman"/>
      <family val="1"/>
      <charset val="204"/>
    </font>
    <font>
      <b/>
      <sz val="11"/>
      <color rgb="FFFF0000"/>
      <name val="Calibri"/>
      <family val="2"/>
      <scheme val="minor"/>
    </font>
    <font>
      <sz val="9"/>
      <color rgb="FF00B050"/>
      <name val="Times New Roman"/>
      <family val="1"/>
      <charset val="204"/>
    </font>
    <font>
      <b/>
      <sz val="9"/>
      <color rgb="FF00B050"/>
      <name val="Times New Roman"/>
      <family val="1"/>
      <charset val="204"/>
    </font>
    <font>
      <b/>
      <sz val="12.5"/>
      <color rgb="FF000000"/>
      <name val="Times New Roman"/>
      <family val="1"/>
      <charset val="204"/>
    </font>
    <font>
      <b/>
      <sz val="16"/>
      <name val="Times New Roman"/>
      <family val="1"/>
      <charset val="204"/>
    </font>
    <font>
      <sz val="30"/>
      <color theme="1"/>
      <name val="Calibri"/>
      <family val="2"/>
      <scheme val="minor"/>
    </font>
    <font>
      <b/>
      <i/>
      <sz val="30"/>
      <color theme="1"/>
      <name val="Calibri"/>
      <family val="2"/>
      <charset val="204"/>
      <scheme val="minor"/>
    </font>
    <font>
      <b/>
      <sz val="14"/>
      <name val="Times New Roman"/>
      <family val="1"/>
      <charset val="204"/>
    </font>
    <font>
      <sz val="18"/>
      <color theme="1"/>
      <name val="Calibri"/>
      <family val="2"/>
      <charset val="204"/>
      <scheme val="minor"/>
    </font>
    <font>
      <sz val="12"/>
      <color theme="1"/>
      <name val="Calibri"/>
      <family val="2"/>
      <scheme val="minor"/>
    </font>
    <font>
      <sz val="12"/>
      <color rgb="FFFF0000"/>
      <name val="Calibri"/>
      <family val="2"/>
      <scheme val="minor"/>
    </font>
    <font>
      <sz val="12"/>
      <name val="Calibri"/>
      <family val="2"/>
      <scheme val="minor"/>
    </font>
    <font>
      <sz val="20"/>
      <color theme="1"/>
      <name val="Times New Roman"/>
      <family val="1"/>
      <charset val="204"/>
    </font>
    <font>
      <sz val="20"/>
      <name val="Times New Roman"/>
      <family val="1"/>
      <charset val="204"/>
    </font>
    <font>
      <sz val="20"/>
      <color rgb="FFFF0000"/>
      <name val="Times New Roman"/>
      <family val="1"/>
      <charset val="204"/>
    </font>
    <font>
      <b/>
      <sz val="12"/>
      <color theme="1"/>
      <name val="Calibri"/>
      <family val="2"/>
      <scheme val="minor"/>
    </font>
    <font>
      <b/>
      <sz val="20"/>
      <name val="Times New Roman"/>
      <family val="1"/>
      <charset val="204"/>
    </font>
    <font>
      <sz val="14"/>
      <color theme="1"/>
      <name val="Times New Roman"/>
      <family val="1"/>
      <charset val="204"/>
    </font>
    <font>
      <sz val="14"/>
      <color rgb="FFFF0000"/>
      <name val="Times New Roman"/>
      <family val="1"/>
      <charset val="204"/>
    </font>
    <font>
      <sz val="14"/>
      <color rgb="FF000000"/>
      <name val="Times New Roman"/>
      <family val="1"/>
      <charset val="204"/>
    </font>
    <font>
      <b/>
      <sz val="14"/>
      <color rgb="FFFF0000"/>
      <name val="Times New Roman"/>
      <family val="1"/>
      <charset val="204"/>
    </font>
    <font>
      <b/>
      <sz val="20"/>
      <color rgb="FF000000"/>
      <name val="Times New Roman"/>
      <family val="1"/>
      <charset val="204"/>
    </font>
    <font>
      <sz val="16"/>
      <color theme="1"/>
      <name val="Times New Roman"/>
      <family val="1"/>
      <charset val="204"/>
    </font>
    <font>
      <b/>
      <sz val="14"/>
      <color theme="1"/>
      <name val="Times New Roman"/>
      <family val="1"/>
      <charset val="204"/>
    </font>
    <font>
      <b/>
      <i/>
      <sz val="12"/>
      <color rgb="FFFF0000"/>
      <name val="Times New Roman"/>
      <family val="1"/>
      <charset val="204"/>
    </font>
    <font>
      <sz val="18"/>
      <color theme="1"/>
      <name val="Times New Roman"/>
      <family val="1"/>
      <charset val="204"/>
    </font>
    <font>
      <i/>
      <sz val="14"/>
      <color theme="1"/>
      <name val="Times New Roman"/>
      <family val="1"/>
      <charset val="204"/>
    </font>
  </fonts>
  <fills count="23">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indexed="42"/>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indexed="9"/>
        <bgColor indexed="64"/>
      </patternFill>
    </fill>
    <fill>
      <patternFill patternType="solid">
        <fgColor rgb="FFFF99CC"/>
        <bgColor indexed="64"/>
      </patternFill>
    </fill>
    <fill>
      <patternFill patternType="solid">
        <fgColor rgb="FF92D050"/>
        <bgColor indexed="64"/>
      </patternFill>
    </fill>
    <fill>
      <patternFill patternType="solid">
        <fgColor rgb="FF64EAEA"/>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4.9989318521683403E-2"/>
        <bgColor indexed="64"/>
      </patternFill>
    </fill>
  </fills>
  <borders count="40">
    <border>
      <left/>
      <right/>
      <top/>
      <bottom/>
      <diagonal/>
    </border>
    <border>
      <left style="thin">
        <color indexed="55"/>
      </left>
      <right/>
      <top style="thin">
        <color indexed="5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55"/>
      </right>
      <top/>
      <bottom/>
      <diagonal/>
    </border>
    <border>
      <left/>
      <right style="thin">
        <color indexed="64"/>
      </right>
      <top/>
      <bottom/>
      <diagonal/>
    </border>
    <border>
      <left style="thin">
        <color indexed="64"/>
      </left>
      <right style="thin">
        <color indexed="64"/>
      </right>
      <top style="thin">
        <color indexed="55"/>
      </top>
      <bottom style="thin">
        <color indexed="64"/>
      </bottom>
      <diagonal/>
    </border>
    <border>
      <left style="thin">
        <color indexed="55"/>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s>
  <cellStyleXfs count="6">
    <xf numFmtId="0" fontId="0" fillId="0" borderId="0"/>
    <xf numFmtId="0" fontId="3" fillId="0" borderId="0"/>
    <xf numFmtId="49" fontId="5" fillId="0" borderId="0" applyBorder="0">
      <alignment vertical="top"/>
    </xf>
    <xf numFmtId="0" fontId="3" fillId="0" borderId="0"/>
    <xf numFmtId="0" fontId="1" fillId="0" borderId="0" applyFill="0" applyBorder="0"/>
    <xf numFmtId="49" fontId="5" fillId="0" borderId="0" applyFill="0" applyBorder="0">
      <alignment vertical="top"/>
    </xf>
  </cellStyleXfs>
  <cellXfs count="605">
    <xf numFmtId="0" fontId="0" fillId="0" borderId="0" xfId="0"/>
    <xf numFmtId="0" fontId="0" fillId="0" borderId="0" xfId="0" applyAlignment="1"/>
    <xf numFmtId="0" fontId="0" fillId="0" borderId="0" xfId="0" applyAlignment="1">
      <alignment vertical="center" wrapText="1"/>
    </xf>
    <xf numFmtId="0" fontId="0" fillId="11" borderId="0" xfId="0" applyFill="1" applyBorder="1"/>
    <xf numFmtId="164" fontId="0" fillId="4" borderId="2" xfId="0" applyNumberFormat="1" applyFill="1" applyBorder="1"/>
    <xf numFmtId="0" fontId="0" fillId="7" borderId="6" xfId="0" applyFill="1" applyBorder="1" applyAlignment="1">
      <alignment horizontal="center" vertical="center" wrapText="1"/>
    </xf>
    <xf numFmtId="0" fontId="0" fillId="8" borderId="6" xfId="0" applyFill="1" applyBorder="1" applyAlignment="1">
      <alignment horizontal="center" vertical="center" wrapText="1"/>
    </xf>
    <xf numFmtId="0" fontId="0" fillId="0" borderId="6" xfId="0" applyBorder="1" applyAlignment="1">
      <alignment horizontal="center" vertical="center" wrapText="1"/>
    </xf>
    <xf numFmtId="164" fontId="11" fillId="13" borderId="2" xfId="1" applyNumberFormat="1" applyFont="1" applyFill="1" applyBorder="1" applyAlignment="1" applyProtection="1">
      <alignment horizontal="right" vertical="center"/>
    </xf>
    <xf numFmtId="164" fontId="8" fillId="12" borderId="5" xfId="1" applyNumberFormat="1" applyFont="1" applyFill="1" applyBorder="1" applyAlignment="1" applyProtection="1">
      <alignment horizontal="right" vertical="center"/>
    </xf>
    <xf numFmtId="164" fontId="7" fillId="12" borderId="5" xfId="1" applyNumberFormat="1" applyFont="1" applyFill="1" applyBorder="1" applyAlignment="1" applyProtection="1">
      <alignment horizontal="right" vertical="center"/>
    </xf>
    <xf numFmtId="0" fontId="0" fillId="11" borderId="0" xfId="0" applyFill="1" applyBorder="1" applyAlignment="1">
      <alignment horizontal="center" vertical="center" wrapText="1"/>
    </xf>
    <xf numFmtId="165" fontId="14" fillId="11" borderId="0" xfId="0" applyNumberFormat="1" applyFont="1" applyFill="1" applyBorder="1" applyAlignment="1">
      <alignment horizontal="center" vertical="center"/>
    </xf>
    <xf numFmtId="165" fontId="17" fillId="11" borderId="0" xfId="0" applyNumberFormat="1" applyFont="1" applyFill="1" applyBorder="1" applyAlignment="1">
      <alignment horizontal="center" vertical="center"/>
    </xf>
    <xf numFmtId="164" fontId="11" fillId="11" borderId="0" xfId="1" applyNumberFormat="1" applyFont="1" applyFill="1" applyBorder="1" applyAlignment="1" applyProtection="1">
      <alignment horizontal="right" vertical="center"/>
    </xf>
    <xf numFmtId="164" fontId="7" fillId="11" borderId="0" xfId="1" applyNumberFormat="1" applyFont="1" applyFill="1" applyBorder="1" applyAlignment="1" applyProtection="1">
      <alignment horizontal="right" vertical="center"/>
    </xf>
    <xf numFmtId="165" fontId="6" fillId="11" borderId="0" xfId="0" applyNumberFormat="1" applyFont="1" applyFill="1" applyBorder="1" applyAlignment="1">
      <alignment horizontal="center" vertical="center"/>
    </xf>
    <xf numFmtId="0" fontId="0" fillId="0" borderId="0" xfId="0" applyBorder="1"/>
    <xf numFmtId="0" fontId="2" fillId="11" borderId="0" xfId="0" applyFont="1" applyFill="1" applyBorder="1" applyAlignment="1">
      <alignment vertical="center"/>
    </xf>
    <xf numFmtId="164" fontId="0" fillId="0" borderId="2" xfId="0" applyNumberFormat="1" applyBorder="1"/>
    <xf numFmtId="164" fontId="4" fillId="11" borderId="0" xfId="1" applyNumberFormat="1" applyFont="1" applyFill="1" applyBorder="1" applyAlignment="1" applyProtection="1">
      <alignment horizontal="right"/>
      <protection locked="0"/>
    </xf>
    <xf numFmtId="0" fontId="18" fillId="16" borderId="0" xfId="0" applyNumberFormat="1" applyFont="1" applyFill="1"/>
    <xf numFmtId="0" fontId="19" fillId="16" borderId="0" xfId="0" applyNumberFormat="1" applyFont="1" applyFill="1"/>
    <xf numFmtId="164" fontId="21" fillId="12" borderId="2" xfId="1" applyNumberFormat="1" applyFont="1" applyFill="1" applyBorder="1" applyAlignment="1" applyProtection="1">
      <alignment horizontal="right" vertical="center"/>
    </xf>
    <xf numFmtId="0" fontId="0" fillId="7" borderId="19" xfId="0" applyFill="1" applyBorder="1" applyAlignment="1">
      <alignment horizontal="center" vertical="center" wrapText="1"/>
    </xf>
    <xf numFmtId="0" fontId="0" fillId="8" borderId="20" xfId="0" applyFill="1" applyBorder="1" applyAlignment="1">
      <alignment horizontal="center" vertical="center" wrapText="1"/>
    </xf>
    <xf numFmtId="0" fontId="0" fillId="0" borderId="18" xfId="0" applyBorder="1" applyAlignment="1">
      <alignment horizontal="center" vertical="center" wrapText="1"/>
    </xf>
    <xf numFmtId="164" fontId="4" fillId="13" borderId="2" xfId="1" applyNumberFormat="1" applyFont="1" applyFill="1" applyBorder="1" applyAlignment="1" applyProtection="1">
      <alignment horizontal="right" vertical="center" wrapText="1"/>
      <protection locked="0"/>
    </xf>
    <xf numFmtId="164" fontId="4" fillId="13" borderId="2" xfId="1" applyNumberFormat="1" applyFont="1" applyFill="1" applyBorder="1" applyAlignment="1" applyProtection="1">
      <alignment horizontal="right" vertical="center"/>
      <protection locked="0"/>
    </xf>
    <xf numFmtId="164" fontId="4" fillId="13" borderId="2" xfId="1" applyNumberFormat="1" applyFont="1" applyFill="1" applyBorder="1" applyAlignment="1" applyProtection="1">
      <alignment horizontal="right"/>
      <protection locked="0"/>
    </xf>
    <xf numFmtId="164" fontId="10" fillId="2" borderId="2" xfId="0" applyNumberFormat="1" applyFont="1" applyFill="1" applyBorder="1" applyAlignment="1">
      <alignment horizontal="center" vertical="center"/>
    </xf>
    <xf numFmtId="164" fontId="10" fillId="3" borderId="2" xfId="0" applyNumberFormat="1" applyFont="1" applyFill="1" applyBorder="1" applyAlignment="1">
      <alignment horizontal="center" vertical="center"/>
    </xf>
    <xf numFmtId="164" fontId="14" fillId="2" borderId="2" xfId="0" applyNumberFormat="1" applyFont="1" applyFill="1" applyBorder="1" applyAlignment="1">
      <alignment horizontal="center" vertical="center"/>
    </xf>
    <xf numFmtId="164" fontId="14" fillId="4" borderId="2" xfId="0" applyNumberFormat="1" applyFont="1" applyFill="1" applyBorder="1" applyAlignment="1">
      <alignment horizontal="center" vertical="center"/>
    </xf>
    <xf numFmtId="164" fontId="14" fillId="3" borderId="2" xfId="0" applyNumberFormat="1" applyFont="1" applyFill="1" applyBorder="1" applyAlignment="1">
      <alignment horizontal="center" vertical="center"/>
    </xf>
    <xf numFmtId="164" fontId="0" fillId="2" borderId="2" xfId="0" applyNumberFormat="1" applyFill="1" applyBorder="1"/>
    <xf numFmtId="164" fontId="0" fillId="4" borderId="3" xfId="0" applyNumberFormat="1" applyFill="1" applyBorder="1"/>
    <xf numFmtId="164" fontId="6" fillId="2" borderId="2"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164" fontId="16" fillId="3" borderId="2" xfId="0" applyNumberFormat="1" applyFont="1" applyFill="1" applyBorder="1" applyAlignment="1">
      <alignment horizontal="center" vertical="center"/>
    </xf>
    <xf numFmtId="164" fontId="6" fillId="17" borderId="2" xfId="0" applyNumberFormat="1" applyFont="1" applyFill="1" applyBorder="1" applyAlignment="1">
      <alignment horizontal="center" vertical="center"/>
    </xf>
    <xf numFmtId="164" fontId="13" fillId="2" borderId="2" xfId="0" applyNumberFormat="1" applyFont="1" applyFill="1" applyBorder="1" applyAlignment="1">
      <alignment horizontal="center" vertical="center"/>
    </xf>
    <xf numFmtId="164" fontId="13" fillId="4" borderId="2" xfId="0" applyNumberFormat="1" applyFont="1" applyFill="1" applyBorder="1" applyAlignment="1">
      <alignment horizontal="center" vertical="center"/>
    </xf>
    <xf numFmtId="164" fontId="13" fillId="3" borderId="2" xfId="0" applyNumberFormat="1" applyFont="1" applyFill="1" applyBorder="1" applyAlignment="1">
      <alignment horizontal="center" vertical="center"/>
    </xf>
    <xf numFmtId="164" fontId="15" fillId="3" borderId="2" xfId="0" applyNumberFormat="1" applyFont="1" applyFill="1" applyBorder="1" applyAlignment="1">
      <alignment horizontal="center" vertical="center"/>
    </xf>
    <xf numFmtId="164" fontId="12" fillId="2" borderId="2" xfId="0" applyNumberFormat="1" applyFont="1" applyFill="1" applyBorder="1"/>
    <xf numFmtId="164" fontId="12" fillId="4" borderId="3" xfId="0" applyNumberFormat="1" applyFont="1" applyFill="1" applyBorder="1"/>
    <xf numFmtId="164" fontId="0" fillId="0" borderId="0" xfId="0" applyNumberFormat="1"/>
    <xf numFmtId="164" fontId="6" fillId="4" borderId="3" xfId="0" applyNumberFormat="1" applyFont="1" applyFill="1" applyBorder="1" applyAlignment="1">
      <alignment horizontal="center" vertical="center"/>
    </xf>
    <xf numFmtId="164" fontId="0" fillId="13" borderId="6" xfId="0" applyNumberFormat="1" applyFill="1" applyBorder="1"/>
    <xf numFmtId="164" fontId="0" fillId="13" borderId="2" xfId="0" applyNumberFormat="1" applyFill="1" applyBorder="1"/>
    <xf numFmtId="164" fontId="6" fillId="13" borderId="2" xfId="0" applyNumberFormat="1" applyFont="1" applyFill="1" applyBorder="1"/>
    <xf numFmtId="164" fontId="23" fillId="13" borderId="2" xfId="0" applyNumberFormat="1" applyFont="1" applyFill="1" applyBorder="1"/>
    <xf numFmtId="164" fontId="0" fillId="11" borderId="0" xfId="0" applyNumberFormat="1" applyFill="1" applyBorder="1"/>
    <xf numFmtId="0" fontId="3" fillId="18" borderId="2" xfId="3" applyFill="1" applyBorder="1" applyAlignment="1">
      <alignment horizontal="center" vertical="center" wrapText="1"/>
    </xf>
    <xf numFmtId="0" fontId="3" fillId="0" borderId="2" xfId="3" applyBorder="1" applyAlignment="1">
      <alignment horizontal="center" vertical="center" wrapText="1"/>
    </xf>
    <xf numFmtId="0" fontId="3" fillId="0" borderId="21" xfId="3" applyBorder="1" applyAlignment="1">
      <alignment horizontal="center" vertical="center" wrapText="1"/>
    </xf>
    <xf numFmtId="0" fontId="0" fillId="0" borderId="2" xfId="0" applyBorder="1"/>
    <xf numFmtId="0" fontId="0" fillId="0" borderId="2" xfId="0" applyBorder="1" applyAlignment="1">
      <alignment wrapText="1"/>
    </xf>
    <xf numFmtId="0" fontId="26" fillId="18" borderId="2" xfId="3" applyFont="1" applyFill="1" applyBorder="1" applyAlignment="1">
      <alignment horizontal="center" vertical="center" wrapText="1"/>
    </xf>
    <xf numFmtId="0" fontId="23" fillId="0" borderId="2" xfId="0" applyFont="1" applyBorder="1"/>
    <xf numFmtId="0" fontId="0" fillId="0" borderId="3" xfId="0" applyBorder="1" applyAlignment="1">
      <alignment wrapText="1"/>
    </xf>
    <xf numFmtId="0" fontId="23" fillId="0" borderId="3" xfId="0" applyFont="1" applyBorder="1"/>
    <xf numFmtId="0" fontId="0" fillId="0" borderId="3" xfId="0" applyBorder="1"/>
    <xf numFmtId="17" fontId="0" fillId="18" borderId="3" xfId="0" applyNumberFormat="1" applyFill="1" applyBorder="1" applyAlignment="1">
      <alignment wrapText="1"/>
    </xf>
    <xf numFmtId="164" fontId="9" fillId="2" borderId="2" xfId="0" applyNumberFormat="1" applyFont="1" applyFill="1" applyBorder="1" applyAlignment="1">
      <alignment horizontal="center" vertical="center"/>
    </xf>
    <xf numFmtId="0" fontId="27" fillId="0" borderId="0" xfId="0" applyFont="1"/>
    <xf numFmtId="164" fontId="13" fillId="13" borderId="2" xfId="0" applyNumberFormat="1" applyFont="1" applyFill="1" applyBorder="1" applyAlignment="1">
      <alignment horizontal="center" vertical="center"/>
    </xf>
    <xf numFmtId="164" fontId="14" fillId="13" borderId="2"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15" fillId="0" borderId="0" xfId="0" applyNumberFormat="1" applyFont="1" applyFill="1" applyBorder="1" applyAlignment="1">
      <alignment horizontal="center" vertical="center"/>
    </xf>
    <xf numFmtId="164" fontId="8" fillId="0" borderId="0" xfId="1" applyNumberFormat="1" applyFont="1" applyFill="1" applyBorder="1" applyAlignment="1" applyProtection="1">
      <alignment horizontal="right" vertical="center"/>
    </xf>
    <xf numFmtId="164" fontId="19" fillId="16" borderId="0" xfId="0" applyNumberFormat="1" applyFont="1" applyFill="1"/>
    <xf numFmtId="164" fontId="9" fillId="13" borderId="2" xfId="0" applyNumberFormat="1" applyFont="1" applyFill="1" applyBorder="1" applyAlignment="1">
      <alignment horizontal="center" vertical="center"/>
    </xf>
    <xf numFmtId="164" fontId="6" fillId="13" borderId="0" xfId="0" applyNumberFormat="1" applyFont="1" applyFill="1" applyBorder="1" applyAlignment="1">
      <alignment horizontal="center" vertical="center"/>
    </xf>
    <xf numFmtId="164" fontId="0" fillId="13" borderId="0" xfId="0" applyNumberFormat="1" applyFill="1"/>
    <xf numFmtId="164" fontId="28" fillId="2" borderId="2" xfId="0" applyNumberFormat="1" applyFont="1" applyFill="1" applyBorder="1" applyAlignment="1">
      <alignment horizontal="center" vertical="center"/>
    </xf>
    <xf numFmtId="49" fontId="30" fillId="5" borderId="2" xfId="2" applyFont="1" applyFill="1" applyBorder="1" applyAlignment="1">
      <alignment vertical="center" wrapText="1"/>
    </xf>
    <xf numFmtId="49" fontId="31" fillId="5" borderId="2" xfId="2" applyFont="1" applyFill="1" applyBorder="1" applyAlignment="1">
      <alignment vertical="center" wrapText="1"/>
    </xf>
    <xf numFmtId="17" fontId="0" fillId="18" borderId="17" xfId="0" applyNumberFormat="1" applyFill="1" applyBorder="1" applyAlignment="1">
      <alignment wrapText="1"/>
    </xf>
    <xf numFmtId="0" fontId="0" fillId="0" borderId="24" xfId="0" applyBorder="1"/>
    <xf numFmtId="17" fontId="29" fillId="9" borderId="2" xfId="0" applyNumberFormat="1" applyFont="1" applyFill="1" applyBorder="1" applyAlignment="1">
      <alignment vertical="center"/>
    </xf>
    <xf numFmtId="167" fontId="0" fillId="5" borderId="3" xfId="0" applyNumberFormat="1" applyFill="1" applyBorder="1" applyAlignment="1">
      <alignment vertical="center"/>
    </xf>
    <xf numFmtId="167" fontId="0" fillId="5" borderId="22" xfId="0" applyNumberFormat="1" applyFill="1" applyBorder="1" applyAlignment="1">
      <alignment vertical="center"/>
    </xf>
    <xf numFmtId="167" fontId="0" fillId="5" borderId="23" xfId="0" applyNumberFormat="1" applyFill="1" applyBorder="1" applyAlignment="1">
      <alignment vertical="center"/>
    </xf>
    <xf numFmtId="164" fontId="21" fillId="13" borderId="2" xfId="1" applyNumberFormat="1" applyFont="1" applyFill="1" applyBorder="1" applyAlignment="1" applyProtection="1">
      <alignment horizontal="right" vertical="center" wrapText="1"/>
      <protection locked="0"/>
    </xf>
    <xf numFmtId="164" fontId="0" fillId="4" borderId="2" xfId="0" applyNumberFormat="1" applyFill="1" applyBorder="1" applyAlignment="1">
      <alignment vertical="center"/>
    </xf>
    <xf numFmtId="0" fontId="27" fillId="0" borderId="0" xfId="0" applyFont="1" applyAlignment="1">
      <alignment horizontal="right"/>
    </xf>
    <xf numFmtId="0" fontId="0" fillId="0" borderId="0" xfId="0" applyAlignment="1">
      <alignment horizontal="right"/>
    </xf>
    <xf numFmtId="17" fontId="29" fillId="4" borderId="2" xfId="0" applyNumberFormat="1" applyFont="1" applyFill="1" applyBorder="1" applyAlignment="1">
      <alignment vertical="center"/>
    </xf>
    <xf numFmtId="0" fontId="0" fillId="0" borderId="0" xfId="0" applyAlignment="1">
      <alignment horizontal="left" vertical="top"/>
    </xf>
    <xf numFmtId="0" fontId="32" fillId="5" borderId="6" xfId="0" applyFont="1" applyFill="1" applyBorder="1" applyAlignment="1">
      <alignment horizontal="center" vertical="center"/>
    </xf>
    <xf numFmtId="0" fontId="27" fillId="0" borderId="0" xfId="0" applyFont="1" applyAlignment="1">
      <alignment horizontal="center"/>
    </xf>
    <xf numFmtId="0" fontId="0" fillId="0" borderId="0" xfId="0" applyAlignment="1">
      <alignment horizontal="center"/>
    </xf>
    <xf numFmtId="0" fontId="0" fillId="0" borderId="0" xfId="0" applyBorder="1" applyAlignment="1">
      <alignment horizontal="center"/>
    </xf>
    <xf numFmtId="0" fontId="25" fillId="0" borderId="0" xfId="0" applyFont="1" applyAlignment="1">
      <alignment horizontal="center" vertical="center" wrapText="1"/>
    </xf>
    <xf numFmtId="0" fontId="0" fillId="0" borderId="0" xfId="0" applyAlignment="1"/>
    <xf numFmtId="0" fontId="0" fillId="0" borderId="0" xfId="0" applyAlignment="1"/>
    <xf numFmtId="164" fontId="7" fillId="13" borderId="5" xfId="1" applyNumberFormat="1" applyFont="1" applyFill="1" applyBorder="1" applyAlignment="1" applyProtection="1">
      <alignment horizontal="right" vertical="center"/>
    </xf>
    <xf numFmtId="17" fontId="34" fillId="9" borderId="2" xfId="0" applyNumberFormat="1" applyFont="1" applyFill="1" applyBorder="1" applyAlignment="1">
      <alignment horizontal="center" vertical="center" wrapText="1"/>
    </xf>
    <xf numFmtId="17" fontId="35" fillId="4" borderId="2" xfId="0" applyNumberFormat="1" applyFont="1" applyFill="1" applyBorder="1" applyAlignment="1">
      <alignment horizontal="center" vertical="center"/>
    </xf>
    <xf numFmtId="168" fontId="0" fillId="5" borderId="2" xfId="0" applyNumberFormat="1" applyFill="1" applyBorder="1" applyAlignment="1">
      <alignment horizontal="center" vertical="center"/>
    </xf>
    <xf numFmtId="0" fontId="25" fillId="0" borderId="2" xfId="0" applyFont="1" applyBorder="1" applyAlignment="1">
      <alignment horizontal="center" vertical="center" wrapText="1"/>
    </xf>
    <xf numFmtId="2" fontId="37" fillId="0" borderId="2" xfId="0" applyNumberFormat="1" applyFont="1" applyBorder="1" applyAlignment="1">
      <alignment horizontal="center" vertical="center" wrapText="1"/>
    </xf>
    <xf numFmtId="164" fontId="4" fillId="11" borderId="2" xfId="1" applyNumberFormat="1" applyFont="1" applyFill="1" applyBorder="1" applyAlignment="1" applyProtection="1">
      <alignment horizontal="right"/>
      <protection locked="0"/>
    </xf>
    <xf numFmtId="167" fontId="0" fillId="5" borderId="2" xfId="0" applyNumberFormat="1" applyFill="1" applyBorder="1" applyAlignment="1">
      <alignment vertical="center"/>
    </xf>
    <xf numFmtId="17" fontId="0" fillId="18" borderId="0" xfId="0" applyNumberFormat="1" applyFill="1" applyBorder="1" applyAlignment="1">
      <alignment wrapText="1"/>
    </xf>
    <xf numFmtId="168" fontId="0" fillId="5" borderId="0" xfId="0" applyNumberFormat="1" applyFill="1" applyBorder="1" applyAlignment="1">
      <alignment horizontal="center" vertical="center"/>
    </xf>
    <xf numFmtId="165" fontId="29" fillId="0" borderId="2" xfId="0" applyNumberFormat="1" applyFont="1" applyFill="1" applyBorder="1" applyAlignment="1">
      <alignment horizontal="center" vertical="center"/>
    </xf>
    <xf numFmtId="165" fontId="36" fillId="0" borderId="2" xfId="0" applyNumberFormat="1" applyFont="1" applyBorder="1" applyAlignment="1">
      <alignment horizontal="center" vertical="center" wrapText="1"/>
    </xf>
    <xf numFmtId="165" fontId="29" fillId="0" borderId="2" xfId="0" applyNumberFormat="1" applyFont="1" applyBorder="1" applyAlignment="1">
      <alignment horizontal="center" vertical="center"/>
    </xf>
    <xf numFmtId="0" fontId="0" fillId="0" borderId="0" xfId="0" applyAlignment="1"/>
    <xf numFmtId="0" fontId="27" fillId="0" borderId="0" xfId="0" applyFont="1" applyAlignment="1"/>
    <xf numFmtId="4" fontId="25" fillId="0" borderId="2" xfId="0" applyNumberFormat="1" applyFont="1" applyBorder="1" applyAlignment="1">
      <alignment horizontal="center" vertical="center" wrapText="1"/>
    </xf>
    <xf numFmtId="164" fontId="6" fillId="11" borderId="0" xfId="0" applyNumberFormat="1" applyFont="1" applyFill="1" applyBorder="1" applyAlignment="1">
      <alignment horizontal="center" vertical="center"/>
    </xf>
    <xf numFmtId="0" fontId="0" fillId="0" borderId="0" xfId="0" applyBorder="1" applyAlignment="1">
      <alignment vertical="center" wrapText="1"/>
    </xf>
    <xf numFmtId="0" fontId="27" fillId="11" borderId="0" xfId="0" applyFont="1" applyFill="1" applyBorder="1" applyAlignment="1">
      <alignment wrapText="1"/>
    </xf>
    <xf numFmtId="0" fontId="0" fillId="11" borderId="11" xfId="0" applyFill="1" applyBorder="1"/>
    <xf numFmtId="0" fontId="0" fillId="11" borderId="0" xfId="0" applyFill="1" applyBorder="1" applyAlignment="1">
      <alignment vertical="center" wrapText="1"/>
    </xf>
    <xf numFmtId="0" fontId="2" fillId="11" borderId="0" xfId="0" applyFont="1" applyFill="1" applyBorder="1" applyAlignment="1">
      <alignment horizontal="center" vertical="center"/>
    </xf>
    <xf numFmtId="164" fontId="14" fillId="11" borderId="0" xfId="0" applyNumberFormat="1" applyFont="1" applyFill="1" applyBorder="1" applyAlignment="1">
      <alignment horizontal="center" vertical="center"/>
    </xf>
    <xf numFmtId="164" fontId="17" fillId="11" borderId="0" xfId="0" applyNumberFormat="1" applyFont="1" applyFill="1" applyBorder="1" applyAlignment="1">
      <alignment horizontal="center" vertical="center"/>
    </xf>
    <xf numFmtId="164" fontId="16" fillId="11" borderId="0" xfId="0" applyNumberFormat="1" applyFont="1" applyFill="1" applyBorder="1" applyAlignment="1">
      <alignment horizontal="center" vertical="center"/>
    </xf>
    <xf numFmtId="164" fontId="24" fillId="11" borderId="0" xfId="1" applyNumberFormat="1" applyFont="1" applyFill="1" applyBorder="1" applyAlignment="1" applyProtection="1">
      <alignment horizontal="right" vertical="center"/>
    </xf>
    <xf numFmtId="164" fontId="19" fillId="11" borderId="0" xfId="0" applyNumberFormat="1" applyFont="1" applyFill="1" applyBorder="1"/>
    <xf numFmtId="0" fontId="19" fillId="11" borderId="0" xfId="0" applyNumberFormat="1" applyFont="1" applyFill="1" applyBorder="1" applyAlignment="1">
      <alignment horizontal="right"/>
    </xf>
    <xf numFmtId="166" fontId="0" fillId="11" borderId="0" xfId="0" applyNumberFormat="1" applyFill="1" applyBorder="1"/>
    <xf numFmtId="164" fontId="0" fillId="0" borderId="0" xfId="0" applyNumberFormat="1" applyBorder="1"/>
    <xf numFmtId="0" fontId="0" fillId="7" borderId="26" xfId="0" applyFill="1" applyBorder="1" applyAlignment="1">
      <alignment horizontal="center" vertical="center" wrapText="1"/>
    </xf>
    <xf numFmtId="164" fontId="0" fillId="13" borderId="18" xfId="0" applyNumberFormat="1" applyFill="1" applyBorder="1"/>
    <xf numFmtId="164" fontId="0" fillId="13" borderId="4" xfId="0" applyNumberFormat="1" applyFill="1" applyBorder="1"/>
    <xf numFmtId="164" fontId="14" fillId="13" borderId="4" xfId="0" applyNumberFormat="1" applyFont="1" applyFill="1" applyBorder="1" applyAlignment="1">
      <alignment horizontal="center" vertical="center"/>
    </xf>
    <xf numFmtId="164" fontId="13" fillId="13" borderId="4" xfId="0" applyNumberFormat="1" applyFont="1" applyFill="1" applyBorder="1" applyAlignment="1">
      <alignment horizontal="center" vertical="center"/>
    </xf>
    <xf numFmtId="164" fontId="9" fillId="13" borderId="4" xfId="0" applyNumberFormat="1" applyFont="1" applyFill="1" applyBorder="1" applyAlignment="1">
      <alignment horizontal="center" vertical="center"/>
    </xf>
    <xf numFmtId="164" fontId="21" fillId="12" borderId="4" xfId="1" applyNumberFormat="1" applyFont="1" applyFill="1" applyBorder="1" applyAlignment="1" applyProtection="1">
      <alignment horizontal="right" vertical="center"/>
    </xf>
    <xf numFmtId="0" fontId="19" fillId="11" borderId="0" xfId="0" applyNumberFormat="1" applyFont="1" applyFill="1" applyBorder="1"/>
    <xf numFmtId="0" fontId="19" fillId="16" borderId="0" xfId="0" applyNumberFormat="1" applyFont="1" applyFill="1" applyBorder="1"/>
    <xf numFmtId="164" fontId="2" fillId="4" borderId="2" xfId="0" applyNumberFormat="1" applyFont="1" applyFill="1" applyBorder="1" applyAlignment="1">
      <alignment vertical="center"/>
    </xf>
    <xf numFmtId="164" fontId="2" fillId="0" borderId="2" xfId="0" applyNumberFormat="1" applyFont="1" applyBorder="1"/>
    <xf numFmtId="17" fontId="0" fillId="13" borderId="3" xfId="0" applyNumberFormat="1" applyFill="1" applyBorder="1" applyAlignment="1">
      <alignment wrapText="1"/>
    </xf>
    <xf numFmtId="0" fontId="27" fillId="0" borderId="0" xfId="0" applyFont="1" applyAlignment="1">
      <alignment wrapText="1"/>
    </xf>
    <xf numFmtId="0" fontId="19" fillId="16" borderId="0" xfId="0" applyNumberFormat="1" applyFont="1" applyFill="1" applyAlignment="1">
      <alignment horizontal="right"/>
    </xf>
    <xf numFmtId="0" fontId="27" fillId="0" borderId="0" xfId="0" applyFont="1" applyAlignment="1">
      <alignment wrapText="1"/>
    </xf>
    <xf numFmtId="0" fontId="27" fillId="0" borderId="0" xfId="0" applyFont="1" applyAlignment="1">
      <alignment horizontal="right" wrapText="1"/>
    </xf>
    <xf numFmtId="0" fontId="27" fillId="0" borderId="0" xfId="0" applyFont="1" applyAlignment="1">
      <alignment horizontal="right"/>
    </xf>
    <xf numFmtId="0" fontId="39" fillId="0" borderId="0" xfId="0" applyFont="1" applyAlignment="1">
      <alignment horizontal="right" wrapText="1"/>
    </xf>
    <xf numFmtId="0" fontId="29" fillId="0" borderId="0" xfId="0" applyFont="1"/>
    <xf numFmtId="164" fontId="41" fillId="12" borderId="2" xfId="1" applyNumberFormat="1" applyFont="1" applyFill="1" applyBorder="1" applyAlignment="1" applyProtection="1">
      <alignment horizontal="right" vertical="center"/>
    </xf>
    <xf numFmtId="0" fontId="29" fillId="11" borderId="0" xfId="0" applyFont="1" applyFill="1" applyBorder="1"/>
    <xf numFmtId="0" fontId="42" fillId="0" borderId="0" xfId="0" applyFont="1" applyBorder="1" applyAlignment="1">
      <alignment horizontal="center"/>
    </xf>
    <xf numFmtId="0" fontId="43" fillId="5" borderId="15" xfId="0" applyFont="1" applyFill="1" applyBorder="1" applyAlignment="1">
      <alignment vertical="center"/>
    </xf>
    <xf numFmtId="0" fontId="43" fillId="5" borderId="16" xfId="0" applyFont="1" applyFill="1" applyBorder="1" applyAlignment="1">
      <alignment vertical="center"/>
    </xf>
    <xf numFmtId="0" fontId="29" fillId="7" borderId="4" xfId="0" applyFont="1" applyFill="1" applyBorder="1" applyAlignment="1">
      <alignment horizontal="center" vertical="center" wrapText="1"/>
    </xf>
    <xf numFmtId="0" fontId="29" fillId="8" borderId="2"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29" fillId="7" borderId="6" xfId="0" applyFont="1" applyFill="1" applyBorder="1" applyAlignment="1">
      <alignment horizontal="center" vertical="center" wrapText="1"/>
    </xf>
    <xf numFmtId="0" fontId="29" fillId="8" borderId="14" xfId="0" applyFont="1" applyFill="1" applyBorder="1" applyAlignment="1">
      <alignment horizontal="center" vertical="center" wrapText="1"/>
    </xf>
    <xf numFmtId="0" fontId="29" fillId="7" borderId="2" xfId="0" applyFont="1" applyFill="1" applyBorder="1" applyAlignment="1">
      <alignment horizontal="center" vertical="center" wrapText="1"/>
    </xf>
    <xf numFmtId="49" fontId="44" fillId="5" borderId="1" xfId="2" applyFont="1" applyFill="1" applyBorder="1" applyAlignment="1">
      <alignment vertical="center" wrapText="1"/>
    </xf>
    <xf numFmtId="49" fontId="44" fillId="10" borderId="1" xfId="2" applyFont="1" applyFill="1" applyBorder="1" applyAlignment="1">
      <alignment horizontal="center" vertical="center" wrapText="1"/>
    </xf>
    <xf numFmtId="164" fontId="31" fillId="2" borderId="2" xfId="0" applyNumberFormat="1" applyFont="1" applyFill="1" applyBorder="1" applyAlignment="1">
      <alignment horizontal="center" vertical="center"/>
    </xf>
    <xf numFmtId="164" fontId="31" fillId="3" borderId="2" xfId="0" applyNumberFormat="1" applyFont="1" applyFill="1" applyBorder="1" applyAlignment="1">
      <alignment horizontal="center" vertical="center"/>
    </xf>
    <xf numFmtId="166" fontId="31" fillId="3" borderId="2" xfId="0" applyNumberFormat="1" applyFont="1" applyFill="1" applyBorder="1" applyAlignment="1">
      <alignment horizontal="center" vertical="center"/>
    </xf>
    <xf numFmtId="164" fontId="45" fillId="3" borderId="2" xfId="0" applyNumberFormat="1" applyFont="1" applyFill="1" applyBorder="1" applyAlignment="1">
      <alignment horizontal="center" vertical="center"/>
    </xf>
    <xf numFmtId="164" fontId="46" fillId="2" borderId="2" xfId="0" applyNumberFormat="1" applyFont="1" applyFill="1" applyBorder="1" applyAlignment="1">
      <alignment horizontal="center" vertical="center"/>
    </xf>
    <xf numFmtId="164" fontId="46" fillId="4" borderId="2" xfId="0" applyNumberFormat="1" applyFont="1" applyFill="1" applyBorder="1" applyAlignment="1">
      <alignment horizontal="center" vertical="center"/>
    </xf>
    <xf numFmtId="164" fontId="46" fillId="3" borderId="2" xfId="0" applyNumberFormat="1" applyFont="1" applyFill="1" applyBorder="1" applyAlignment="1">
      <alignment horizontal="center" vertical="center"/>
    </xf>
    <xf numFmtId="164" fontId="29" fillId="2" borderId="2" xfId="0" applyNumberFormat="1" applyFont="1" applyFill="1" applyBorder="1"/>
    <xf numFmtId="164" fontId="29" fillId="4" borderId="3" xfId="0" applyNumberFormat="1" applyFont="1" applyFill="1" applyBorder="1"/>
    <xf numFmtId="49" fontId="47" fillId="5" borderId="1" xfId="2" applyFont="1" applyFill="1" applyBorder="1" applyAlignment="1">
      <alignment vertical="center" wrapText="1"/>
    </xf>
    <xf numFmtId="49" fontId="47" fillId="10" borderId="1" xfId="2" applyFont="1" applyFill="1" applyBorder="1" applyAlignment="1">
      <alignment horizontal="center" vertical="center" wrapText="1"/>
    </xf>
    <xf numFmtId="164" fontId="30" fillId="2" borderId="2" xfId="0" applyNumberFormat="1" applyFont="1" applyFill="1" applyBorder="1" applyAlignment="1">
      <alignment horizontal="center" vertical="center"/>
    </xf>
    <xf numFmtId="164" fontId="30" fillId="3" borderId="2" xfId="0" applyNumberFormat="1" applyFont="1" applyFill="1" applyBorder="1" applyAlignment="1">
      <alignment horizontal="center" vertical="center"/>
    </xf>
    <xf numFmtId="164" fontId="19" fillId="3" borderId="2" xfId="0" applyNumberFormat="1" applyFont="1" applyFill="1" applyBorder="1" applyAlignment="1">
      <alignment horizontal="center" vertical="center"/>
    </xf>
    <xf numFmtId="164" fontId="31" fillId="17" borderId="2" xfId="0" applyNumberFormat="1" applyFont="1" applyFill="1" applyBorder="1" applyAlignment="1">
      <alignment horizontal="center" vertical="center"/>
    </xf>
    <xf numFmtId="164" fontId="30" fillId="17" borderId="2" xfId="0" applyNumberFormat="1" applyFont="1" applyFill="1" applyBorder="1" applyAlignment="1">
      <alignment horizontal="center" vertical="center"/>
    </xf>
    <xf numFmtId="164" fontId="30" fillId="4" borderId="2" xfId="0" applyNumberFormat="1" applyFont="1" applyFill="1" applyBorder="1" applyAlignment="1">
      <alignment horizontal="center" vertical="center"/>
    </xf>
    <xf numFmtId="164" fontId="19" fillId="2" borderId="2" xfId="0" applyNumberFormat="1" applyFont="1" applyFill="1" applyBorder="1" applyAlignment="1">
      <alignment horizontal="center" vertical="center"/>
    </xf>
    <xf numFmtId="164" fontId="19" fillId="4" borderId="2" xfId="0" applyNumberFormat="1" applyFont="1" applyFill="1" applyBorder="1" applyAlignment="1">
      <alignment horizontal="center" vertical="center"/>
    </xf>
    <xf numFmtId="164" fontId="46" fillId="17" borderId="2" xfId="0" applyNumberFormat="1" applyFont="1" applyFill="1" applyBorder="1" applyAlignment="1">
      <alignment horizontal="center" vertical="center"/>
    </xf>
    <xf numFmtId="164" fontId="30" fillId="17" borderId="21" xfId="0" applyNumberFormat="1" applyFont="1" applyFill="1" applyBorder="1" applyAlignment="1">
      <alignment horizontal="center" vertical="center"/>
    </xf>
    <xf numFmtId="49" fontId="48" fillId="5" borderId="2" xfId="2" applyFont="1" applyFill="1" applyBorder="1" applyAlignment="1">
      <alignment vertical="center" wrapText="1"/>
    </xf>
    <xf numFmtId="49" fontId="44" fillId="10" borderId="2" xfId="2" applyFont="1" applyFill="1" applyBorder="1" applyAlignment="1">
      <alignment horizontal="center" vertical="center" wrapText="1"/>
    </xf>
    <xf numFmtId="164" fontId="49" fillId="13" borderId="2" xfId="1" applyNumberFormat="1" applyFont="1" applyFill="1" applyBorder="1" applyAlignment="1" applyProtection="1">
      <alignment horizontal="right" vertical="center"/>
    </xf>
    <xf numFmtId="164" fontId="43" fillId="2" borderId="2" xfId="0" applyNumberFormat="1" applyFont="1" applyFill="1" applyBorder="1"/>
    <xf numFmtId="164" fontId="43" fillId="4" borderId="3" xfId="0" applyNumberFormat="1" applyFont="1" applyFill="1" applyBorder="1"/>
    <xf numFmtId="164" fontId="50" fillId="13" borderId="2" xfId="1" applyNumberFormat="1" applyFont="1" applyFill="1" applyBorder="1" applyAlignment="1" applyProtection="1">
      <alignment horizontal="right" vertical="center"/>
    </xf>
    <xf numFmtId="49" fontId="48" fillId="5" borderId="13" xfId="2" applyFont="1" applyFill="1" applyBorder="1" applyAlignment="1">
      <alignment vertical="center" wrapText="1"/>
    </xf>
    <xf numFmtId="49" fontId="47" fillId="10" borderId="13" xfId="2" applyFont="1" applyFill="1" applyBorder="1" applyAlignment="1">
      <alignment horizontal="center" vertical="center" wrapText="1"/>
    </xf>
    <xf numFmtId="164" fontId="51" fillId="12" borderId="5" xfId="1" applyNumberFormat="1" applyFont="1" applyFill="1" applyBorder="1" applyAlignment="1" applyProtection="1">
      <alignment horizontal="right" vertical="center"/>
    </xf>
    <xf numFmtId="164" fontId="52" fillId="12" borderId="5" xfId="1" applyNumberFormat="1" applyFont="1" applyFill="1" applyBorder="1" applyAlignment="1" applyProtection="1">
      <alignment horizontal="right" vertical="center"/>
    </xf>
    <xf numFmtId="164" fontId="29" fillId="0" borderId="0" xfId="0" applyNumberFormat="1" applyFont="1"/>
    <xf numFmtId="164" fontId="51" fillId="12" borderId="2" xfId="1" applyNumberFormat="1" applyFont="1" applyFill="1" applyBorder="1" applyAlignment="1" applyProtection="1">
      <alignment horizontal="right" vertical="center"/>
    </xf>
    <xf numFmtId="164" fontId="52" fillId="12" borderId="2" xfId="1" applyNumberFormat="1" applyFont="1" applyFill="1" applyBorder="1" applyAlignment="1" applyProtection="1">
      <alignment horizontal="right" vertical="center"/>
    </xf>
    <xf numFmtId="49" fontId="47" fillId="5" borderId="2" xfId="2" applyFont="1" applyFill="1" applyBorder="1" applyAlignment="1">
      <alignment vertical="center" wrapText="1"/>
    </xf>
    <xf numFmtId="164" fontId="30" fillId="4" borderId="3" xfId="0" applyNumberFormat="1" applyFont="1" applyFill="1" applyBorder="1" applyAlignment="1">
      <alignment horizontal="center" vertical="center"/>
    </xf>
    <xf numFmtId="166" fontId="30" fillId="4" borderId="2" xfId="0" applyNumberFormat="1" applyFont="1" applyFill="1" applyBorder="1" applyAlignment="1">
      <alignment horizontal="center" vertical="center"/>
    </xf>
    <xf numFmtId="49" fontId="47" fillId="10" borderId="12" xfId="2" applyFont="1" applyFill="1" applyBorder="1" applyAlignment="1">
      <alignment horizontal="center" vertical="center" wrapText="1"/>
    </xf>
    <xf numFmtId="0" fontId="33" fillId="0" borderId="0" xfId="0" applyFont="1" applyBorder="1" applyAlignment="1">
      <alignment horizontal="right"/>
    </xf>
    <xf numFmtId="0" fontId="43" fillId="5" borderId="2" xfId="0" applyFont="1" applyFill="1" applyBorder="1" applyAlignment="1">
      <alignment vertical="center"/>
    </xf>
    <xf numFmtId="49" fontId="44" fillId="5" borderId="2" xfId="2" applyFont="1" applyFill="1" applyBorder="1" applyAlignment="1">
      <alignment vertical="center" wrapText="1"/>
    </xf>
    <xf numFmtId="166" fontId="31" fillId="4" borderId="2" xfId="0" applyNumberFormat="1" applyFont="1" applyFill="1" applyBorder="1" applyAlignment="1">
      <alignment horizontal="center" vertical="center"/>
    </xf>
    <xf numFmtId="164" fontId="29" fillId="4" borderId="2" xfId="0" applyNumberFormat="1" applyFont="1" applyFill="1" applyBorder="1"/>
    <xf numFmtId="49" fontId="47" fillId="10" borderId="2" xfId="2" applyFont="1" applyFill="1" applyBorder="1" applyAlignment="1">
      <alignment horizontal="center" vertical="center" wrapText="1"/>
    </xf>
    <xf numFmtId="166" fontId="30" fillId="2" borderId="2" xfId="0" applyNumberFormat="1" applyFont="1" applyFill="1" applyBorder="1" applyAlignment="1">
      <alignment horizontal="center" vertical="center"/>
    </xf>
    <xf numFmtId="166" fontId="31" fillId="17" borderId="2" xfId="0" applyNumberFormat="1" applyFont="1" applyFill="1" applyBorder="1" applyAlignment="1">
      <alignment horizontal="center" vertical="center"/>
    </xf>
    <xf numFmtId="164" fontId="53" fillId="2" borderId="2" xfId="0" applyNumberFormat="1" applyFont="1" applyFill="1" applyBorder="1" applyAlignment="1">
      <alignment horizontal="center" vertical="center"/>
    </xf>
    <xf numFmtId="164" fontId="43" fillId="4" borderId="2" xfId="0" applyNumberFormat="1" applyFont="1" applyFill="1" applyBorder="1"/>
    <xf numFmtId="164" fontId="29" fillId="0" borderId="2" xfId="0" applyNumberFormat="1" applyFont="1" applyBorder="1"/>
    <xf numFmtId="165" fontId="46" fillId="11" borderId="2" xfId="0" applyNumberFormat="1" applyFont="1" applyFill="1" applyBorder="1" applyAlignment="1">
      <alignment horizontal="center" vertical="center"/>
    </xf>
    <xf numFmtId="166" fontId="31" fillId="2" borderId="2" xfId="0" applyNumberFormat="1" applyFont="1" applyFill="1" applyBorder="1" applyAlignment="1">
      <alignment horizontal="center" vertical="center"/>
    </xf>
    <xf numFmtId="3" fontId="30" fillId="2" borderId="2" xfId="0" applyNumberFormat="1" applyFont="1" applyFill="1" applyBorder="1" applyAlignment="1">
      <alignment horizontal="center" vertical="center"/>
    </xf>
    <xf numFmtId="164" fontId="30" fillId="11" borderId="0" xfId="0" applyNumberFormat="1" applyFont="1" applyFill="1" applyBorder="1" applyAlignment="1">
      <alignment horizontal="center" vertical="center"/>
    </xf>
    <xf numFmtId="166" fontId="30" fillId="17" borderId="2" xfId="0" applyNumberFormat="1" applyFont="1" applyFill="1" applyBorder="1" applyAlignment="1">
      <alignment horizontal="center" vertical="center"/>
    </xf>
    <xf numFmtId="164" fontId="31" fillId="13" borderId="2" xfId="1" applyNumberFormat="1" applyFont="1" applyFill="1" applyBorder="1" applyAlignment="1" applyProtection="1">
      <alignment horizontal="right" vertical="center"/>
    </xf>
    <xf numFmtId="0" fontId="33" fillId="0" borderId="0" xfId="0" applyFont="1" applyBorder="1" applyAlignment="1">
      <alignment vertical="center"/>
    </xf>
    <xf numFmtId="0" fontId="19" fillId="16" borderId="0" xfId="0" applyNumberFormat="1" applyFont="1" applyFill="1" applyAlignment="1">
      <alignment horizontal="right"/>
    </xf>
    <xf numFmtId="166" fontId="46" fillId="2" borderId="2" xfId="0" applyNumberFormat="1" applyFont="1" applyFill="1" applyBorder="1" applyAlignment="1">
      <alignment horizontal="center" vertical="center"/>
    </xf>
    <xf numFmtId="166" fontId="46" fillId="4" borderId="2" xfId="0" applyNumberFormat="1" applyFont="1" applyFill="1" applyBorder="1" applyAlignment="1">
      <alignment horizontal="center" vertical="center"/>
    </xf>
    <xf numFmtId="166" fontId="19" fillId="2" borderId="2" xfId="0" applyNumberFormat="1" applyFont="1" applyFill="1" applyBorder="1" applyAlignment="1">
      <alignment horizontal="center" vertical="center"/>
    </xf>
    <xf numFmtId="3" fontId="19" fillId="4" borderId="2" xfId="0" applyNumberFormat="1" applyFont="1" applyFill="1" applyBorder="1" applyAlignment="1">
      <alignment horizontal="center" vertical="center"/>
    </xf>
    <xf numFmtId="166" fontId="29" fillId="11" borderId="0" xfId="0" applyNumberFormat="1" applyFont="1" applyFill="1" applyBorder="1"/>
    <xf numFmtId="164" fontId="29" fillId="0" borderId="0" xfId="0" applyNumberFormat="1" applyFont="1" applyBorder="1"/>
    <xf numFmtId="0" fontId="29" fillId="0" borderId="0" xfId="0" applyFont="1" applyBorder="1"/>
    <xf numFmtId="167" fontId="6" fillId="2" borderId="2" xfId="0" applyNumberFormat="1" applyFont="1" applyFill="1" applyBorder="1" applyAlignment="1">
      <alignment horizontal="center" vertical="center"/>
    </xf>
    <xf numFmtId="167" fontId="21" fillId="12" borderId="2" xfId="1" applyNumberFormat="1" applyFont="1" applyFill="1" applyBorder="1" applyAlignment="1" applyProtection="1">
      <alignment horizontal="right" vertical="center"/>
    </xf>
    <xf numFmtId="167" fontId="8" fillId="12" borderId="5" xfId="1" applyNumberFormat="1" applyFont="1" applyFill="1" applyBorder="1" applyAlignment="1" applyProtection="1">
      <alignment horizontal="right" vertical="center"/>
    </xf>
    <xf numFmtId="167" fontId="6" fillId="4" borderId="2" xfId="0" applyNumberFormat="1" applyFont="1" applyFill="1" applyBorder="1" applyAlignment="1">
      <alignment horizontal="center" vertical="center"/>
    </xf>
    <xf numFmtId="167" fontId="0" fillId="13" borderId="2" xfId="0" applyNumberFormat="1" applyFill="1" applyBorder="1"/>
    <xf numFmtId="164" fontId="54" fillId="12" borderId="2" xfId="1" applyNumberFormat="1" applyFont="1" applyFill="1" applyBorder="1" applyAlignment="1" applyProtection="1">
      <alignment horizontal="right" vertical="center"/>
    </xf>
    <xf numFmtId="164" fontId="54" fillId="12" borderId="2" xfId="1" applyNumberFormat="1" applyFont="1" applyFill="1" applyBorder="1" applyAlignment="1" applyProtection="1">
      <alignment horizontal="center" vertical="center"/>
    </xf>
    <xf numFmtId="164" fontId="51" fillId="12" borderId="5" xfId="1" applyNumberFormat="1" applyFont="1" applyFill="1" applyBorder="1" applyAlignment="1" applyProtection="1">
      <alignment horizontal="center" vertical="center"/>
    </xf>
    <xf numFmtId="164" fontId="2" fillId="13" borderId="6" xfId="0" applyNumberFormat="1" applyFont="1" applyFill="1" applyBorder="1"/>
    <xf numFmtId="167" fontId="2" fillId="13" borderId="6" xfId="0" applyNumberFormat="1" applyFont="1" applyFill="1" applyBorder="1"/>
    <xf numFmtId="164" fontId="2" fillId="0" borderId="2" xfId="0" applyNumberFormat="1" applyFont="1" applyBorder="1" applyAlignment="1">
      <alignment horizontal="center" vertical="center"/>
    </xf>
    <xf numFmtId="164" fontId="2" fillId="0" borderId="2" xfId="0" applyNumberFormat="1" applyFont="1" applyBorder="1" applyAlignment="1">
      <alignment horizontal="right"/>
    </xf>
    <xf numFmtId="164" fontId="55" fillId="13" borderId="2" xfId="0" applyNumberFormat="1" applyFont="1" applyFill="1" applyBorder="1" applyAlignment="1">
      <alignment horizontal="center" vertical="center"/>
    </xf>
    <xf numFmtId="167" fontId="9" fillId="2" borderId="2" xfId="0" applyNumberFormat="1" applyFont="1" applyFill="1" applyBorder="1" applyAlignment="1">
      <alignment horizontal="center" vertical="center"/>
    </xf>
    <xf numFmtId="164" fontId="9" fillId="4" borderId="2" xfId="0" applyNumberFormat="1" applyFont="1" applyFill="1" applyBorder="1" applyAlignment="1">
      <alignment horizontal="center" vertical="center"/>
    </xf>
    <xf numFmtId="167" fontId="56" fillId="12" borderId="2" xfId="1" applyNumberFormat="1" applyFont="1" applyFill="1" applyBorder="1" applyAlignment="1" applyProtection="1">
      <alignment horizontal="right" vertical="center"/>
    </xf>
    <xf numFmtId="164" fontId="17" fillId="2" borderId="2" xfId="0" applyNumberFormat="1" applyFont="1" applyFill="1" applyBorder="1" applyAlignment="1">
      <alignment horizontal="center" vertical="center"/>
    </xf>
    <xf numFmtId="164" fontId="57" fillId="3" borderId="2" xfId="0" applyNumberFormat="1" applyFont="1" applyFill="1" applyBorder="1" applyAlignment="1">
      <alignment horizontal="center" vertical="center"/>
    </xf>
    <xf numFmtId="164" fontId="17" fillId="4" borderId="2" xfId="0" applyNumberFormat="1" applyFont="1" applyFill="1" applyBorder="1" applyAlignment="1">
      <alignment horizontal="center" vertical="center"/>
    </xf>
    <xf numFmtId="164" fontId="49" fillId="12" borderId="2" xfId="1" applyNumberFormat="1" applyFont="1" applyFill="1" applyBorder="1" applyAlignment="1" applyProtection="1">
      <alignment horizontal="right" vertical="center"/>
    </xf>
    <xf numFmtId="164" fontId="58" fillId="3" borderId="2" xfId="0" applyNumberFormat="1" applyFont="1" applyFill="1" applyBorder="1" applyAlignment="1">
      <alignment horizontal="center" vertical="center"/>
    </xf>
    <xf numFmtId="166" fontId="58" fillId="3" borderId="2" xfId="0" applyNumberFormat="1" applyFont="1" applyFill="1" applyBorder="1" applyAlignment="1">
      <alignment horizontal="center" vertical="center"/>
    </xf>
    <xf numFmtId="164" fontId="59" fillId="2" borderId="2" xfId="0" applyNumberFormat="1" applyFont="1" applyFill="1" applyBorder="1" applyAlignment="1">
      <alignment horizontal="center" vertical="center"/>
    </xf>
    <xf numFmtId="164" fontId="59" fillId="3" borderId="2" xfId="0" applyNumberFormat="1" applyFont="1" applyFill="1" applyBorder="1" applyAlignment="1">
      <alignment horizontal="center" vertical="center"/>
    </xf>
    <xf numFmtId="164" fontId="59" fillId="17" borderId="2" xfId="0" applyNumberFormat="1" applyFont="1" applyFill="1" applyBorder="1" applyAlignment="1">
      <alignment horizontal="center" vertical="center"/>
    </xf>
    <xf numFmtId="164" fontId="45" fillId="17" borderId="2" xfId="0" applyNumberFormat="1" applyFont="1" applyFill="1" applyBorder="1" applyAlignment="1">
      <alignment horizontal="center" vertical="center"/>
    </xf>
    <xf numFmtId="164" fontId="59" fillId="17" borderId="21" xfId="0" applyNumberFormat="1" applyFont="1" applyFill="1" applyBorder="1" applyAlignment="1">
      <alignment horizontal="center" vertical="center"/>
    </xf>
    <xf numFmtId="164" fontId="44" fillId="12" borderId="2" xfId="1" applyNumberFormat="1" applyFont="1" applyFill="1" applyBorder="1" applyAlignment="1" applyProtection="1">
      <alignment horizontal="right" vertical="center"/>
    </xf>
    <xf numFmtId="49" fontId="44" fillId="5" borderId="13" xfId="2" applyFont="1" applyFill="1" applyBorder="1" applyAlignment="1">
      <alignment vertical="center" wrapText="1"/>
    </xf>
    <xf numFmtId="164" fontId="60" fillId="12" borderId="5" xfId="1" applyNumberFormat="1" applyFont="1" applyFill="1" applyBorder="1" applyAlignment="1" applyProtection="1">
      <alignment horizontal="right" vertical="center"/>
    </xf>
    <xf numFmtId="164" fontId="30" fillId="12" borderId="5" xfId="1" applyNumberFormat="1" applyFont="1" applyFill="1" applyBorder="1" applyAlignment="1" applyProtection="1">
      <alignment horizontal="right" vertical="center"/>
    </xf>
    <xf numFmtId="0" fontId="29" fillId="4" borderId="2" xfId="0" applyFont="1" applyFill="1" applyBorder="1" applyAlignment="1">
      <alignment horizontal="center" vertical="center" wrapText="1"/>
    </xf>
    <xf numFmtId="164" fontId="60" fillId="12" borderId="2" xfId="1" applyNumberFormat="1" applyFont="1" applyFill="1" applyBorder="1" applyAlignment="1" applyProtection="1">
      <alignment horizontal="right" vertical="center"/>
    </xf>
    <xf numFmtId="164" fontId="10" fillId="13" borderId="2" xfId="0" applyNumberFormat="1" applyFont="1" applyFill="1" applyBorder="1" applyAlignment="1">
      <alignment horizontal="center" vertical="center"/>
    </xf>
    <xf numFmtId="0" fontId="30" fillId="7" borderId="4" xfId="0" applyFont="1" applyFill="1" applyBorder="1" applyAlignment="1">
      <alignment horizontal="center" vertical="center" wrapText="1"/>
    </xf>
    <xf numFmtId="0" fontId="27" fillId="0" borderId="0" xfId="0" applyFont="1" applyAlignment="1">
      <alignment wrapText="1"/>
    </xf>
    <xf numFmtId="0" fontId="42" fillId="0" borderId="0" xfId="0" applyFont="1" applyBorder="1" applyAlignment="1">
      <alignment horizontal="center"/>
    </xf>
    <xf numFmtId="49" fontId="46" fillId="10" borderId="1" xfId="2" applyFont="1" applyFill="1" applyBorder="1" applyAlignment="1">
      <alignment horizontal="center" vertical="center" wrapText="1"/>
    </xf>
    <xf numFmtId="49" fontId="19" fillId="10" borderId="1" xfId="2" applyFont="1" applyFill="1" applyBorder="1" applyAlignment="1">
      <alignment horizontal="center" vertical="center" wrapText="1"/>
    </xf>
    <xf numFmtId="0" fontId="12" fillId="0" borderId="0" xfId="0" applyFont="1"/>
    <xf numFmtId="0" fontId="61" fillId="0" borderId="0" xfId="0" applyFont="1"/>
    <xf numFmtId="49" fontId="63" fillId="10" borderId="13" xfId="2" applyFont="1" applyFill="1" applyBorder="1" applyAlignment="1">
      <alignment horizontal="center" vertical="center" wrapText="1"/>
    </xf>
    <xf numFmtId="49" fontId="64" fillId="5" borderId="2" xfId="2" applyFont="1" applyFill="1" applyBorder="1" applyAlignment="1">
      <alignment vertical="center" wrapText="1"/>
    </xf>
    <xf numFmtId="49" fontId="63" fillId="10" borderId="1" xfId="2" applyFont="1" applyFill="1" applyBorder="1" applyAlignment="1">
      <alignment horizontal="center" vertical="center" wrapText="1"/>
    </xf>
    <xf numFmtId="49" fontId="63" fillId="10" borderId="12" xfId="2"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7"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38" fillId="7" borderId="2" xfId="0" applyFont="1" applyFill="1" applyBorder="1" applyAlignment="1">
      <alignment horizontal="center" vertical="center" wrapText="1"/>
    </xf>
    <xf numFmtId="0" fontId="38" fillId="8" borderId="2" xfId="0" applyFont="1" applyFill="1" applyBorder="1" applyAlignment="1">
      <alignment horizontal="center" vertical="center" wrapText="1"/>
    </xf>
    <xf numFmtId="0" fontId="38" fillId="6" borderId="2" xfId="0" applyFont="1" applyFill="1" applyBorder="1" applyAlignment="1">
      <alignment horizontal="center" vertical="center" wrapText="1"/>
    </xf>
    <xf numFmtId="0" fontId="46" fillId="16" borderId="0" xfId="0" applyNumberFormat="1" applyFont="1" applyFill="1"/>
    <xf numFmtId="169" fontId="46" fillId="11" borderId="2" xfId="0" applyNumberFormat="1" applyFont="1" applyFill="1" applyBorder="1" applyAlignment="1">
      <alignment horizontal="center" vertical="center"/>
    </xf>
    <xf numFmtId="169" fontId="19" fillId="11" borderId="2" xfId="0" applyNumberFormat="1" applyFont="1" applyFill="1" applyBorder="1" applyAlignment="1">
      <alignment horizontal="center" vertical="center"/>
    </xf>
    <xf numFmtId="169" fontId="63" fillId="11" borderId="5" xfId="1" applyNumberFormat="1" applyFont="1" applyFill="1" applyBorder="1" applyAlignment="1" applyProtection="1">
      <alignment horizontal="center" vertical="center"/>
    </xf>
    <xf numFmtId="169" fontId="63" fillId="11" borderId="2" xfId="1" applyNumberFormat="1" applyFont="1" applyFill="1" applyBorder="1" applyAlignment="1" applyProtection="1">
      <alignment horizontal="center" vertical="center"/>
    </xf>
    <xf numFmtId="169" fontId="63" fillId="11" borderId="2" xfId="0" applyNumberFormat="1" applyFont="1" applyFill="1" applyBorder="1" applyAlignment="1">
      <alignment horizontal="center" vertical="center"/>
    </xf>
    <xf numFmtId="164" fontId="46" fillId="12" borderId="2" xfId="1" applyNumberFormat="1" applyFont="1" applyFill="1" applyBorder="1" applyAlignment="1" applyProtection="1">
      <alignment horizontal="center" vertical="center"/>
    </xf>
    <xf numFmtId="0" fontId="23" fillId="0" borderId="0" xfId="0" applyFont="1"/>
    <xf numFmtId="49" fontId="65" fillId="5" borderId="13" xfId="2" applyFont="1" applyFill="1" applyBorder="1" applyAlignment="1">
      <alignment vertical="center" wrapText="1"/>
    </xf>
    <xf numFmtId="164" fontId="38" fillId="12" borderId="2" xfId="1" applyNumberFormat="1" applyFont="1" applyFill="1" applyBorder="1" applyAlignment="1" applyProtection="1">
      <alignment horizontal="center" vertical="center"/>
    </xf>
    <xf numFmtId="49" fontId="66" fillId="10" borderId="1" xfId="2" applyFont="1" applyFill="1" applyBorder="1" applyAlignment="1">
      <alignment horizontal="center" vertical="center" wrapText="1"/>
    </xf>
    <xf numFmtId="169" fontId="66" fillId="11" borderId="2" xfId="0" applyNumberFormat="1" applyFont="1" applyFill="1" applyBorder="1" applyAlignment="1">
      <alignment horizontal="center" vertical="center"/>
    </xf>
    <xf numFmtId="49" fontId="62" fillId="5" borderId="1" xfId="2" applyFont="1" applyFill="1" applyBorder="1" applyAlignment="1">
      <alignment vertical="center" wrapText="1"/>
    </xf>
    <xf numFmtId="49" fontId="45" fillId="10" borderId="1" xfId="2" applyFont="1" applyFill="1" applyBorder="1" applyAlignment="1">
      <alignment horizontal="center" vertical="center" wrapText="1"/>
    </xf>
    <xf numFmtId="169" fontId="45" fillId="11" borderId="2" xfId="0" applyNumberFormat="1" applyFont="1" applyFill="1" applyBorder="1" applyAlignment="1">
      <alignment horizontal="center" vertical="center"/>
    </xf>
    <xf numFmtId="0" fontId="67" fillId="0" borderId="0" xfId="0" applyFont="1"/>
    <xf numFmtId="49" fontId="68" fillId="5" borderId="1" xfId="2" applyFont="1" applyFill="1" applyBorder="1" applyAlignment="1">
      <alignment vertical="center" wrapText="1"/>
    </xf>
    <xf numFmtId="49" fontId="69" fillId="5" borderId="1" xfId="2" applyFont="1" applyFill="1" applyBorder="1" applyAlignment="1">
      <alignment vertical="center" wrapText="1"/>
    </xf>
    <xf numFmtId="0" fontId="10" fillId="19" borderId="0" xfId="0" applyFont="1" applyFill="1"/>
    <xf numFmtId="49" fontId="44" fillId="19" borderId="2" xfId="2" applyFont="1" applyFill="1" applyBorder="1" applyAlignment="1">
      <alignment vertical="center" wrapText="1"/>
    </xf>
    <xf numFmtId="49" fontId="46" fillId="19" borderId="2" xfId="2" applyFont="1" applyFill="1" applyBorder="1" applyAlignment="1">
      <alignment horizontal="center" vertical="center" wrapText="1"/>
    </xf>
    <xf numFmtId="169" fontId="46" fillId="19" borderId="2" xfId="1" applyNumberFormat="1" applyFont="1" applyFill="1" applyBorder="1" applyAlignment="1" applyProtection="1">
      <alignment horizontal="center" vertical="center"/>
    </xf>
    <xf numFmtId="169" fontId="46" fillId="19" borderId="2" xfId="0" applyNumberFormat="1" applyFont="1" applyFill="1" applyBorder="1" applyAlignment="1">
      <alignment horizontal="center" vertical="center"/>
    </xf>
    <xf numFmtId="169" fontId="66" fillId="11" borderId="2" xfId="1" applyNumberFormat="1" applyFont="1" applyFill="1" applyBorder="1" applyAlignment="1" applyProtection="1">
      <alignment horizontal="center" vertical="center" wrapText="1"/>
      <protection locked="0"/>
    </xf>
    <xf numFmtId="169" fontId="45" fillId="11" borderId="2" xfId="1" applyNumberFormat="1" applyFont="1" applyFill="1" applyBorder="1" applyAlignment="1" applyProtection="1">
      <alignment horizontal="center" vertical="center"/>
      <protection locked="0"/>
    </xf>
    <xf numFmtId="169" fontId="19" fillId="10" borderId="2" xfId="0" applyNumberFormat="1" applyFont="1" applyFill="1" applyBorder="1" applyAlignment="1">
      <alignment horizontal="center" vertical="center"/>
    </xf>
    <xf numFmtId="169" fontId="19" fillId="10" borderId="2" xfId="1" applyNumberFormat="1" applyFont="1" applyFill="1" applyBorder="1" applyAlignment="1" applyProtection="1">
      <alignment horizontal="center" vertical="center" wrapText="1"/>
      <protection locked="0"/>
    </xf>
    <xf numFmtId="169" fontId="19" fillId="10" borderId="2" xfId="1" applyNumberFormat="1" applyFont="1" applyFill="1" applyBorder="1" applyAlignment="1" applyProtection="1">
      <alignment horizontal="center" vertical="center"/>
      <protection locked="0"/>
    </xf>
    <xf numFmtId="169" fontId="66" fillId="10" borderId="2" xfId="0" applyNumberFormat="1" applyFont="1" applyFill="1" applyBorder="1" applyAlignment="1">
      <alignment horizontal="center" vertical="center"/>
    </xf>
    <xf numFmtId="0" fontId="39" fillId="0" borderId="25" xfId="0" applyFont="1" applyBorder="1" applyAlignment="1">
      <alignment vertical="center" wrapText="1"/>
    </xf>
    <xf numFmtId="2" fontId="12" fillId="0" borderId="2" xfId="0" applyNumberFormat="1" applyFont="1" applyBorder="1" applyAlignment="1">
      <alignment horizontal="center"/>
    </xf>
    <xf numFmtId="4" fontId="46" fillId="19" borderId="2" xfId="0" applyNumberFormat="1" applyFont="1" applyFill="1" applyBorder="1" applyAlignment="1">
      <alignment horizontal="center" vertical="center"/>
    </xf>
    <xf numFmtId="4" fontId="10" fillId="19" borderId="0" xfId="0" applyNumberFormat="1" applyFont="1" applyFill="1"/>
    <xf numFmtId="4" fontId="46" fillId="19" borderId="2" xfId="1" applyNumberFormat="1" applyFont="1" applyFill="1" applyBorder="1" applyAlignment="1" applyProtection="1">
      <alignment horizontal="center" vertical="center"/>
    </xf>
    <xf numFmtId="169" fontId="71" fillId="19" borderId="2" xfId="0" applyNumberFormat="1" applyFont="1" applyFill="1" applyBorder="1" applyAlignment="1">
      <alignment horizontal="center" vertical="center"/>
    </xf>
    <xf numFmtId="169" fontId="71" fillId="13" borderId="2" xfId="0" applyNumberFormat="1" applyFont="1" applyFill="1" applyBorder="1" applyAlignment="1">
      <alignment horizontal="center" vertical="center"/>
    </xf>
    <xf numFmtId="49" fontId="64" fillId="5" borderId="1" xfId="2" applyFont="1" applyFill="1" applyBorder="1" applyAlignment="1">
      <alignment vertical="center" wrapText="1"/>
    </xf>
    <xf numFmtId="170" fontId="19" fillId="2" borderId="2" xfId="2" applyNumberFormat="1" applyFont="1" applyFill="1" applyBorder="1" applyAlignment="1">
      <alignment horizontal="center" vertical="center" wrapText="1"/>
    </xf>
    <xf numFmtId="4" fontId="74" fillId="13" borderId="2" xfId="0" applyNumberFormat="1" applyFont="1" applyFill="1" applyBorder="1" applyAlignment="1">
      <alignment horizontal="center" vertical="center"/>
    </xf>
    <xf numFmtId="164" fontId="46" fillId="21" borderId="2" xfId="1" applyNumberFormat="1" applyFont="1" applyFill="1" applyBorder="1" applyAlignment="1" applyProtection="1">
      <alignment horizontal="center" vertical="center"/>
    </xf>
    <xf numFmtId="170" fontId="19" fillId="21" borderId="2" xfId="2" applyNumberFormat="1" applyFont="1" applyFill="1" applyBorder="1" applyAlignment="1">
      <alignment horizontal="center" vertical="center" wrapText="1"/>
    </xf>
    <xf numFmtId="0" fontId="5" fillId="22" borderId="1" xfId="2" applyNumberFormat="1" applyFont="1" applyFill="1" applyBorder="1" applyAlignment="1">
      <alignment vertical="center" wrapText="1"/>
    </xf>
    <xf numFmtId="0" fontId="27" fillId="0" borderId="0" xfId="0" applyFont="1" applyAlignment="1"/>
    <xf numFmtId="0" fontId="76" fillId="0" borderId="0" xfId="0" applyFont="1"/>
    <xf numFmtId="49" fontId="19" fillId="5" borderId="2" xfId="2" applyFont="1" applyFill="1" applyBorder="1" applyAlignment="1">
      <alignment vertical="center" wrapText="1"/>
    </xf>
    <xf numFmtId="49" fontId="66" fillId="5" borderId="2" xfId="2" applyFont="1" applyFill="1" applyBorder="1" applyAlignment="1">
      <alignment vertical="center" wrapText="1"/>
    </xf>
    <xf numFmtId="0" fontId="77" fillId="0" borderId="0" xfId="0" applyFont="1"/>
    <xf numFmtId="49" fontId="46" fillId="5" borderId="2" xfId="2" applyFont="1" applyFill="1" applyBorder="1" applyAlignment="1">
      <alignment vertical="center" wrapText="1"/>
    </xf>
    <xf numFmtId="49" fontId="19" fillId="11" borderId="0" xfId="2" applyFont="1" applyFill="1" applyBorder="1" applyAlignment="1">
      <alignment vertical="center" wrapText="1"/>
    </xf>
    <xf numFmtId="0" fontId="27" fillId="11" borderId="0" xfId="0" applyFont="1" applyFill="1"/>
    <xf numFmtId="0" fontId="76" fillId="11" borderId="0" xfId="0" applyFont="1" applyFill="1"/>
    <xf numFmtId="0" fontId="38" fillId="0" borderId="2" xfId="0" applyFont="1" applyBorder="1" applyAlignment="1">
      <alignment horizontal="center" wrapText="1"/>
    </xf>
    <xf numFmtId="0" fontId="78" fillId="0" borderId="0" xfId="0" applyFont="1"/>
    <xf numFmtId="0" fontId="0" fillId="0" borderId="0" xfId="0" applyAlignment="1">
      <alignment horizontal="center"/>
    </xf>
    <xf numFmtId="0" fontId="36" fillId="0" borderId="2" xfId="0" applyFont="1" applyBorder="1" applyAlignment="1">
      <alignment horizontal="center" vertical="center" wrapText="1"/>
    </xf>
    <xf numFmtId="0" fontId="29" fillId="0" borderId="2" xfId="0" applyFont="1" applyBorder="1" applyAlignment="1">
      <alignment horizontal="center"/>
    </xf>
    <xf numFmtId="2" fontId="55" fillId="21" borderId="2" xfId="0" applyNumberFormat="1" applyFont="1" applyFill="1" applyBorder="1" applyAlignment="1">
      <alignment horizontal="center" vertical="center"/>
    </xf>
    <xf numFmtId="2" fontId="42" fillId="0" borderId="2" xfId="0" applyNumberFormat="1" applyFont="1" applyFill="1" applyBorder="1" applyAlignment="1">
      <alignment horizontal="center" vertical="center"/>
    </xf>
    <xf numFmtId="2" fontId="79" fillId="5" borderId="2" xfId="0" applyNumberFormat="1" applyFont="1" applyFill="1" applyBorder="1" applyAlignment="1">
      <alignment horizontal="center" vertical="center"/>
    </xf>
    <xf numFmtId="0" fontId="79" fillId="0" borderId="2" xfId="0" applyFont="1" applyBorder="1" applyAlignment="1">
      <alignment horizontal="center"/>
    </xf>
    <xf numFmtId="2" fontId="79" fillId="0" borderId="2" xfId="0" applyNumberFormat="1" applyFont="1" applyBorder="1" applyAlignment="1">
      <alignment horizontal="center"/>
    </xf>
    <xf numFmtId="0" fontId="79" fillId="0" borderId="2" xfId="0" applyFont="1" applyBorder="1"/>
    <xf numFmtId="2" fontId="81" fillId="21" borderId="2" xfId="0" applyNumberFormat="1" applyFont="1" applyFill="1" applyBorder="1" applyAlignment="1">
      <alignment horizontal="center" vertical="center" wrapText="1"/>
    </xf>
    <xf numFmtId="2" fontId="81" fillId="0" borderId="2" xfId="0" applyNumberFormat="1" applyFont="1" applyBorder="1" applyAlignment="1">
      <alignment horizontal="center" vertical="center" wrapText="1"/>
    </xf>
    <xf numFmtId="2" fontId="80" fillId="21" borderId="2" xfId="0" applyNumberFormat="1" applyFont="1" applyFill="1" applyBorder="1" applyAlignment="1">
      <alignment horizontal="center" vertical="center" wrapText="1"/>
    </xf>
    <xf numFmtId="2" fontId="80" fillId="0" borderId="2" xfId="0" applyNumberFormat="1" applyFont="1" applyBorder="1" applyAlignment="1">
      <alignment horizontal="center" vertical="center" wrapText="1"/>
    </xf>
    <xf numFmtId="2" fontId="80" fillId="0" borderId="2" xfId="0" applyNumberFormat="1" applyFont="1" applyFill="1" applyBorder="1" applyAlignment="1">
      <alignment horizontal="center" vertical="center"/>
    </xf>
    <xf numFmtId="49" fontId="46" fillId="10" borderId="2" xfId="2" applyFont="1" applyFill="1" applyBorder="1" applyAlignment="1">
      <alignment horizontal="center" vertical="center" wrapText="1"/>
    </xf>
    <xf numFmtId="49" fontId="19" fillId="10" borderId="2" xfId="2" applyFont="1" applyFill="1" applyBorder="1" applyAlignment="1">
      <alignment horizontal="center" vertical="center" wrapText="1"/>
    </xf>
    <xf numFmtId="49" fontId="66" fillId="10" borderId="2" xfId="2" applyFont="1" applyFill="1" applyBorder="1" applyAlignment="1">
      <alignment horizontal="center" vertical="center" wrapText="1"/>
    </xf>
    <xf numFmtId="49" fontId="45" fillId="10" borderId="2" xfId="2" applyFont="1" applyFill="1" applyBorder="1" applyAlignment="1">
      <alignment horizontal="center" vertical="center" wrapText="1"/>
    </xf>
    <xf numFmtId="49" fontId="65" fillId="5" borderId="2" xfId="2" applyFont="1" applyFill="1" applyBorder="1" applyAlignment="1">
      <alignment vertical="center" wrapText="1"/>
    </xf>
    <xf numFmtId="49" fontId="63" fillId="10" borderId="2" xfId="2" applyFont="1" applyFill="1" applyBorder="1" applyAlignment="1">
      <alignment horizontal="center" vertical="center" wrapText="1"/>
    </xf>
    <xf numFmtId="0" fontId="27" fillId="0" borderId="0" xfId="0" applyFont="1" applyAlignment="1"/>
    <xf numFmtId="0" fontId="76" fillId="0" borderId="0" xfId="0" applyFont="1" applyBorder="1"/>
    <xf numFmtId="0" fontId="6" fillId="0" borderId="0" xfId="0" applyFont="1" applyAlignment="1"/>
    <xf numFmtId="2" fontId="81" fillId="0" borderId="2" xfId="0" applyNumberFormat="1" applyFont="1" applyFill="1" applyBorder="1" applyAlignment="1">
      <alignment horizontal="center" vertical="center"/>
    </xf>
    <xf numFmtId="0" fontId="82" fillId="0" borderId="0" xfId="0" applyFont="1"/>
    <xf numFmtId="2" fontId="83" fillId="0" borderId="2" xfId="0" applyNumberFormat="1" applyFont="1" applyBorder="1" applyAlignment="1">
      <alignment horizontal="center" vertical="center" wrapText="1"/>
    </xf>
    <xf numFmtId="0" fontId="27" fillId="5" borderId="2" xfId="0" applyFont="1" applyFill="1" applyBorder="1" applyAlignment="1">
      <alignment horizontal="left" vertical="center" wrapText="1"/>
    </xf>
    <xf numFmtId="170" fontId="38" fillId="5" borderId="2" xfId="0" applyNumberFormat="1" applyFont="1" applyFill="1" applyBorder="1" applyAlignment="1">
      <alignment horizontal="center" vertical="center" wrapText="1"/>
    </xf>
    <xf numFmtId="171" fontId="38" fillId="5" borderId="2" xfId="0" applyNumberFormat="1" applyFont="1" applyFill="1" applyBorder="1" applyAlignment="1">
      <alignment horizontal="center" vertical="center" wrapText="1"/>
    </xf>
    <xf numFmtId="0" fontId="38" fillId="6" borderId="3" xfId="0" applyFont="1" applyFill="1" applyBorder="1" applyAlignment="1">
      <alignment horizontal="center" vertical="center" wrapText="1"/>
    </xf>
    <xf numFmtId="169" fontId="46" fillId="11" borderId="3" xfId="0" applyNumberFormat="1" applyFont="1" applyFill="1" applyBorder="1" applyAlignment="1">
      <alignment horizontal="center" vertical="center"/>
    </xf>
    <xf numFmtId="0" fontId="38" fillId="5" borderId="4" xfId="0" applyFont="1" applyFill="1" applyBorder="1" applyAlignment="1">
      <alignment horizontal="center" vertical="center" wrapText="1"/>
    </xf>
    <xf numFmtId="0" fontId="67" fillId="11" borderId="0" xfId="0" applyFont="1" applyFill="1"/>
    <xf numFmtId="0" fontId="10" fillId="11" borderId="0" xfId="0" applyFont="1" applyFill="1"/>
    <xf numFmtId="0" fontId="61" fillId="11" borderId="0" xfId="0" applyFont="1" applyFill="1"/>
    <xf numFmtId="169" fontId="74" fillId="13" borderId="2" xfId="0" applyNumberFormat="1" applyFont="1" applyFill="1" applyBorder="1" applyAlignment="1">
      <alignment horizontal="center" vertical="center"/>
    </xf>
    <xf numFmtId="4" fontId="74" fillId="19" borderId="2" xfId="0" applyNumberFormat="1" applyFont="1" applyFill="1" applyBorder="1" applyAlignment="1">
      <alignment horizontal="center" vertical="center"/>
    </xf>
    <xf numFmtId="0" fontId="39" fillId="0" borderId="0" xfId="0" applyFont="1" applyAlignment="1">
      <alignment horizontal="right" wrapText="1"/>
    </xf>
    <xf numFmtId="4" fontId="63" fillId="11" borderId="2" xfId="0" applyNumberFormat="1" applyFont="1" applyFill="1" applyBorder="1" applyAlignment="1">
      <alignment horizontal="center" vertical="center"/>
    </xf>
    <xf numFmtId="0" fontId="38" fillId="11" borderId="2" xfId="0" applyFont="1" applyFill="1" applyBorder="1" applyAlignment="1">
      <alignment horizontal="center" vertical="center" wrapText="1"/>
    </xf>
    <xf numFmtId="0" fontId="0" fillId="11" borderId="0" xfId="0" applyFill="1"/>
    <xf numFmtId="0" fontId="39" fillId="11" borderId="25" xfId="0" applyFont="1" applyFill="1" applyBorder="1" applyAlignment="1">
      <alignment vertical="center" wrapText="1"/>
    </xf>
    <xf numFmtId="49" fontId="44" fillId="11" borderId="1" xfId="2" applyFont="1" applyFill="1" applyBorder="1" applyAlignment="1">
      <alignment vertical="center" wrapText="1"/>
    </xf>
    <xf numFmtId="49" fontId="46" fillId="11" borderId="1" xfId="2" applyFont="1" applyFill="1" applyBorder="1" applyAlignment="1">
      <alignment horizontal="center" vertical="center" wrapText="1"/>
    </xf>
    <xf numFmtId="49" fontId="47" fillId="11" borderId="1" xfId="2" applyFont="1" applyFill="1" applyBorder="1" applyAlignment="1">
      <alignment vertical="center" wrapText="1"/>
    </xf>
    <xf numFmtId="49" fontId="19" fillId="11" borderId="1" xfId="2" applyFont="1" applyFill="1" applyBorder="1" applyAlignment="1">
      <alignment horizontal="center" vertical="center" wrapText="1"/>
    </xf>
    <xf numFmtId="49" fontId="62" fillId="11" borderId="1" xfId="2" applyFont="1" applyFill="1" applyBorder="1" applyAlignment="1">
      <alignment vertical="center" wrapText="1"/>
    </xf>
    <xf numFmtId="49" fontId="66" fillId="11" borderId="1" xfId="2" applyFont="1" applyFill="1" applyBorder="1" applyAlignment="1">
      <alignment horizontal="center" vertical="center" wrapText="1"/>
    </xf>
    <xf numFmtId="49" fontId="45" fillId="11" borderId="1" xfId="2" applyFont="1" applyFill="1" applyBorder="1" applyAlignment="1">
      <alignment horizontal="center" vertical="center" wrapText="1"/>
    </xf>
    <xf numFmtId="49" fontId="44" fillId="11" borderId="2" xfId="2" applyFont="1" applyFill="1" applyBorder="1" applyAlignment="1">
      <alignment vertical="center" wrapText="1"/>
    </xf>
    <xf numFmtId="49" fontId="46" fillId="11" borderId="2" xfId="2" applyFont="1" applyFill="1" applyBorder="1" applyAlignment="1">
      <alignment horizontal="center" vertical="center" wrapText="1"/>
    </xf>
    <xf numFmtId="49" fontId="65" fillId="11" borderId="13" xfId="2" applyFont="1" applyFill="1" applyBorder="1" applyAlignment="1">
      <alignment vertical="center" wrapText="1"/>
    </xf>
    <xf numFmtId="49" fontId="63" fillId="11" borderId="13" xfId="2" applyFont="1" applyFill="1" applyBorder="1" applyAlignment="1">
      <alignment horizontal="center" vertical="center" wrapText="1"/>
    </xf>
    <xf numFmtId="49" fontId="64" fillId="11" borderId="2" xfId="2" applyFont="1" applyFill="1" applyBorder="1" applyAlignment="1">
      <alignment vertical="center" wrapText="1"/>
    </xf>
    <xf numFmtId="49" fontId="63" fillId="11" borderId="1" xfId="2" applyFont="1" applyFill="1" applyBorder="1" applyAlignment="1">
      <alignment horizontal="center" vertical="center" wrapText="1"/>
    </xf>
    <xf numFmtId="49" fontId="63" fillId="11" borderId="12" xfId="2" applyFont="1" applyFill="1" applyBorder="1" applyAlignment="1">
      <alignment horizontal="center" vertical="center" wrapText="1"/>
    </xf>
    <xf numFmtId="0" fontId="19" fillId="11" borderId="0" xfId="0" applyNumberFormat="1" applyFont="1" applyFill="1"/>
    <xf numFmtId="0" fontId="43" fillId="3" borderId="2" xfId="0" applyFont="1" applyFill="1" applyBorder="1" applyAlignment="1">
      <alignment horizontal="center" wrapText="1"/>
    </xf>
    <xf numFmtId="0" fontId="43" fillId="2" borderId="2" xfId="0" applyFont="1" applyFill="1" applyBorder="1" applyAlignment="1">
      <alignment horizontal="center" wrapText="1"/>
    </xf>
    <xf numFmtId="2" fontId="40" fillId="3" borderId="2" xfId="0" applyNumberFormat="1" applyFont="1" applyFill="1" applyBorder="1" applyAlignment="1">
      <alignment horizontal="center" wrapText="1"/>
    </xf>
    <xf numFmtId="2" fontId="40" fillId="2" borderId="2" xfId="0" applyNumberFormat="1" applyFont="1" applyFill="1" applyBorder="1" applyAlignment="1">
      <alignment horizontal="center" wrapText="1"/>
    </xf>
    <xf numFmtId="17" fontId="84" fillId="10" borderId="2" xfId="0" applyNumberFormat="1"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2" xfId="0" applyFont="1" applyFill="1" applyBorder="1" applyAlignment="1">
      <alignment horizontal="center" vertical="center" wrapText="1"/>
    </xf>
    <xf numFmtId="2" fontId="84" fillId="0" borderId="2" xfId="0" applyNumberFormat="1" applyFont="1" applyBorder="1" applyAlignment="1">
      <alignment horizontal="center" vertical="center"/>
    </xf>
    <xf numFmtId="2" fontId="84" fillId="3" borderId="2" xfId="0" applyNumberFormat="1" applyFont="1" applyFill="1" applyBorder="1" applyAlignment="1">
      <alignment horizontal="center" vertical="center"/>
    </xf>
    <xf numFmtId="2" fontId="84" fillId="2" borderId="2" xfId="0" applyNumberFormat="1" applyFont="1" applyFill="1" applyBorder="1" applyAlignment="1">
      <alignment horizontal="center" vertical="center"/>
    </xf>
    <xf numFmtId="2" fontId="86" fillId="3" borderId="2" xfId="0" applyNumberFormat="1" applyFont="1" applyFill="1" applyBorder="1" applyAlignment="1">
      <alignment horizontal="center" vertical="center" wrapText="1"/>
    </xf>
    <xf numFmtId="2" fontId="86" fillId="2" borderId="32" xfId="0" applyNumberFormat="1" applyFont="1" applyFill="1" applyBorder="1" applyAlignment="1">
      <alignment horizontal="center" vertical="center" wrapText="1"/>
    </xf>
    <xf numFmtId="2" fontId="88" fillId="3" borderId="2" xfId="0" applyNumberFormat="1" applyFont="1" applyFill="1" applyBorder="1" applyAlignment="1">
      <alignment horizontal="center" vertical="center" wrapText="1"/>
    </xf>
    <xf numFmtId="2" fontId="88" fillId="2" borderId="32" xfId="0" applyNumberFormat="1" applyFont="1" applyFill="1" applyBorder="1" applyAlignment="1">
      <alignment horizontal="center" vertical="center" wrapText="1"/>
    </xf>
    <xf numFmtId="2" fontId="79" fillId="0" borderId="0" xfId="0" applyNumberFormat="1" applyFont="1" applyBorder="1" applyAlignment="1">
      <alignment horizontal="center"/>
    </xf>
    <xf numFmtId="2" fontId="79" fillId="3" borderId="0" xfId="0" applyNumberFormat="1" applyFont="1" applyFill="1" applyBorder="1" applyAlignment="1">
      <alignment horizontal="center" vertical="center"/>
    </xf>
    <xf numFmtId="2" fontId="79" fillId="2" borderId="0" xfId="0" applyNumberFormat="1" applyFont="1" applyFill="1" applyBorder="1" applyAlignment="1">
      <alignment horizontal="center" vertical="center"/>
    </xf>
    <xf numFmtId="0" fontId="29" fillId="0" borderId="0" xfId="0" applyFont="1" applyBorder="1" applyAlignment="1">
      <alignment horizontal="center"/>
    </xf>
    <xf numFmtId="170" fontId="19" fillId="21" borderId="3" xfId="2" applyNumberFormat="1" applyFont="1" applyFill="1" applyBorder="1" applyAlignment="1">
      <alignment horizontal="center" vertical="center" wrapText="1"/>
    </xf>
    <xf numFmtId="2" fontId="80" fillId="21" borderId="3" xfId="0" applyNumberFormat="1" applyFont="1" applyFill="1" applyBorder="1" applyAlignment="1">
      <alignment horizontal="center" vertical="center" wrapText="1"/>
    </xf>
    <xf numFmtId="2" fontId="81" fillId="21" borderId="3" xfId="0" applyNumberFormat="1" applyFont="1" applyFill="1" applyBorder="1" applyAlignment="1">
      <alignment horizontal="center" vertical="center" wrapText="1"/>
    </xf>
    <xf numFmtId="2" fontId="55" fillId="21" borderId="3" xfId="0" applyNumberFormat="1" applyFont="1" applyFill="1" applyBorder="1" applyAlignment="1">
      <alignment horizontal="center" vertical="center"/>
    </xf>
    <xf numFmtId="164" fontId="46" fillId="21" borderId="3" xfId="1" applyNumberFormat="1" applyFont="1" applyFill="1" applyBorder="1" applyAlignment="1" applyProtection="1">
      <alignment horizontal="center" vertical="center"/>
    </xf>
    <xf numFmtId="164" fontId="46" fillId="12" borderId="4" xfId="1" applyNumberFormat="1" applyFont="1" applyFill="1" applyBorder="1" applyAlignment="1" applyProtection="1">
      <alignment horizontal="center" vertical="center"/>
    </xf>
    <xf numFmtId="170" fontId="19" fillId="21" borderId="28" xfId="2" applyNumberFormat="1" applyFont="1" applyFill="1" applyBorder="1" applyAlignment="1">
      <alignment horizontal="center" vertical="center" wrapText="1"/>
    </xf>
    <xf numFmtId="170" fontId="19" fillId="21" borderId="29" xfId="2" applyNumberFormat="1" applyFont="1" applyFill="1" applyBorder="1" applyAlignment="1">
      <alignment horizontal="center" vertical="center" wrapText="1"/>
    </xf>
    <xf numFmtId="2" fontId="80" fillId="0" borderId="31" xfId="0" applyNumberFormat="1" applyFont="1" applyFill="1" applyBorder="1" applyAlignment="1">
      <alignment horizontal="center" vertical="center"/>
    </xf>
    <xf numFmtId="2" fontId="81" fillId="0" borderId="31" xfId="0" applyNumberFormat="1" applyFont="1" applyFill="1" applyBorder="1" applyAlignment="1">
      <alignment horizontal="center" vertical="center"/>
    </xf>
    <xf numFmtId="2" fontId="55" fillId="0" borderId="31" xfId="0" applyNumberFormat="1" applyFont="1" applyFill="1" applyBorder="1" applyAlignment="1">
      <alignment horizontal="center" vertical="center"/>
    </xf>
    <xf numFmtId="164" fontId="46" fillId="12" borderId="31" xfId="1" applyNumberFormat="1" applyFont="1" applyFill="1" applyBorder="1" applyAlignment="1" applyProtection="1">
      <alignment horizontal="center" vertical="center"/>
    </xf>
    <xf numFmtId="164" fontId="46" fillId="12" borderId="22" xfId="1" applyNumberFormat="1" applyFont="1" applyFill="1" applyBorder="1" applyAlignment="1" applyProtection="1">
      <alignment horizontal="center" vertical="center"/>
    </xf>
    <xf numFmtId="164" fontId="38" fillId="12" borderId="23" xfId="1" applyNumberFormat="1" applyFont="1" applyFill="1" applyBorder="1" applyAlignment="1" applyProtection="1">
      <alignment horizontal="center" vertical="center"/>
    </xf>
    <xf numFmtId="164" fontId="54" fillId="12" borderId="23" xfId="1" applyNumberFormat="1" applyFont="1" applyFill="1" applyBorder="1" applyAlignment="1" applyProtection="1">
      <alignment horizontal="center" vertical="center"/>
    </xf>
    <xf numFmtId="2" fontId="80" fillId="0" borderId="31" xfId="0" applyNumberFormat="1" applyFont="1" applyBorder="1" applyAlignment="1">
      <alignment horizontal="center" vertical="center" wrapText="1"/>
    </xf>
    <xf numFmtId="2" fontId="81" fillId="0" borderId="31" xfId="0" applyNumberFormat="1" applyFont="1" applyBorder="1" applyAlignment="1">
      <alignment horizontal="center" vertical="center" wrapText="1"/>
    </xf>
    <xf numFmtId="2" fontId="83" fillId="0" borderId="31" xfId="0" applyNumberFormat="1" applyFont="1" applyBorder="1" applyAlignment="1">
      <alignment horizontal="center" vertical="center" wrapText="1"/>
    </xf>
    <xf numFmtId="164" fontId="46" fillId="12" borderId="32" xfId="1" applyNumberFormat="1" applyFont="1" applyFill="1" applyBorder="1" applyAlignment="1" applyProtection="1">
      <alignment horizontal="center" vertical="center"/>
    </xf>
    <xf numFmtId="164" fontId="46" fillId="12" borderId="23" xfId="1" applyNumberFormat="1" applyFont="1" applyFill="1" applyBorder="1" applyAlignment="1" applyProtection="1">
      <alignment horizontal="center" vertical="center"/>
    </xf>
    <xf numFmtId="164" fontId="46" fillId="12" borderId="33" xfId="1" applyNumberFormat="1" applyFont="1" applyFill="1" applyBorder="1" applyAlignment="1" applyProtection="1">
      <alignment horizontal="center" vertical="center"/>
    </xf>
    <xf numFmtId="170" fontId="19" fillId="2" borderId="3" xfId="2" applyNumberFormat="1" applyFont="1" applyFill="1" applyBorder="1" applyAlignment="1">
      <alignment horizontal="center" vertical="center" wrapText="1"/>
    </xf>
    <xf numFmtId="0" fontId="79" fillId="0" borderId="3" xfId="0" applyFont="1" applyBorder="1" applyAlignment="1">
      <alignment horizontal="center"/>
    </xf>
    <xf numFmtId="0" fontId="79" fillId="0" borderId="3" xfId="0" applyFont="1" applyBorder="1"/>
    <xf numFmtId="170" fontId="19" fillId="2" borderId="28" xfId="2" applyNumberFormat="1" applyFont="1" applyFill="1" applyBorder="1" applyAlignment="1">
      <alignment horizontal="center" vertical="center" wrapText="1"/>
    </xf>
    <xf numFmtId="170" fontId="19" fillId="2" borderId="29" xfId="2" applyNumberFormat="1" applyFont="1" applyFill="1" applyBorder="1" applyAlignment="1">
      <alignment horizontal="center" vertical="center" wrapText="1"/>
    </xf>
    <xf numFmtId="170" fontId="19" fillId="2" borderId="30" xfId="2" applyNumberFormat="1" applyFont="1" applyFill="1" applyBorder="1" applyAlignment="1">
      <alignment horizontal="center" vertical="center" wrapText="1"/>
    </xf>
    <xf numFmtId="2" fontId="79" fillId="0" borderId="31" xfId="0" applyNumberFormat="1" applyFont="1" applyBorder="1" applyAlignment="1">
      <alignment horizontal="center"/>
    </xf>
    <xf numFmtId="2" fontId="79" fillId="0" borderId="32" xfId="0" applyNumberFormat="1" applyFont="1" applyBorder="1" applyAlignment="1">
      <alignment horizontal="center"/>
    </xf>
    <xf numFmtId="2" fontId="79" fillId="0" borderId="22" xfId="0" applyNumberFormat="1" applyFont="1" applyBorder="1" applyAlignment="1">
      <alignment horizontal="center"/>
    </xf>
    <xf numFmtId="2" fontId="79" fillId="0" borderId="23" xfId="0" applyNumberFormat="1" applyFont="1" applyBorder="1" applyAlignment="1">
      <alignment horizontal="center"/>
    </xf>
    <xf numFmtId="2" fontId="79" fillId="0" borderId="33" xfId="0" applyNumberFormat="1" applyFont="1" applyBorder="1" applyAlignment="1">
      <alignment horizontal="center"/>
    </xf>
    <xf numFmtId="2" fontId="40" fillId="5" borderId="3" xfId="0" applyNumberFormat="1" applyFont="1" applyFill="1" applyBorder="1" applyAlignment="1">
      <alignment horizontal="center" vertical="center"/>
    </xf>
    <xf numFmtId="2" fontId="40" fillId="5" borderId="31" xfId="0" applyNumberFormat="1" applyFont="1" applyFill="1" applyBorder="1" applyAlignment="1">
      <alignment horizontal="center" vertical="center"/>
    </xf>
    <xf numFmtId="2" fontId="40" fillId="5" borderId="2" xfId="0" applyNumberFormat="1" applyFont="1" applyFill="1" applyBorder="1" applyAlignment="1">
      <alignment horizontal="center" vertical="center"/>
    </xf>
    <xf numFmtId="2" fontId="40" fillId="5" borderId="32" xfId="0" applyNumberFormat="1" applyFont="1" applyFill="1" applyBorder="1" applyAlignment="1">
      <alignment horizontal="center" vertical="center"/>
    </xf>
    <xf numFmtId="2" fontId="83" fillId="5" borderId="2" xfId="0" applyNumberFormat="1" applyFont="1" applyFill="1" applyBorder="1" applyAlignment="1">
      <alignment horizontal="center" vertical="center"/>
    </xf>
    <xf numFmtId="2" fontId="83" fillId="5" borderId="32" xfId="0" applyNumberFormat="1" applyFont="1" applyFill="1" applyBorder="1" applyAlignment="1">
      <alignment horizontal="center" vertical="center"/>
    </xf>
    <xf numFmtId="0" fontId="27" fillId="11" borderId="0" xfId="0" applyFont="1" applyFill="1" applyBorder="1" applyAlignment="1">
      <alignment horizontal="center"/>
    </xf>
    <xf numFmtId="170" fontId="19" fillId="11" borderId="0" xfId="2" applyNumberFormat="1" applyFont="1" applyFill="1" applyBorder="1" applyAlignment="1">
      <alignment horizontal="center" vertical="center" wrapText="1"/>
    </xf>
    <xf numFmtId="2" fontId="80" fillId="11" borderId="0" xfId="0" applyNumberFormat="1" applyFont="1" applyFill="1" applyBorder="1" applyAlignment="1">
      <alignment horizontal="center" vertical="center"/>
    </xf>
    <xf numFmtId="2" fontId="66" fillId="11" borderId="2" xfId="0" applyNumberFormat="1" applyFont="1" applyFill="1" applyBorder="1" applyAlignment="1">
      <alignment horizontal="center" vertical="center" wrapText="1"/>
    </xf>
    <xf numFmtId="2" fontId="45" fillId="11" borderId="2" xfId="0" applyNumberFormat="1" applyFont="1" applyFill="1" applyBorder="1" applyAlignment="1">
      <alignment horizontal="center" vertical="center" wrapText="1"/>
    </xf>
    <xf numFmtId="49" fontId="27" fillId="5" borderId="2" xfId="0" applyNumberFormat="1" applyFont="1" applyFill="1" applyBorder="1" applyAlignment="1">
      <alignment horizontal="left" vertical="center" wrapText="1"/>
    </xf>
    <xf numFmtId="168" fontId="89" fillId="11" borderId="2" xfId="0" applyNumberFormat="1" applyFont="1" applyFill="1" applyBorder="1" applyAlignment="1">
      <alignment horizontal="center" vertical="center" wrapText="1"/>
    </xf>
    <xf numFmtId="0" fontId="89" fillId="11" borderId="2" xfId="0" applyFont="1" applyFill="1" applyBorder="1" applyAlignment="1">
      <alignment horizontal="center" vertical="center" wrapText="1"/>
    </xf>
    <xf numFmtId="168" fontId="84" fillId="11" borderId="2" xfId="0" applyNumberFormat="1" applyFont="1" applyFill="1" applyBorder="1" applyAlignment="1">
      <alignment horizontal="center" vertical="center" wrapText="1"/>
    </xf>
    <xf numFmtId="0" fontId="84" fillId="11" borderId="2" xfId="0" applyFont="1" applyFill="1" applyBorder="1" applyAlignment="1">
      <alignment horizontal="center" vertical="center" wrapText="1"/>
    </xf>
    <xf numFmtId="49" fontId="38" fillId="5" borderId="2" xfId="0" applyNumberFormat="1" applyFont="1" applyFill="1" applyBorder="1" applyAlignment="1">
      <alignment horizontal="left" vertical="center" wrapText="1"/>
    </xf>
    <xf numFmtId="168" fontId="39" fillId="11" borderId="2" xfId="0" applyNumberFormat="1" applyFont="1" applyFill="1" applyBorder="1" applyAlignment="1">
      <alignment horizontal="center" vertical="center" wrapText="1"/>
    </xf>
    <xf numFmtId="168" fontId="90" fillId="11" borderId="2" xfId="0" applyNumberFormat="1" applyFont="1" applyFill="1" applyBorder="1" applyAlignment="1">
      <alignment horizontal="center" vertical="center" wrapText="1"/>
    </xf>
    <xf numFmtId="169" fontId="45" fillId="19" borderId="2" xfId="0" applyNumberFormat="1" applyFont="1" applyFill="1" applyBorder="1" applyAlignment="1">
      <alignment horizontal="center" vertical="center"/>
    </xf>
    <xf numFmtId="169" fontId="87" fillId="13" borderId="2" xfId="0" applyNumberFormat="1" applyFont="1" applyFill="1" applyBorder="1" applyAlignment="1">
      <alignment horizontal="center" vertical="center"/>
    </xf>
    <xf numFmtId="4" fontId="87" fillId="19" borderId="2" xfId="0" applyNumberFormat="1" applyFont="1" applyFill="1" applyBorder="1" applyAlignment="1">
      <alignment horizontal="center" vertical="center"/>
    </xf>
    <xf numFmtId="169" fontId="91" fillId="11" borderId="2" xfId="0" applyNumberFormat="1" applyFont="1" applyFill="1" applyBorder="1" applyAlignment="1">
      <alignment horizontal="center" vertical="center"/>
    </xf>
    <xf numFmtId="170" fontId="19" fillId="21" borderId="34" xfId="2" applyNumberFormat="1" applyFont="1" applyFill="1" applyBorder="1" applyAlignment="1">
      <alignment horizontal="center" vertical="center" wrapText="1"/>
    </xf>
    <xf numFmtId="2" fontId="80" fillId="0" borderId="3" xfId="0" applyNumberFormat="1" applyFont="1" applyBorder="1" applyAlignment="1">
      <alignment horizontal="center" vertical="center" wrapText="1"/>
    </xf>
    <xf numFmtId="2" fontId="81" fillId="0" borderId="3" xfId="0" applyNumberFormat="1" applyFont="1" applyBorder="1" applyAlignment="1">
      <alignment horizontal="center" vertical="center" wrapText="1"/>
    </xf>
    <xf numFmtId="2" fontId="83" fillId="0" borderId="3" xfId="0" applyNumberFormat="1" applyFont="1" applyBorder="1" applyAlignment="1">
      <alignment horizontal="center" vertical="center" wrapText="1"/>
    </xf>
    <xf numFmtId="164" fontId="54" fillId="12" borderId="3" xfId="1" applyNumberFormat="1" applyFont="1" applyFill="1" applyBorder="1" applyAlignment="1" applyProtection="1">
      <alignment horizontal="center" vertical="center"/>
    </xf>
    <xf numFmtId="164" fontId="54" fillId="12" borderId="39" xfId="1" applyNumberFormat="1" applyFont="1" applyFill="1" applyBorder="1" applyAlignment="1" applyProtection="1">
      <alignment horizontal="center" vertical="center"/>
    </xf>
    <xf numFmtId="164" fontId="54" fillId="12" borderId="31" xfId="1" applyNumberFormat="1" applyFont="1" applyFill="1" applyBorder="1" applyAlignment="1" applyProtection="1">
      <alignment horizontal="center" vertical="center"/>
    </xf>
    <xf numFmtId="164" fontId="54" fillId="12" borderId="22" xfId="1" applyNumberFormat="1" applyFont="1" applyFill="1" applyBorder="1" applyAlignment="1" applyProtection="1">
      <alignment horizontal="center" vertical="center"/>
    </xf>
    <xf numFmtId="0" fontId="19" fillId="16" borderId="0" xfId="0" applyNumberFormat="1" applyFont="1" applyFill="1" applyAlignment="1">
      <alignment horizontal="left"/>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7" fillId="0" borderId="0" xfId="0" applyFont="1" applyAlignment="1">
      <alignment wrapText="1"/>
    </xf>
    <xf numFmtId="0" fontId="33" fillId="0" borderId="25" xfId="0" applyFont="1" applyBorder="1" applyAlignment="1">
      <alignment horizontal="center"/>
    </xf>
    <xf numFmtId="0" fontId="43" fillId="5" borderId="2" xfId="0" applyFont="1" applyFill="1" applyBorder="1" applyAlignment="1">
      <alignment horizontal="center" vertical="center"/>
    </xf>
    <xf numFmtId="0" fontId="39" fillId="0" borderId="0" xfId="0" applyFont="1" applyAlignment="1">
      <alignment horizontal="center" vertical="center" wrapText="1"/>
    </xf>
    <xf numFmtId="0" fontId="29" fillId="0" borderId="0" xfId="0" applyFont="1" applyAlignment="1">
      <alignment horizontal="center" vertical="center" wrapText="1"/>
    </xf>
    <xf numFmtId="0" fontId="0" fillId="14" borderId="11" xfId="0" applyFill="1" applyBorder="1" applyAlignment="1">
      <alignment horizontal="center"/>
    </xf>
    <xf numFmtId="0" fontId="20" fillId="0" borderId="0" xfId="0" applyFont="1" applyAlignment="1">
      <alignment horizontal="center" wrapText="1"/>
    </xf>
    <xf numFmtId="0" fontId="2" fillId="5" borderId="7" xfId="0" applyFont="1" applyFill="1" applyBorder="1" applyAlignment="1">
      <alignment horizontal="center" vertical="center"/>
    </xf>
    <xf numFmtId="0" fontId="0" fillId="15" borderId="10" xfId="0" applyFill="1" applyBorder="1" applyAlignment="1">
      <alignment horizontal="center"/>
    </xf>
    <xf numFmtId="0" fontId="22" fillId="0" borderId="0" xfId="0" applyFont="1" applyAlignment="1">
      <alignment horizontal="center" vertical="center" wrapText="1"/>
    </xf>
    <xf numFmtId="0" fontId="22" fillId="0" borderId="0" xfId="0" applyFont="1" applyAlignment="1">
      <alignment horizontal="center" vertical="center"/>
    </xf>
    <xf numFmtId="0" fontId="43" fillId="5" borderId="3" xfId="0" applyFont="1" applyFill="1" applyBorder="1" applyAlignment="1">
      <alignment horizontal="center" vertical="center" wrapText="1"/>
    </xf>
    <xf numFmtId="0" fontId="43" fillId="9" borderId="2" xfId="0" applyFont="1" applyFill="1" applyBorder="1" applyAlignment="1">
      <alignment horizontal="center" vertical="center" wrapText="1"/>
    </xf>
    <xf numFmtId="0" fontId="43" fillId="5" borderId="4" xfId="0" applyFont="1" applyFill="1" applyBorder="1" applyAlignment="1">
      <alignment horizontal="center" vertical="center"/>
    </xf>
    <xf numFmtId="0" fontId="0" fillId="0" borderId="0" xfId="0" applyAlignment="1">
      <alignment horizontal="center" vertical="center" wrapText="1"/>
    </xf>
    <xf numFmtId="0" fontId="19" fillId="16" borderId="16" xfId="0" applyNumberFormat="1" applyFont="1" applyFill="1" applyBorder="1" applyAlignment="1">
      <alignment horizontal="right"/>
    </xf>
    <xf numFmtId="0" fontId="42" fillId="0" borderId="0" xfId="0" applyFont="1" applyBorder="1" applyAlignment="1">
      <alignment horizontal="center"/>
    </xf>
    <xf numFmtId="0" fontId="19" fillId="16" borderId="0" xfId="0" applyNumberFormat="1" applyFont="1" applyFill="1" applyAlignment="1">
      <alignment horizontal="right"/>
    </xf>
    <xf numFmtId="0" fontId="27" fillId="0" borderId="0" xfId="0" applyFont="1" applyAlignment="1">
      <alignment horizontal="right" wrapText="1"/>
    </xf>
    <xf numFmtId="0" fontId="43" fillId="5" borderId="2" xfId="0" applyFont="1" applyFill="1" applyBorder="1" applyAlignment="1">
      <alignment horizontal="center" vertical="center" wrapText="1"/>
    </xf>
    <xf numFmtId="0" fontId="33" fillId="0" borderId="0" xfId="0" applyFont="1" applyBorder="1" applyAlignment="1">
      <alignment horizontal="right"/>
    </xf>
    <xf numFmtId="0" fontId="0" fillId="15" borderId="0" xfId="0" applyFill="1" applyBorder="1" applyAlignment="1">
      <alignment horizontal="center"/>
    </xf>
    <xf numFmtId="0" fontId="0" fillId="14" borderId="0" xfId="0" applyFill="1" applyBorder="1" applyAlignment="1">
      <alignment horizontal="center"/>
    </xf>
    <xf numFmtId="0" fontId="43" fillId="5" borderId="3" xfId="0" applyFont="1" applyFill="1" applyBorder="1" applyAlignment="1">
      <alignment horizontal="center" vertical="center"/>
    </xf>
    <xf numFmtId="0" fontId="43" fillId="5" borderId="17" xfId="0" applyFont="1" applyFill="1" applyBorder="1" applyAlignment="1">
      <alignment horizontal="center" vertical="center"/>
    </xf>
    <xf numFmtId="0" fontId="29" fillId="0" borderId="4" xfId="0" applyFont="1" applyBorder="1" applyAlignment="1">
      <alignment vertical="center"/>
    </xf>
    <xf numFmtId="0" fontId="29" fillId="0" borderId="0" xfId="0" applyFont="1" applyAlignment="1">
      <alignment vertical="center" wrapText="1"/>
    </xf>
    <xf numFmtId="0" fontId="33" fillId="0" borderId="25" xfId="0" applyFont="1" applyBorder="1" applyAlignment="1">
      <alignment horizontal="center" vertical="center"/>
    </xf>
    <xf numFmtId="0" fontId="38" fillId="5" borderId="3" xfId="0" applyFont="1" applyFill="1" applyBorder="1" applyAlignment="1">
      <alignment horizontal="center" vertical="center" wrapText="1"/>
    </xf>
    <xf numFmtId="0" fontId="38" fillId="9" borderId="2" xfId="0" applyFont="1" applyFill="1" applyBorder="1" applyAlignment="1">
      <alignment horizontal="center" vertical="center" wrapText="1"/>
    </xf>
    <xf numFmtId="0" fontId="38" fillId="5" borderId="4" xfId="0" applyFont="1" applyFill="1" applyBorder="1" applyAlignment="1">
      <alignment horizontal="center" vertical="center"/>
    </xf>
    <xf numFmtId="0" fontId="38" fillId="5" borderId="2" xfId="0" applyFont="1" applyFill="1" applyBorder="1" applyAlignment="1">
      <alignment horizontal="center" vertical="center"/>
    </xf>
    <xf numFmtId="0" fontId="61" fillId="14" borderId="11" xfId="0" applyFont="1" applyFill="1" applyBorder="1" applyAlignment="1">
      <alignment horizontal="center"/>
    </xf>
    <xf numFmtId="0" fontId="38" fillId="5" borderId="18" xfId="0" applyFont="1" applyFill="1" applyBorder="1" applyAlignment="1">
      <alignment horizontal="center" vertical="center"/>
    </xf>
    <xf numFmtId="0" fontId="38" fillId="5" borderId="6" xfId="0" applyFont="1" applyFill="1" applyBorder="1" applyAlignment="1">
      <alignment horizontal="center" vertical="center"/>
    </xf>
    <xf numFmtId="0" fontId="39" fillId="0" borderId="0" xfId="0" applyFont="1" applyBorder="1" applyAlignment="1">
      <alignment horizontal="center" vertical="center" wrapText="1"/>
    </xf>
    <xf numFmtId="0" fontId="31" fillId="4" borderId="2" xfId="0" applyFont="1" applyFill="1" applyBorder="1" applyAlignment="1">
      <alignment horizontal="center" vertical="center" wrapText="1"/>
    </xf>
    <xf numFmtId="0" fontId="38" fillId="11" borderId="2" xfId="0" applyFont="1" applyFill="1" applyBorder="1" applyAlignment="1">
      <alignment horizontal="center" vertical="center"/>
    </xf>
    <xf numFmtId="0" fontId="31" fillId="11" borderId="2" xfId="0" applyFont="1" applyFill="1" applyBorder="1" applyAlignment="1">
      <alignment horizontal="center" vertical="center" wrapText="1"/>
    </xf>
    <xf numFmtId="0" fontId="38" fillId="11" borderId="3" xfId="0" applyFont="1" applyFill="1" applyBorder="1" applyAlignment="1">
      <alignment horizontal="center" vertical="center" wrapText="1"/>
    </xf>
    <xf numFmtId="0" fontId="38" fillId="11" borderId="2" xfId="0" applyFont="1" applyFill="1" applyBorder="1" applyAlignment="1">
      <alignment horizontal="center" vertical="center" wrapText="1"/>
    </xf>
    <xf numFmtId="0" fontId="39" fillId="0" borderId="25" xfId="0" applyFont="1" applyBorder="1" applyAlignment="1">
      <alignment horizontal="center" vertical="center" wrapText="1"/>
    </xf>
    <xf numFmtId="0" fontId="72" fillId="20" borderId="2" xfId="0" applyFont="1" applyFill="1" applyBorder="1" applyAlignment="1">
      <alignment horizontal="center" vertical="center" wrapText="1"/>
    </xf>
    <xf numFmtId="0" fontId="75" fillId="13" borderId="16" xfId="0" applyFont="1" applyFill="1" applyBorder="1" applyAlignment="1">
      <alignment horizontal="center" vertical="center" wrapText="1"/>
    </xf>
    <xf numFmtId="0" fontId="75" fillId="13" borderId="0" xfId="0" applyFont="1" applyFill="1" applyBorder="1" applyAlignment="1">
      <alignment horizontal="center" vertical="center" wrapText="1"/>
    </xf>
    <xf numFmtId="0" fontId="79" fillId="0" borderId="15" xfId="0" applyFont="1" applyBorder="1" applyAlignment="1">
      <alignment horizontal="center" wrapText="1"/>
    </xf>
    <xf numFmtId="0" fontId="79" fillId="0" borderId="16" xfId="0" applyFont="1" applyBorder="1" applyAlignment="1">
      <alignment horizontal="center" wrapText="1"/>
    </xf>
    <xf numFmtId="0" fontId="79" fillId="0" borderId="27" xfId="0" applyFont="1" applyBorder="1" applyAlignment="1">
      <alignment horizontal="center" wrapText="1"/>
    </xf>
    <xf numFmtId="0" fontId="79" fillId="0" borderId="38" xfId="0" applyFont="1" applyBorder="1" applyAlignment="1">
      <alignment horizontal="center" wrapText="1"/>
    </xf>
    <xf numFmtId="0" fontId="79" fillId="0" borderId="0" xfId="0" applyFont="1" applyBorder="1" applyAlignment="1">
      <alignment horizontal="center" wrapText="1"/>
    </xf>
    <xf numFmtId="0" fontId="79" fillId="0" borderId="11" xfId="0" applyFont="1" applyBorder="1" applyAlignment="1">
      <alignment horizontal="center" wrapText="1"/>
    </xf>
    <xf numFmtId="0" fontId="79" fillId="0" borderId="14" xfId="0" applyFont="1" applyBorder="1" applyAlignment="1">
      <alignment horizontal="center" wrapText="1"/>
    </xf>
    <xf numFmtId="0" fontId="79" fillId="0" borderId="25" xfId="0" applyFont="1" applyBorder="1" applyAlignment="1">
      <alignment horizontal="center" wrapText="1"/>
    </xf>
    <xf numFmtId="0" fontId="79" fillId="0" borderId="18" xfId="0" applyFont="1" applyBorder="1" applyAlignment="1">
      <alignment horizontal="center" wrapText="1"/>
    </xf>
    <xf numFmtId="0" fontId="79" fillId="0" borderId="3" xfId="0" applyFont="1" applyBorder="1" applyAlignment="1">
      <alignment horizontal="center" wrapText="1"/>
    </xf>
    <xf numFmtId="0" fontId="79" fillId="0" borderId="17" xfId="0" applyFont="1" applyBorder="1" applyAlignment="1">
      <alignment horizontal="center" wrapText="1"/>
    </xf>
    <xf numFmtId="0" fontId="79" fillId="0" borderId="4" xfId="0" applyFont="1" applyBorder="1" applyAlignment="1">
      <alignment horizontal="center" wrapText="1"/>
    </xf>
    <xf numFmtId="0" fontId="38" fillId="5" borderId="3" xfId="0" applyFont="1" applyFill="1" applyBorder="1" applyAlignment="1">
      <alignment horizontal="center" vertical="center"/>
    </xf>
    <xf numFmtId="0" fontId="39" fillId="0" borderId="18" xfId="0" applyFont="1" applyBorder="1" applyAlignment="1">
      <alignment horizontal="center" vertical="center" wrapText="1"/>
    </xf>
    <xf numFmtId="0" fontId="61" fillId="14" borderId="0" xfId="0" applyFont="1" applyFill="1" applyBorder="1" applyAlignment="1">
      <alignment horizontal="center"/>
    </xf>
    <xf numFmtId="0" fontId="38" fillId="5" borderId="2" xfId="0" applyFont="1" applyFill="1" applyBorder="1" applyAlignment="1">
      <alignment horizontal="center" vertical="center" wrapText="1"/>
    </xf>
    <xf numFmtId="168" fontId="84" fillId="11" borderId="2" xfId="0" applyNumberFormat="1" applyFont="1" applyFill="1" applyBorder="1" applyAlignment="1">
      <alignment horizontal="center" vertical="center" wrapText="1"/>
    </xf>
    <xf numFmtId="168" fontId="84" fillId="0" borderId="3" xfId="0" applyNumberFormat="1" applyFont="1" applyBorder="1" applyAlignment="1">
      <alignment horizontal="center"/>
    </xf>
    <xf numFmtId="0" fontId="84" fillId="0" borderId="4" xfId="0" applyFont="1" applyBorder="1" applyAlignment="1">
      <alignment horizontal="center"/>
    </xf>
    <xf numFmtId="168" fontId="90" fillId="0" borderId="3" xfId="0" applyNumberFormat="1" applyFont="1" applyBorder="1" applyAlignment="1">
      <alignment horizontal="center"/>
    </xf>
    <xf numFmtId="0" fontId="90" fillId="0" borderId="17" xfId="0" applyFont="1" applyBorder="1" applyAlignment="1">
      <alignment horizontal="center"/>
    </xf>
    <xf numFmtId="0" fontId="90" fillId="0" borderId="4" xfId="0" applyFont="1" applyBorder="1" applyAlignment="1">
      <alignment horizontal="center"/>
    </xf>
    <xf numFmtId="0" fontId="40" fillId="0" borderId="3" xfId="0" applyFont="1" applyBorder="1" applyAlignment="1">
      <alignment horizontal="center" wrapText="1"/>
    </xf>
    <xf numFmtId="0" fontId="40" fillId="0" borderId="17" xfId="0" applyFont="1" applyBorder="1" applyAlignment="1">
      <alignment horizontal="center" wrapText="1"/>
    </xf>
    <xf numFmtId="0" fontId="40" fillId="0" borderId="4" xfId="0" applyFont="1" applyBorder="1" applyAlignment="1">
      <alignment horizontal="center" wrapText="1"/>
    </xf>
    <xf numFmtId="0" fontId="0" fillId="0" borderId="14" xfId="0" applyBorder="1" applyAlignment="1">
      <alignment horizontal="center"/>
    </xf>
    <xf numFmtId="0" fontId="0" fillId="0" borderId="25" xfId="0" applyBorder="1" applyAlignment="1">
      <alignment horizontal="center"/>
    </xf>
    <xf numFmtId="171" fontId="38" fillId="5" borderId="2" xfId="0" applyNumberFormat="1" applyFont="1" applyFill="1" applyBorder="1" applyAlignment="1">
      <alignment horizontal="center" vertical="center" wrapText="1"/>
    </xf>
    <xf numFmtId="2" fontId="79" fillId="3" borderId="3" xfId="0" applyNumberFormat="1" applyFont="1" applyFill="1" applyBorder="1" applyAlignment="1">
      <alignment horizontal="center" vertical="center"/>
    </xf>
    <xf numFmtId="2" fontId="79" fillId="3" borderId="17" xfId="0" applyNumberFormat="1" applyFont="1" applyFill="1" applyBorder="1" applyAlignment="1">
      <alignment horizontal="center" vertical="center"/>
    </xf>
    <xf numFmtId="2" fontId="79" fillId="3" borderId="4" xfId="0" applyNumberFormat="1" applyFont="1" applyFill="1" applyBorder="1" applyAlignment="1">
      <alignment horizontal="center" vertical="center"/>
    </xf>
    <xf numFmtId="2" fontId="79" fillId="2" borderId="3" xfId="0" applyNumberFormat="1" applyFont="1" applyFill="1" applyBorder="1" applyAlignment="1">
      <alignment horizontal="center" vertical="center"/>
    </xf>
    <xf numFmtId="2" fontId="79" fillId="2" borderId="17" xfId="0" applyNumberFormat="1" applyFont="1" applyFill="1" applyBorder="1" applyAlignment="1">
      <alignment horizontal="center" vertical="center"/>
    </xf>
    <xf numFmtId="2" fontId="79" fillId="2" borderId="4" xfId="0" applyNumberFormat="1" applyFont="1" applyFill="1" applyBorder="1" applyAlignment="1">
      <alignment horizontal="center" vertical="center"/>
    </xf>
    <xf numFmtId="49" fontId="92" fillId="0" borderId="0" xfId="0" applyNumberFormat="1" applyFont="1" applyAlignment="1">
      <alignment horizontal="center"/>
    </xf>
    <xf numFmtId="0" fontId="92" fillId="0" borderId="0" xfId="0" applyFont="1" applyAlignment="1">
      <alignment horizontal="center"/>
    </xf>
    <xf numFmtId="0" fontId="27" fillId="5" borderId="5" xfId="0" applyFont="1" applyFill="1" applyBorder="1" applyAlignment="1">
      <alignment horizontal="center" vertical="center"/>
    </xf>
    <xf numFmtId="0" fontId="27" fillId="5" borderId="6" xfId="0" applyFont="1" applyFill="1" applyBorder="1" applyAlignment="1">
      <alignment horizontal="center" vertical="center"/>
    </xf>
    <xf numFmtId="0" fontId="27" fillId="0" borderId="0" xfId="0" applyFont="1" applyAlignment="1"/>
    <xf numFmtId="0" fontId="27" fillId="0" borderId="25" xfId="0" applyFont="1" applyBorder="1" applyAlignment="1">
      <alignment horizontal="center" wrapText="1"/>
    </xf>
    <xf numFmtId="49" fontId="19" fillId="11" borderId="0" xfId="2" applyFont="1" applyFill="1" applyBorder="1" applyAlignment="1">
      <alignment horizontal="center" vertical="center"/>
    </xf>
    <xf numFmtId="0" fontId="38" fillId="0" borderId="0" xfId="0" applyFont="1" applyBorder="1" applyAlignment="1">
      <alignment horizontal="center" vertical="center" wrapText="1"/>
    </xf>
    <xf numFmtId="0" fontId="27" fillId="0" borderId="15" xfId="0" applyFont="1" applyBorder="1" applyAlignment="1">
      <alignment horizontal="center"/>
    </xf>
    <xf numFmtId="0" fontId="27" fillId="0" borderId="16" xfId="0" applyFont="1" applyBorder="1" applyAlignment="1">
      <alignment horizontal="center"/>
    </xf>
    <xf numFmtId="0" fontId="27" fillId="0" borderId="27" xfId="0" applyFont="1" applyBorder="1" applyAlignment="1">
      <alignment horizontal="center"/>
    </xf>
    <xf numFmtId="0" fontId="38" fillId="0" borderId="15" xfId="0" applyFont="1" applyBorder="1" applyAlignment="1">
      <alignment horizontal="center" vertical="center" wrapText="1"/>
    </xf>
    <xf numFmtId="0" fontId="38" fillId="0" borderId="16" xfId="0" applyFont="1" applyBorder="1" applyAlignment="1">
      <alignment horizontal="center" vertical="center" wrapText="1"/>
    </xf>
    <xf numFmtId="17" fontId="38" fillId="0" borderId="35" xfId="0" applyNumberFormat="1" applyFont="1" applyBorder="1" applyAlignment="1">
      <alignment horizontal="center" vertical="center" wrapText="1"/>
    </xf>
    <xf numFmtId="17" fontId="38" fillId="0" borderId="37" xfId="0" applyNumberFormat="1" applyFont="1" applyBorder="1" applyAlignment="1">
      <alignment horizontal="center" vertical="center" wrapText="1"/>
    </xf>
    <xf numFmtId="17" fontId="38" fillId="0" borderId="34" xfId="0" applyNumberFormat="1" applyFont="1" applyBorder="1" applyAlignment="1">
      <alignment horizontal="center" vertical="center" wrapText="1"/>
    </xf>
    <xf numFmtId="17" fontId="38" fillId="0" borderId="36" xfId="0" applyNumberFormat="1" applyFont="1" applyBorder="1" applyAlignment="1">
      <alignment horizontal="center" vertical="center" wrapText="1"/>
    </xf>
    <xf numFmtId="0" fontId="29" fillId="0" borderId="3" xfId="0" applyFont="1" applyBorder="1" applyAlignment="1">
      <alignment horizontal="center"/>
    </xf>
    <xf numFmtId="0" fontId="29" fillId="0" borderId="17" xfId="0" applyFont="1" applyBorder="1" applyAlignment="1">
      <alignment horizontal="center"/>
    </xf>
    <xf numFmtId="0" fontId="29" fillId="0" borderId="4" xfId="0" applyFont="1" applyBorder="1" applyAlignment="1">
      <alignment horizontal="center"/>
    </xf>
    <xf numFmtId="2" fontId="79" fillId="0" borderId="14" xfId="0" applyNumberFormat="1" applyFont="1" applyBorder="1" applyAlignment="1">
      <alignment horizontal="center"/>
    </xf>
    <xf numFmtId="2" fontId="79" fillId="0" borderId="25" xfId="0" applyNumberFormat="1" applyFont="1" applyBorder="1" applyAlignment="1">
      <alignment horizontal="center"/>
    </xf>
    <xf numFmtId="2" fontId="79" fillId="0" borderId="18" xfId="0" applyNumberFormat="1" applyFont="1" applyBorder="1" applyAlignment="1">
      <alignment horizontal="center"/>
    </xf>
    <xf numFmtId="2" fontId="79" fillId="0" borderId="3" xfId="0" applyNumberFormat="1" applyFont="1" applyBorder="1" applyAlignment="1">
      <alignment horizontal="center"/>
    </xf>
    <xf numFmtId="2" fontId="79" fillId="0" borderId="17" xfId="0" applyNumberFormat="1" applyFont="1" applyBorder="1" applyAlignment="1">
      <alignment horizontal="center"/>
    </xf>
    <xf numFmtId="2" fontId="79" fillId="0" borderId="4" xfId="0" applyNumberFormat="1" applyFont="1" applyBorder="1" applyAlignment="1">
      <alignment horizontal="center"/>
    </xf>
    <xf numFmtId="0" fontId="39" fillId="0" borderId="0" xfId="0" applyFont="1" applyAlignment="1">
      <alignment horizontal="right" wrapText="1"/>
    </xf>
    <xf numFmtId="0" fontId="27" fillId="0" borderId="0" xfId="0" applyFont="1" applyAlignment="1">
      <alignment horizontal="center" wrapText="1"/>
    </xf>
    <xf numFmtId="0" fontId="70" fillId="0" borderId="0" xfId="0" applyFont="1" applyAlignment="1">
      <alignment horizontal="center" vertical="center" wrapText="1"/>
    </xf>
    <xf numFmtId="0" fontId="40" fillId="0" borderId="0" xfId="0" applyFont="1" applyAlignment="1">
      <alignment horizontal="center" vertical="center" wrapText="1"/>
    </xf>
    <xf numFmtId="0" fontId="6" fillId="0" borderId="0" xfId="0" applyFont="1" applyAlignment="1">
      <alignment horizontal="right" vertical="top" wrapText="1"/>
    </xf>
    <xf numFmtId="0" fontId="6" fillId="0" borderId="0" xfId="0" applyFont="1" applyAlignment="1">
      <alignment horizontal="right" vertical="top"/>
    </xf>
    <xf numFmtId="0" fontId="27" fillId="0" borderId="0" xfId="0" applyFont="1" applyBorder="1" applyAlignment="1">
      <alignment horizontal="right" wrapText="1"/>
    </xf>
    <xf numFmtId="0" fontId="0" fillId="0" borderId="0" xfId="0" applyAlignment="1">
      <alignment horizontal="left" vertical="top" wrapText="1"/>
    </xf>
    <xf numFmtId="0" fontId="27" fillId="0" borderId="0" xfId="0" applyFont="1" applyBorder="1" applyAlignment="1">
      <alignment horizontal="center" wrapText="1"/>
    </xf>
    <xf numFmtId="0" fontId="25" fillId="0" borderId="0" xfId="0" applyFont="1" applyAlignment="1">
      <alignment horizontal="center" vertical="center" wrapText="1"/>
    </xf>
    <xf numFmtId="0" fontId="27" fillId="0" borderId="0" xfId="0" applyFont="1" applyBorder="1" applyAlignment="1">
      <alignment horizontal="center"/>
    </xf>
    <xf numFmtId="170" fontId="19" fillId="2" borderId="0" xfId="2" applyNumberFormat="1" applyFont="1" applyFill="1" applyBorder="1" applyAlignment="1">
      <alignment horizontal="center" vertical="center" wrapText="1"/>
    </xf>
    <xf numFmtId="2" fontId="83" fillId="5" borderId="0" xfId="0" applyNumberFormat="1" applyFont="1" applyFill="1" applyBorder="1" applyAlignment="1">
      <alignment horizontal="center" vertical="center"/>
    </xf>
    <xf numFmtId="17" fontId="93" fillId="10" borderId="31" xfId="0" applyNumberFormat="1" applyFont="1" applyFill="1" applyBorder="1" applyAlignment="1">
      <alignment horizontal="center" vertical="center" wrapText="1"/>
    </xf>
    <xf numFmtId="164" fontId="46" fillId="12" borderId="3" xfId="1" applyNumberFormat="1" applyFont="1" applyFill="1" applyBorder="1" applyAlignment="1" applyProtection="1">
      <alignment horizontal="center" vertical="center"/>
    </xf>
    <xf numFmtId="164" fontId="46" fillId="12" borderId="39" xfId="1" applyNumberFormat="1" applyFont="1" applyFill="1" applyBorder="1" applyAlignment="1" applyProtection="1">
      <alignment horizontal="center" vertical="center"/>
    </xf>
    <xf numFmtId="2" fontId="18" fillId="11" borderId="2" xfId="0" applyNumberFormat="1" applyFont="1" applyFill="1" applyBorder="1" applyAlignment="1">
      <alignment horizontal="center" vertical="center" wrapText="1"/>
    </xf>
    <xf numFmtId="2" fontId="85" fillId="11" borderId="2" xfId="0" applyNumberFormat="1" applyFont="1" applyFill="1" applyBorder="1" applyAlignment="1">
      <alignment horizontal="center" vertical="center" wrapText="1"/>
    </xf>
    <xf numFmtId="2" fontId="74" fillId="11" borderId="2" xfId="0" applyNumberFormat="1" applyFont="1" applyFill="1" applyBorder="1" applyAlignment="1">
      <alignment horizontal="center" vertical="center" wrapText="1"/>
    </xf>
    <xf numFmtId="2" fontId="87" fillId="11" borderId="2" xfId="0" applyNumberFormat="1" applyFont="1" applyFill="1" applyBorder="1" applyAlignment="1">
      <alignment horizontal="center" vertical="center" wrapText="1"/>
    </xf>
    <xf numFmtId="0" fontId="36" fillId="0" borderId="4" xfId="0" applyFont="1" applyBorder="1" applyAlignment="1">
      <alignment horizontal="center" vertical="center" wrapText="1"/>
    </xf>
    <xf numFmtId="2" fontId="84" fillId="0" borderId="4" xfId="0" applyNumberFormat="1" applyFont="1" applyBorder="1" applyAlignment="1">
      <alignment horizontal="center" vertical="center"/>
    </xf>
    <xf numFmtId="17" fontId="38" fillId="0" borderId="28" xfId="0" applyNumberFormat="1" applyFont="1" applyBorder="1" applyAlignment="1">
      <alignment horizontal="center" vertical="center" wrapText="1"/>
    </xf>
    <xf numFmtId="17" fontId="38" fillId="0" borderId="29" xfId="0" applyNumberFormat="1" applyFont="1" applyBorder="1" applyAlignment="1">
      <alignment horizontal="center" vertical="center" wrapText="1"/>
    </xf>
    <xf numFmtId="17" fontId="38" fillId="0" borderId="30" xfId="0" applyNumberFormat="1" applyFont="1" applyBorder="1" applyAlignment="1">
      <alignment horizontal="center" vertical="center" wrapText="1"/>
    </xf>
    <xf numFmtId="17" fontId="84" fillId="10" borderId="32" xfId="0" applyNumberFormat="1" applyFont="1" applyFill="1" applyBorder="1" applyAlignment="1">
      <alignment horizontal="center" vertical="center" wrapText="1"/>
    </xf>
    <xf numFmtId="2" fontId="66" fillId="11" borderId="32" xfId="0" applyNumberFormat="1" applyFont="1" applyFill="1" applyBorder="1" applyAlignment="1">
      <alignment horizontal="center" vertical="center" wrapText="1"/>
    </xf>
  </cellXfs>
  <cellStyles count="6">
    <cellStyle name="Обычный" xfId="0" builtinId="0"/>
    <cellStyle name="Обычный 10" xfId="2"/>
    <cellStyle name="Обычный 10 2" xfId="5"/>
    <cellStyle name="Обычный 2" xfId="3"/>
    <cellStyle name="Обычный 3" xfId="4"/>
    <cellStyle name="Обычный_Полезный отпуск электроэнергии и мощности, реализуемой по регулируемым ценам" xfId="1"/>
  </cellStyles>
  <dxfs count="0"/>
  <tableStyles count="0" defaultTableStyle="TableStyleMedium2" defaultPivotStyle="PivotStyleMedium9"/>
  <colors>
    <mruColors>
      <color rgb="FFFFFF99"/>
      <color rgb="FFFF99CC"/>
      <color rgb="FFF757C9"/>
      <color rgb="FF00FF00"/>
      <color rgb="FF64EAEA"/>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03436508334256E-2"/>
          <c:y val="9.2635065301885366E-2"/>
          <c:w val="0.94531742836162558"/>
          <c:h val="0.81215059115714394"/>
        </c:manualLayout>
      </c:layout>
      <c:lineChart>
        <c:grouping val="stacke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tx1">
                        <a:lumMod val="75000"/>
                        <a:lumOff val="25000"/>
                      </a:schemeClr>
                    </a:solidFill>
                    <a:latin typeface="+mn-lt"/>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Приложение!$D$23:$P$23</c:f>
              <c:strCache>
                <c:ptCount val="13"/>
                <c:pt idx="0">
                  <c:v>Декабрь 2024</c:v>
                </c:pt>
                <c:pt idx="1">
                  <c:v>январь</c:v>
                </c:pt>
                <c:pt idx="2">
                  <c:v>февраль</c:v>
                </c:pt>
                <c:pt idx="3">
                  <c:v>март</c:v>
                </c:pt>
                <c:pt idx="4">
                  <c:v>апрель</c:v>
                </c:pt>
                <c:pt idx="5">
                  <c:v>май</c:v>
                </c:pt>
                <c:pt idx="6">
                  <c:v>июнь</c:v>
                </c:pt>
                <c:pt idx="7">
                  <c:v>июль</c:v>
                </c:pt>
                <c:pt idx="8">
                  <c:v>август</c:v>
                </c:pt>
                <c:pt idx="9">
                  <c:v>сентябрь</c:v>
                </c:pt>
                <c:pt idx="10">
                  <c:v>октябрь</c:v>
                </c:pt>
                <c:pt idx="11">
                  <c:v>ноябрь</c:v>
                </c:pt>
                <c:pt idx="12">
                  <c:v>декабрь</c:v>
                </c:pt>
              </c:strCache>
            </c:strRef>
          </c:cat>
          <c:val>
            <c:numRef>
              <c:f>Приложение!$D$24:$P$24</c:f>
              <c:numCache>
                <c:formatCode>0.00</c:formatCode>
                <c:ptCount val="13"/>
                <c:pt idx="0">
                  <c:v>4.3145257809789195</c:v>
                </c:pt>
                <c:pt idx="1">
                  <c:v>5.348170827161157</c:v>
                </c:pt>
                <c:pt idx="2">
                  <c:v>5.5739552733401636</c:v>
                </c:pt>
                <c:pt idx="3">
                  <c:v>5.3554712557359272</c:v>
                </c:pt>
                <c:pt idx="4">
                  <c:v>5.5235737521889403</c:v>
                </c:pt>
                <c:pt idx="5">
                  <c:v>5.3807770296639141</c:v>
                </c:pt>
                <c:pt idx="6">
                  <c:v>5.4967050063787317</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51A0-4FBC-B000-C49A5D53092D}"/>
            </c:ext>
          </c:extLst>
        </c:ser>
        <c:dLbls>
          <c:showLegendKey val="0"/>
          <c:showVal val="0"/>
          <c:showCatName val="0"/>
          <c:showSerName val="0"/>
          <c:showPercent val="0"/>
          <c:showBubbleSize val="0"/>
        </c:dLbls>
        <c:marker val="1"/>
        <c:smooth val="0"/>
        <c:axId val="334930136"/>
        <c:axId val="334925544"/>
      </c:lineChart>
      <c:catAx>
        <c:axId val="334930136"/>
        <c:scaling>
          <c:orientation val="minMax"/>
        </c:scaling>
        <c:delete val="0"/>
        <c:axPos val="b"/>
        <c:title>
          <c:tx>
            <c:rich>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r>
                  <a:rPr lang="ru-RU" sz="2000" b="1"/>
                  <a:t>Период     </a:t>
                </a:r>
              </a:p>
            </c:rich>
          </c:tx>
          <c:layout/>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ru-RU"/>
          </a:p>
        </c:txPr>
        <c:crossAx val="334925544"/>
        <c:crosses val="autoZero"/>
        <c:auto val="1"/>
        <c:lblAlgn val="ctr"/>
        <c:lblOffset val="100"/>
        <c:tickMarkSkip val="1"/>
        <c:noMultiLvlLbl val="0"/>
      </c:catAx>
      <c:valAx>
        <c:axId val="334925544"/>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r>
                  <a:rPr lang="ru-RU" sz="2000" b="1"/>
                  <a:t>руб.</a:t>
                </a:r>
              </a:p>
            </c:rich>
          </c:tx>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title>
        <c:numFmt formatCode="_(&quot;р.&quot;* #,##0.00_);_(&quot;р.&quot;* \(#,##0.00\);_(&quot;р.&quot;* &quot;-&quot;??_);_(@_)" sourceLinked="0"/>
        <c:majorTickMark val="none"/>
        <c:minorTickMark val="out"/>
        <c:tickLblPos val="nextTo"/>
        <c:spPr>
          <a:noFill/>
          <a:ln>
            <a:solidFill>
              <a:schemeClr val="accent1"/>
            </a:solid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ru-RU"/>
          </a:p>
        </c:txPr>
        <c:crossAx val="334930136"/>
        <c:crosses val="autoZero"/>
        <c:crossBetween val="between"/>
        <c:majorUnit val="0.5"/>
        <c:minorUnit val="2.0000000000000004E-2"/>
      </c:valAx>
      <c:spPr>
        <a:noFill/>
        <a:ln w="25400">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470086821477013E-2"/>
          <c:y val="3.6299921969213625E-2"/>
          <c:w val="0.92060532594068312"/>
          <c:h val="0.61608325986278745"/>
        </c:manualLayout>
      </c:layout>
      <c:lineChart>
        <c:grouping val="standard"/>
        <c:varyColors val="0"/>
        <c:ser>
          <c:idx val="0"/>
          <c:order val="0"/>
          <c:tx>
            <c:strRef>
              <c:f>Приложение!$B$7</c:f>
              <c:strCache>
                <c:ptCount val="1"/>
                <c:pt idx="0">
                  <c:v>Промышленные потребители</c:v>
                </c:pt>
              </c:strCache>
              <c:extLst xmlns:c15="http://schemas.microsoft.com/office/drawing/2012/chart"/>
            </c:strRef>
          </c:tx>
          <c:dLbls>
            <c:spPr>
              <a:noFill/>
              <a:ln>
                <a:noFill/>
              </a:ln>
              <a:effectLst/>
            </c:sp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Приложение!$C$6:$P$6</c15:sqref>
                  </c15:fullRef>
                </c:ext>
              </c:extLst>
              <c:f>Приложение!$D$6:$J$6</c:f>
              <c:strCache>
                <c:ptCount val="7"/>
                <c:pt idx="0">
                  <c:v>Декабрь 2024</c:v>
                </c:pt>
                <c:pt idx="1">
                  <c:v>январь</c:v>
                </c:pt>
                <c:pt idx="2">
                  <c:v>февраль</c:v>
                </c:pt>
                <c:pt idx="3">
                  <c:v>март</c:v>
                </c:pt>
                <c:pt idx="4">
                  <c:v>апрель</c:v>
                </c:pt>
                <c:pt idx="5">
                  <c:v>май</c:v>
                </c:pt>
                <c:pt idx="6">
                  <c:v>июнь</c:v>
                </c:pt>
              </c:strCache>
            </c:strRef>
          </c:cat>
          <c:val>
            <c:numRef>
              <c:extLst>
                <c:ext xmlns:c15="http://schemas.microsoft.com/office/drawing/2012/chart" uri="{02D57815-91ED-43cb-92C2-25804820EDAC}">
                  <c15:fullRef>
                    <c15:sqref>Приложение!$C$7:$P$7</c15:sqref>
                  </c15:fullRef>
                </c:ext>
              </c:extLst>
              <c:f>Приложение!$D$7:$J$7</c:f>
              <c:numCache>
                <c:formatCode>0.00</c:formatCode>
                <c:ptCount val="7"/>
                <c:pt idx="0">
                  <c:v>5.5216914025571135</c:v>
                </c:pt>
                <c:pt idx="1">
                  <c:v>7.103419131357084</c:v>
                </c:pt>
                <c:pt idx="2">
                  <c:v>7.0185632313643191</c:v>
                </c:pt>
                <c:pt idx="3">
                  <c:v>6.7062933960409339</c:v>
                </c:pt>
                <c:pt idx="4">
                  <c:v>6.7260236952293351</c:v>
                </c:pt>
                <c:pt idx="5">
                  <c:v>6.7680522574934976</c:v>
                </c:pt>
                <c:pt idx="6">
                  <c:v>6.7504506596387754</c:v>
                </c:pt>
              </c:numCache>
            </c:numRef>
          </c:val>
          <c:smooth val="0"/>
          <c:extLst xmlns:c15="http://schemas.microsoft.com/office/drawing/2012/chart">
            <c:ext xmlns:c16="http://schemas.microsoft.com/office/drawing/2014/chart" uri="{C3380CC4-5D6E-409C-BE32-E72D297353CC}">
              <c16:uniqueId val="{00000005-B70E-45A0-BF64-4165E9D7B079}"/>
            </c:ext>
          </c:extLst>
        </c:ser>
        <c:ser>
          <c:idx val="1"/>
          <c:order val="1"/>
          <c:tx>
            <c:strRef>
              <c:f>Приложение!$B$8</c:f>
              <c:strCache>
                <c:ptCount val="1"/>
                <c:pt idx="0">
                  <c:v>Электрифицированный железнодорожный транспорт</c:v>
                </c:pt>
              </c:strCache>
              <c:extLst xmlns:c15="http://schemas.microsoft.com/office/drawing/2012/chart"/>
            </c:strRef>
          </c:tx>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Приложение!$C$6:$P$6</c15:sqref>
                  </c15:fullRef>
                </c:ext>
              </c:extLst>
              <c:f>Приложение!$D$6:$J$6</c:f>
              <c:strCache>
                <c:ptCount val="7"/>
                <c:pt idx="0">
                  <c:v>Декабрь 2024</c:v>
                </c:pt>
                <c:pt idx="1">
                  <c:v>январь</c:v>
                </c:pt>
                <c:pt idx="2">
                  <c:v>февраль</c:v>
                </c:pt>
                <c:pt idx="3">
                  <c:v>март</c:v>
                </c:pt>
                <c:pt idx="4">
                  <c:v>апрель</c:v>
                </c:pt>
                <c:pt idx="5">
                  <c:v>май</c:v>
                </c:pt>
                <c:pt idx="6">
                  <c:v>июнь</c:v>
                </c:pt>
              </c:strCache>
            </c:strRef>
          </c:cat>
          <c:val>
            <c:numRef>
              <c:extLst>
                <c:ext xmlns:c15="http://schemas.microsoft.com/office/drawing/2012/chart" uri="{02D57815-91ED-43cb-92C2-25804820EDAC}">
                  <c15:fullRef>
                    <c15:sqref>Приложение!$C$8:$P$8</c15:sqref>
                  </c15:fullRef>
                </c:ext>
              </c:extLst>
              <c:f>Приложение!$D$8:$J$8</c:f>
              <c:numCache>
                <c:formatCode>0.00</c:formatCode>
                <c:ptCount val="7"/>
                <c:pt idx="0">
                  <c:v>3.707659901787224</c:v>
                </c:pt>
                <c:pt idx="1">
                  <c:v>4.4271325389758154</c:v>
                </c:pt>
                <c:pt idx="2">
                  <c:v>4.6700362361673289</c:v>
                </c:pt>
                <c:pt idx="3">
                  <c:v>4.368573996045348</c:v>
                </c:pt>
                <c:pt idx="4">
                  <c:v>4.5107587139213683</c:v>
                </c:pt>
                <c:pt idx="5">
                  <c:v>4.1428107581727831</c:v>
                </c:pt>
                <c:pt idx="6">
                  <c:v>4.4083606070552204</c:v>
                </c:pt>
              </c:numCache>
            </c:numRef>
          </c:val>
          <c:smooth val="0"/>
          <c:extLst xmlns:c15="http://schemas.microsoft.com/office/drawing/2012/chart">
            <c:ext xmlns:c16="http://schemas.microsoft.com/office/drawing/2014/chart" uri="{C3380CC4-5D6E-409C-BE32-E72D297353CC}">
              <c16:uniqueId val="{00000000-B70E-45A0-BF64-4165E9D7B079}"/>
            </c:ext>
          </c:extLst>
        </c:ser>
        <c:ser>
          <c:idx val="2"/>
          <c:order val="2"/>
          <c:tx>
            <c:strRef>
              <c:f>Приложение!$B$10</c:f>
              <c:strCache>
                <c:ptCount val="1"/>
                <c:pt idx="0">
                  <c:v>Непромышленные потребители</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Приложение!$C$6:$P$6</c15:sqref>
                  </c15:fullRef>
                </c:ext>
              </c:extLst>
              <c:f>Приложение!$D$6:$J$6</c:f>
              <c:strCache>
                <c:ptCount val="7"/>
                <c:pt idx="0">
                  <c:v>Декабрь 2024</c:v>
                </c:pt>
                <c:pt idx="1">
                  <c:v>январь</c:v>
                </c:pt>
                <c:pt idx="2">
                  <c:v>февраль</c:v>
                </c:pt>
                <c:pt idx="3">
                  <c:v>март</c:v>
                </c:pt>
                <c:pt idx="4">
                  <c:v>апрель</c:v>
                </c:pt>
                <c:pt idx="5">
                  <c:v>май</c:v>
                </c:pt>
                <c:pt idx="6">
                  <c:v>июнь</c:v>
                </c:pt>
              </c:strCache>
            </c:strRef>
          </c:cat>
          <c:val>
            <c:numRef>
              <c:extLst>
                <c:ext xmlns:c15="http://schemas.microsoft.com/office/drawing/2012/chart" uri="{02D57815-91ED-43cb-92C2-25804820EDAC}">
                  <c15:fullRef>
                    <c15:sqref>Приложение!$C$10:$P$10</c15:sqref>
                  </c15:fullRef>
                </c:ext>
              </c:extLst>
              <c:f>Приложение!$D$10:$J$10</c:f>
              <c:numCache>
                <c:formatCode>0.00</c:formatCode>
                <c:ptCount val="7"/>
                <c:pt idx="0">
                  <c:v>5.9426322606623625</c:v>
                </c:pt>
                <c:pt idx="1">
                  <c:v>7.1935677162382783</c:v>
                </c:pt>
                <c:pt idx="2">
                  <c:v>7.4538612371344257</c:v>
                </c:pt>
                <c:pt idx="3">
                  <c:v>7.1185511824057714</c:v>
                </c:pt>
                <c:pt idx="4">
                  <c:v>6.9987990989112632</c:v>
                </c:pt>
                <c:pt idx="5">
                  <c:v>6.9833379534294302</c:v>
                </c:pt>
                <c:pt idx="6">
                  <c:v>7.1807790361327637</c:v>
                </c:pt>
              </c:numCache>
            </c:numRef>
          </c:val>
          <c:smooth val="0"/>
          <c:extLst>
            <c:ext xmlns:c16="http://schemas.microsoft.com/office/drawing/2014/chart" uri="{C3380CC4-5D6E-409C-BE32-E72D297353CC}">
              <c16:uniqueId val="{00000001-B70E-45A0-BF64-4165E9D7B079}"/>
            </c:ext>
          </c:extLst>
        </c:ser>
        <c:ser>
          <c:idx val="4"/>
          <c:order val="4"/>
          <c:tx>
            <c:strRef>
              <c:f>Приложение!$B$12</c:f>
              <c:strCache>
                <c:ptCount val="1"/>
                <c:pt idx="0">
                  <c:v>Бюджетные потребители</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Приложение!$C$6:$P$6</c15:sqref>
                  </c15:fullRef>
                </c:ext>
              </c:extLst>
              <c:f>Приложение!$D$6:$J$6</c:f>
              <c:strCache>
                <c:ptCount val="7"/>
                <c:pt idx="0">
                  <c:v>Декабрь 2024</c:v>
                </c:pt>
                <c:pt idx="1">
                  <c:v>январь</c:v>
                </c:pt>
                <c:pt idx="2">
                  <c:v>февраль</c:v>
                </c:pt>
                <c:pt idx="3">
                  <c:v>март</c:v>
                </c:pt>
                <c:pt idx="4">
                  <c:v>апрель</c:v>
                </c:pt>
                <c:pt idx="5">
                  <c:v>май</c:v>
                </c:pt>
                <c:pt idx="6">
                  <c:v>июнь</c:v>
                </c:pt>
              </c:strCache>
            </c:strRef>
          </c:cat>
          <c:val>
            <c:numRef>
              <c:extLst>
                <c:ext xmlns:c15="http://schemas.microsoft.com/office/drawing/2012/chart" uri="{02D57815-91ED-43cb-92C2-25804820EDAC}">
                  <c15:fullRef>
                    <c15:sqref>Приложение!$C$12:$P$12</c15:sqref>
                  </c15:fullRef>
                </c:ext>
              </c:extLst>
              <c:f>Приложение!$D$12:$J$12</c:f>
              <c:numCache>
                <c:formatCode>0.00</c:formatCode>
                <c:ptCount val="7"/>
                <c:pt idx="0">
                  <c:v>5.9293822404206251</c:v>
                </c:pt>
                <c:pt idx="1">
                  <c:v>7.2642878347854145</c:v>
                </c:pt>
                <c:pt idx="2">
                  <c:v>7.9010802425960636</c:v>
                </c:pt>
                <c:pt idx="3">
                  <c:v>7.4736913533957168</c:v>
                </c:pt>
                <c:pt idx="4">
                  <c:v>7.5437497283152064</c:v>
                </c:pt>
                <c:pt idx="5">
                  <c:v>7.2882595865155189</c:v>
                </c:pt>
                <c:pt idx="6">
                  <c:v>7.4105272108843536</c:v>
                </c:pt>
              </c:numCache>
            </c:numRef>
          </c:val>
          <c:smooth val="0"/>
          <c:extLst>
            <c:ext xmlns:c16="http://schemas.microsoft.com/office/drawing/2014/chart" uri="{C3380CC4-5D6E-409C-BE32-E72D297353CC}">
              <c16:uniqueId val="{00000002-B70E-45A0-BF64-4165E9D7B079}"/>
            </c:ext>
          </c:extLst>
        </c:ser>
        <c:ser>
          <c:idx val="5"/>
          <c:order val="5"/>
          <c:tx>
            <c:strRef>
              <c:f>Приложение!$B$13</c:f>
              <c:strCache>
                <c:ptCount val="1"/>
                <c:pt idx="0">
                  <c:v>Иные потребители (покупатели)</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Приложение!$C$6:$P$6</c15:sqref>
                  </c15:fullRef>
                </c:ext>
              </c:extLst>
              <c:f>Приложение!$D$6:$J$6</c:f>
              <c:strCache>
                <c:ptCount val="7"/>
                <c:pt idx="0">
                  <c:v>Декабрь 2024</c:v>
                </c:pt>
                <c:pt idx="1">
                  <c:v>январь</c:v>
                </c:pt>
                <c:pt idx="2">
                  <c:v>февраль</c:v>
                </c:pt>
                <c:pt idx="3">
                  <c:v>март</c:v>
                </c:pt>
                <c:pt idx="4">
                  <c:v>апрель</c:v>
                </c:pt>
                <c:pt idx="5">
                  <c:v>май</c:v>
                </c:pt>
                <c:pt idx="6">
                  <c:v>июнь</c:v>
                </c:pt>
              </c:strCache>
            </c:strRef>
          </c:cat>
          <c:val>
            <c:numRef>
              <c:extLst>
                <c:ext xmlns:c15="http://schemas.microsoft.com/office/drawing/2012/chart" uri="{02D57815-91ED-43cb-92C2-25804820EDAC}">
                  <c15:fullRef>
                    <c15:sqref>Приложение!$C$13:$P$13</c15:sqref>
                  </c15:fullRef>
                </c:ext>
              </c:extLst>
              <c:f>Приложение!$D$13:$J$13</c:f>
              <c:numCache>
                <c:formatCode>0.00</c:formatCode>
                <c:ptCount val="7"/>
                <c:pt idx="0">
                  <c:v>4.0659244632450955</c:v>
                </c:pt>
                <c:pt idx="1">
                  <c:v>4.9563721256612325</c:v>
                </c:pt>
                <c:pt idx="2">
                  <c:v>5.1525836996956382</c:v>
                </c:pt>
                <c:pt idx="3">
                  <c:v>4.9420444329869637</c:v>
                </c:pt>
                <c:pt idx="4">
                  <c:v>5.2601476330486463</c:v>
                </c:pt>
                <c:pt idx="5">
                  <c:v>4.8554685850450943</c:v>
                </c:pt>
                <c:pt idx="6">
                  <c:v>5.008394647858708</c:v>
                </c:pt>
              </c:numCache>
            </c:numRef>
          </c:val>
          <c:smooth val="0"/>
          <c:extLst>
            <c:ext xmlns:c16="http://schemas.microsoft.com/office/drawing/2014/chart" uri="{C3380CC4-5D6E-409C-BE32-E72D297353CC}">
              <c16:uniqueId val="{00000003-B70E-45A0-BF64-4165E9D7B079}"/>
            </c:ext>
          </c:extLst>
        </c:ser>
        <c:dLbls>
          <c:showLegendKey val="0"/>
          <c:showVal val="1"/>
          <c:showCatName val="0"/>
          <c:showSerName val="0"/>
          <c:showPercent val="0"/>
          <c:showBubbleSize val="0"/>
        </c:dLbls>
        <c:marker val="1"/>
        <c:smooth val="0"/>
        <c:axId val="129357696"/>
        <c:axId val="131731456"/>
        <c:extLst>
          <c:ext xmlns:c15="http://schemas.microsoft.com/office/drawing/2012/chart" uri="{02D57815-91ED-43cb-92C2-25804820EDAC}">
            <c15:filteredLineSeries>
              <c15:ser>
                <c:idx val="3"/>
                <c:order val="3"/>
                <c:tx>
                  <c:strRef>
                    <c:extLst>
                      <c:ext uri="{02D57815-91ED-43cb-92C2-25804820EDAC}">
                        <c15:formulaRef>
                          <c15:sqref>Приложение!$B$11</c15:sqref>
                        </c15:formulaRef>
                      </c:ext>
                    </c:extLst>
                    <c:strCache>
                      <c:ptCount val="1"/>
                      <c:pt idx="0">
                        <c:v>Сельскохозяйственные товаропроизводители</c:v>
                      </c:pt>
                    </c:strCache>
                  </c:strRef>
                </c:tx>
                <c:dLbls>
                  <c:spPr>
                    <a:noFill/>
                    <a:ln>
                      <a:noFill/>
                    </a:ln>
                    <a:effectLst/>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ullRef>
                          <c15:sqref>Приложение!$C$6:$P$6</c15:sqref>
                        </c15:fullRef>
                        <c15:formulaRef>
                          <c15:sqref>Приложение!$D$6:$J$6</c15:sqref>
                        </c15:formulaRef>
                      </c:ext>
                    </c:extLst>
                    <c:strCache>
                      <c:ptCount val="7"/>
                      <c:pt idx="0">
                        <c:v>Декабрь 2024</c:v>
                      </c:pt>
                      <c:pt idx="1">
                        <c:v>январь</c:v>
                      </c:pt>
                      <c:pt idx="2">
                        <c:v>февраль</c:v>
                      </c:pt>
                      <c:pt idx="3">
                        <c:v>март</c:v>
                      </c:pt>
                      <c:pt idx="4">
                        <c:v>апрель</c:v>
                      </c:pt>
                      <c:pt idx="5">
                        <c:v>май</c:v>
                      </c:pt>
                      <c:pt idx="6">
                        <c:v>июнь</c:v>
                      </c:pt>
                    </c:strCache>
                  </c:strRef>
                </c:cat>
                <c:val>
                  <c:numRef>
                    <c:extLst>
                      <c:ext uri="{02D57815-91ED-43cb-92C2-25804820EDAC}">
                        <c15:fullRef>
                          <c15:sqref>Приложение!$C$11:$P$11</c15:sqref>
                        </c15:fullRef>
                        <c15:formulaRef>
                          <c15:sqref>Приложение!$D$11:$J$11</c15:sqref>
                        </c15:formulaRef>
                      </c:ext>
                    </c:extLst>
                    <c:numCache>
                      <c:formatCode>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6-B70E-45A0-BF64-4165E9D7B079}"/>
                  </c:ext>
                </c:extLst>
              </c15:ser>
            </c15:filteredLineSeries>
            <c15:filteredLineSeries>
              <c15:ser>
                <c:idx val="6"/>
                <c:order val="6"/>
                <c:tx>
                  <c:strRef>
                    <c:extLst>
                      <c:ext xmlns:c15="http://schemas.microsoft.com/office/drawing/2012/chart" uri="{02D57815-91ED-43cb-92C2-25804820EDAC}">
                        <c15:formulaRef>
                          <c15:sqref>Приложение!$B$14</c15:sqref>
                        </c15:formulaRef>
                      </c:ext>
                    </c:extLst>
                    <c:strCache>
                      <c:ptCount val="1"/>
                      <c:pt idx="0">
                        <c:v>Средневзвешанная одноставочная цена на электроэнергию, всего по Астраханской области </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Приложение!$C$6:$P$6</c15:sqref>
                        </c15:fullRef>
                        <c15:formulaRef>
                          <c15:sqref>Приложение!$D$6:$J$6</c15:sqref>
                        </c15:formulaRef>
                      </c:ext>
                    </c:extLst>
                    <c:strCache>
                      <c:ptCount val="7"/>
                      <c:pt idx="0">
                        <c:v>Декабрь 2024</c:v>
                      </c:pt>
                      <c:pt idx="1">
                        <c:v>январь</c:v>
                      </c:pt>
                      <c:pt idx="2">
                        <c:v>февраль</c:v>
                      </c:pt>
                      <c:pt idx="3">
                        <c:v>март</c:v>
                      </c:pt>
                      <c:pt idx="4">
                        <c:v>апрель</c:v>
                      </c:pt>
                      <c:pt idx="5">
                        <c:v>май</c:v>
                      </c:pt>
                      <c:pt idx="6">
                        <c:v>июнь</c:v>
                      </c:pt>
                    </c:strCache>
                  </c:strRef>
                </c:cat>
                <c:val>
                  <c:numRef>
                    <c:extLst>
                      <c:ext xmlns:c15="http://schemas.microsoft.com/office/drawing/2012/chart" uri="{02D57815-91ED-43cb-92C2-25804820EDAC}">
                        <c15:fullRef>
                          <c15:sqref>Приложение!$C$14:$P$14</c15:sqref>
                        </c15:fullRef>
                        <c15:formulaRef>
                          <c15:sqref>Приложение!$D$14:$J$14</c15:sqref>
                        </c15:formulaRef>
                      </c:ext>
                    </c:extLst>
                    <c:numCache>
                      <c:formatCode>0.00</c:formatCode>
                      <c:ptCount val="7"/>
                      <c:pt idx="0">
                        <c:v>4.3145257809789195</c:v>
                      </c:pt>
                      <c:pt idx="1">
                        <c:v>5.348170827161157</c:v>
                      </c:pt>
                      <c:pt idx="2">
                        <c:v>5.5739552733401636</c:v>
                      </c:pt>
                      <c:pt idx="3">
                        <c:v>5.3554712557359272</c:v>
                      </c:pt>
                      <c:pt idx="4">
                        <c:v>5.5235737521889403</c:v>
                      </c:pt>
                      <c:pt idx="5">
                        <c:v>5.3807770296639141</c:v>
                      </c:pt>
                      <c:pt idx="6">
                        <c:v>5.4967050063787317</c:v>
                      </c:pt>
                    </c:numCache>
                  </c:numRef>
                </c:val>
                <c:smooth val="0"/>
                <c:extLst>
                  <c:ext xmlns:c16="http://schemas.microsoft.com/office/drawing/2014/chart" uri="{C3380CC4-5D6E-409C-BE32-E72D297353CC}">
                    <c16:uniqueId val="{00000004-B70E-45A0-BF64-4165E9D7B079}"/>
                  </c:ext>
                </c:extLst>
              </c15:ser>
            </c15:filteredLineSeries>
          </c:ext>
        </c:extLst>
      </c:lineChart>
      <c:catAx>
        <c:axId val="129357696"/>
        <c:scaling>
          <c:orientation val="minMax"/>
        </c:scaling>
        <c:delete val="0"/>
        <c:axPos val="b"/>
        <c:title>
          <c:tx>
            <c:rich>
              <a:bodyPr/>
              <a:lstStyle/>
              <a:p>
                <a:pPr>
                  <a:defRPr/>
                </a:pPr>
                <a:r>
                  <a:rPr lang="ru-RU"/>
                  <a:t>период</a:t>
                </a:r>
              </a:p>
            </c:rich>
          </c:tx>
          <c:layout/>
          <c:overlay val="0"/>
        </c:title>
        <c:numFmt formatCode="General" sourceLinked="1"/>
        <c:majorTickMark val="out"/>
        <c:minorTickMark val="none"/>
        <c:tickLblPos val="nextTo"/>
        <c:crossAx val="131731456"/>
        <c:crossesAt val="0"/>
        <c:auto val="1"/>
        <c:lblAlgn val="ctr"/>
        <c:lblOffset val="100"/>
        <c:noMultiLvlLbl val="1"/>
      </c:catAx>
      <c:valAx>
        <c:axId val="131731456"/>
        <c:scaling>
          <c:orientation val="minMax"/>
          <c:max val="10"/>
          <c:min val="1"/>
        </c:scaling>
        <c:delete val="0"/>
        <c:axPos val="l"/>
        <c:majorGridlines/>
        <c:title>
          <c:tx>
            <c:rich>
              <a:bodyPr rot="-5400000" vert="horz"/>
              <a:lstStyle/>
              <a:p>
                <a:pPr>
                  <a:defRPr/>
                </a:pPr>
                <a:r>
                  <a:rPr lang="ru-RU"/>
                  <a:t>руб.</a:t>
                </a:r>
              </a:p>
            </c:rich>
          </c:tx>
          <c:layout/>
          <c:overlay val="0"/>
        </c:title>
        <c:numFmt formatCode="0.00" sourceLinked="1"/>
        <c:majorTickMark val="out"/>
        <c:minorTickMark val="none"/>
        <c:tickLblPos val="nextTo"/>
        <c:crossAx val="129357696"/>
        <c:crosses val="autoZero"/>
        <c:crossBetween val="between"/>
      </c:valAx>
    </c:plotArea>
    <c:legend>
      <c:legendPos val="b"/>
      <c:layout>
        <c:manualLayout>
          <c:xMode val="edge"/>
          <c:yMode val="edge"/>
          <c:x val="0.16879396869772476"/>
          <c:y val="0.74233774541623077"/>
          <c:w val="0.65696460535072276"/>
          <c:h val="0.22886632414191468"/>
        </c:manualLayout>
      </c:layout>
      <c:overlay val="0"/>
    </c:legend>
    <c:plotVisOnly val="1"/>
    <c:dispBlanksAs val="gap"/>
    <c:showDLblsOverMax val="0"/>
  </c:chart>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ru-RU" sz="1600" b="1" i="0" u="none" strike="noStrike" baseline="0"/>
              <a:t>Изменение средневзвешенной одноставочной нерегулируемой цены на электрическую энергию, отпускаемую "прочим потребителям в границах зоны деятельности на территории  Астраханской области ООО "РУСЭНЕРГОСБЫТ" за 1 п/г 2025 г.</a:t>
            </a:r>
            <a:endParaRPr lang="ru-RU" sz="1600"/>
          </a:p>
        </c:rich>
      </c:tx>
      <c:layout/>
      <c:overlay val="1"/>
    </c:title>
    <c:autoTitleDeleted val="0"/>
    <c:view3D>
      <c:rotX val="0"/>
      <c:rotY val="0"/>
      <c:rAngAx val="0"/>
      <c:perspective val="10"/>
    </c:view3D>
    <c:floor>
      <c:thickness val="0"/>
    </c:floor>
    <c:sideWall>
      <c:thickness val="0"/>
    </c:sideWall>
    <c:backWall>
      <c:thickness val="0"/>
    </c:backWall>
    <c:plotArea>
      <c:layout>
        <c:manualLayout>
          <c:layoutTarget val="inner"/>
          <c:xMode val="edge"/>
          <c:yMode val="edge"/>
          <c:x val="6.7692462394226924E-2"/>
          <c:y val="0.21494941011160348"/>
          <c:w val="0.93230753088777185"/>
          <c:h val="0.73188048795871341"/>
        </c:manualLayout>
      </c:layout>
      <c:bar3DChart>
        <c:barDir val="col"/>
        <c:grouping val="clustered"/>
        <c:varyColors val="0"/>
        <c:ser>
          <c:idx val="0"/>
          <c:order val="0"/>
          <c:invertIfNegative val="0"/>
          <c:dLbls>
            <c:dLbl>
              <c:idx val="0"/>
              <c:layout>
                <c:manualLayout>
                  <c:x val="1.1859382092575831E-3"/>
                  <c:y val="-2.052401757581891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80E-4ECC-824A-3C5696B8BD43}"/>
                </c:ext>
              </c:extLst>
            </c:dLbl>
            <c:dLbl>
              <c:idx val="1"/>
              <c:layout>
                <c:manualLayout>
                  <c:x val="0"/>
                  <c:y val="-2.84178704895963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80E-4ECC-824A-3C5696B8BD43}"/>
                </c:ext>
              </c:extLst>
            </c:dLbl>
            <c:dLbl>
              <c:idx val="2"/>
              <c:layout>
                <c:manualLayout>
                  <c:x val="2.3718764185151663E-3"/>
                  <c:y val="-2.052401757581891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80E-4ECC-824A-3C5696B8BD43}"/>
                </c:ext>
              </c:extLst>
            </c:dLbl>
            <c:dLbl>
              <c:idx val="3"/>
              <c:layout>
                <c:manualLayout>
                  <c:x val="0"/>
                  <c:y val="-1.89452469930636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80E-4ECC-824A-3C5696B8BD43}"/>
                </c:ext>
              </c:extLst>
            </c:dLbl>
            <c:dLbl>
              <c:idx val="4"/>
              <c:layout>
                <c:manualLayout>
                  <c:x val="1.7789073138863749E-2"/>
                  <c:y val="-1.42089352447977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80E-4ECC-824A-3C5696B8BD43}"/>
                </c:ext>
              </c:extLst>
            </c:dLbl>
            <c:dLbl>
              <c:idx val="5"/>
              <c:layout>
                <c:manualLayout>
                  <c:x val="2.2532825975894212E-2"/>
                  <c:y val="-1.89452469930636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80E-4ECC-824A-3C5696B8BD43}"/>
                </c:ext>
              </c:extLst>
            </c:dLbl>
            <c:numFmt formatCode="#,##0.0000" sourceLinked="0"/>
            <c:spPr>
              <a:noFill/>
              <a:ln>
                <a:noFill/>
              </a:ln>
              <a:effectLst/>
            </c:spPr>
            <c:txPr>
              <a:bodyPr/>
              <a:lstStyle/>
              <a:p>
                <a:pPr>
                  <a:defRPr sz="1200" baseline="0"/>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Приложение!$C$23:$P$23</c15:sqref>
                  </c15:fullRef>
                </c:ext>
              </c:extLst>
              <c:f>Приложение!$D$23:$J$23</c:f>
              <c:strCache>
                <c:ptCount val="7"/>
                <c:pt idx="0">
                  <c:v>Декабрь 2024</c:v>
                </c:pt>
                <c:pt idx="1">
                  <c:v>январь</c:v>
                </c:pt>
                <c:pt idx="2">
                  <c:v>февраль</c:v>
                </c:pt>
                <c:pt idx="3">
                  <c:v>март</c:v>
                </c:pt>
                <c:pt idx="4">
                  <c:v>апрель</c:v>
                </c:pt>
                <c:pt idx="5">
                  <c:v>май</c:v>
                </c:pt>
                <c:pt idx="6">
                  <c:v>июнь</c:v>
                </c:pt>
              </c:strCache>
            </c:strRef>
          </c:cat>
          <c:val>
            <c:numRef>
              <c:extLst>
                <c:ext xmlns:c15="http://schemas.microsoft.com/office/drawing/2012/chart" uri="{02D57815-91ED-43cb-92C2-25804820EDAC}">
                  <c15:fullRef>
                    <c15:sqref>Приложение!$C$24:$P$24</c15:sqref>
                  </c15:fullRef>
                </c:ext>
              </c:extLst>
              <c:f>Приложение!$D$24:$J$24</c:f>
              <c:numCache>
                <c:formatCode>0.00</c:formatCode>
                <c:ptCount val="7"/>
                <c:pt idx="0">
                  <c:v>4.3145257809789195</c:v>
                </c:pt>
                <c:pt idx="1">
                  <c:v>5.348170827161157</c:v>
                </c:pt>
                <c:pt idx="2">
                  <c:v>5.5739552733401636</c:v>
                </c:pt>
                <c:pt idx="3">
                  <c:v>5.3554712557359272</c:v>
                </c:pt>
                <c:pt idx="4">
                  <c:v>5.5235737521889403</c:v>
                </c:pt>
                <c:pt idx="5">
                  <c:v>5.3807770296639141</c:v>
                </c:pt>
                <c:pt idx="6">
                  <c:v>5.4967050063787317</c:v>
                </c:pt>
              </c:numCache>
            </c:numRef>
          </c:val>
          <c:extLst>
            <c:ext xmlns:c15="http://schemas.microsoft.com/office/drawing/2012/chart" uri="{02D57815-91ED-43cb-92C2-25804820EDAC}">
              <c15:categoryFilterExceptions>
                <c15:categoryFilterException>
                  <c15:sqref>Приложение!$C$24</c15:sqref>
                  <c15:dLbl>
                    <c:idx val="-1"/>
                    <c:layout>
                      <c:manualLayout>
                        <c:x val="-2.1741949338203737E-17"/>
                        <c:y val="-2.6839099906840056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A0EE-4A40-827C-0569FE62B8A8}"/>
                      </c:ext>
                    </c:extLst>
                  </c15:dLbl>
                </c15:categoryFilterException>
              </c15:categoryFilterExceptions>
            </c:ext>
            <c:ext xmlns:c16="http://schemas.microsoft.com/office/drawing/2014/chart" uri="{C3380CC4-5D6E-409C-BE32-E72D297353CC}">
              <c16:uniqueId val="{00000007-280E-4ECC-824A-3C5696B8BD43}"/>
            </c:ext>
          </c:extLst>
        </c:ser>
        <c:dLbls>
          <c:showLegendKey val="0"/>
          <c:showVal val="0"/>
          <c:showCatName val="0"/>
          <c:showSerName val="0"/>
          <c:showPercent val="0"/>
          <c:showBubbleSize val="0"/>
        </c:dLbls>
        <c:gapWidth val="75"/>
        <c:shape val="box"/>
        <c:axId val="131782528"/>
        <c:axId val="132841472"/>
        <c:axId val="0"/>
      </c:bar3DChart>
      <c:catAx>
        <c:axId val="131782528"/>
        <c:scaling>
          <c:orientation val="minMax"/>
        </c:scaling>
        <c:delete val="0"/>
        <c:axPos val="b"/>
        <c:title>
          <c:tx>
            <c:rich>
              <a:bodyPr/>
              <a:lstStyle/>
              <a:p>
                <a:pPr>
                  <a:defRPr/>
                </a:pPr>
                <a:r>
                  <a:rPr lang="ru-RU" sz="1050"/>
                  <a:t>период</a:t>
                </a:r>
              </a:p>
            </c:rich>
          </c:tx>
          <c:layout>
            <c:manualLayout>
              <c:xMode val="edge"/>
              <c:yMode val="edge"/>
              <c:x val="0.48095346379520637"/>
              <c:y val="0.97251490199204593"/>
            </c:manualLayout>
          </c:layout>
          <c:overlay val="0"/>
        </c:title>
        <c:numFmt formatCode="General" sourceLinked="1"/>
        <c:majorTickMark val="none"/>
        <c:minorTickMark val="none"/>
        <c:tickLblPos val="nextTo"/>
        <c:txPr>
          <a:bodyPr/>
          <a:lstStyle/>
          <a:p>
            <a:pPr>
              <a:defRPr sz="900"/>
            </a:pPr>
            <a:endParaRPr lang="ru-RU"/>
          </a:p>
        </c:txPr>
        <c:crossAx val="132841472"/>
        <c:crossesAt val="0"/>
        <c:auto val="1"/>
        <c:lblAlgn val="ctr"/>
        <c:lblOffset val="100"/>
        <c:noMultiLvlLbl val="1"/>
      </c:catAx>
      <c:valAx>
        <c:axId val="132841472"/>
        <c:scaling>
          <c:orientation val="minMax"/>
          <c:max val="10"/>
          <c:min val="0"/>
        </c:scaling>
        <c:delete val="0"/>
        <c:axPos val="l"/>
        <c:majorGridlines/>
        <c:title>
          <c:tx>
            <c:rich>
              <a:bodyPr rot="-5400000" vert="horz"/>
              <a:lstStyle/>
              <a:p>
                <a:pPr>
                  <a:defRPr/>
                </a:pPr>
                <a:r>
                  <a:rPr lang="ru-RU"/>
                  <a:t>руб.</a:t>
                </a:r>
              </a:p>
            </c:rich>
          </c:tx>
          <c:layout>
            <c:manualLayout>
              <c:xMode val="edge"/>
              <c:yMode val="edge"/>
              <c:x val="6.2493412344597531E-3"/>
              <c:y val="0.55892923675660355"/>
            </c:manualLayout>
          </c:layout>
          <c:overlay val="0"/>
        </c:title>
        <c:numFmt formatCode="0.00" sourceLinked="1"/>
        <c:majorTickMark val="none"/>
        <c:minorTickMark val="none"/>
        <c:tickLblPos val="nextTo"/>
        <c:spPr>
          <a:ln w="9525">
            <a:noFill/>
          </a:ln>
        </c:spPr>
        <c:txPr>
          <a:bodyPr/>
          <a:lstStyle/>
          <a:p>
            <a:pPr>
              <a:defRPr sz="1200"/>
            </a:pPr>
            <a:endParaRPr lang="ru-RU"/>
          </a:p>
        </c:txPr>
        <c:crossAx val="131782528"/>
        <c:crosses val="autoZero"/>
        <c:crossBetween val="between"/>
        <c:majorUnit val="0.5"/>
        <c:minorUnit val="0.05"/>
      </c:valAx>
    </c:plotArea>
    <c:plotVisOnly val="1"/>
    <c:dispBlanksAs val="gap"/>
    <c:showDLblsOverMax val="0"/>
  </c:chart>
  <c:printSettings>
    <c:headerFooter/>
    <c:pageMargins b="0.7480314960629928" l="0.70866141732283539" r="0.70866141732283539" t="0.7480314960629928"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470086821477013E-2"/>
          <c:y val="3.6299921969213625E-2"/>
          <c:w val="0.92060532594068312"/>
          <c:h val="0.61608325986278745"/>
        </c:manualLayout>
      </c:layout>
      <c:lineChart>
        <c:grouping val="standard"/>
        <c:varyColors val="0"/>
        <c:ser>
          <c:idx val="0"/>
          <c:order val="0"/>
          <c:tx>
            <c:strRef>
              <c:f>Приложение!$B$7</c:f>
              <c:strCache>
                <c:ptCount val="1"/>
                <c:pt idx="0">
                  <c:v>Промышленные потребители</c:v>
                </c:pt>
              </c:strCache>
              <c:extLst xmlns:c15="http://schemas.microsoft.com/office/drawing/2012/chart"/>
            </c:strRef>
          </c:tx>
          <c:dLbls>
            <c:spPr>
              <a:noFill/>
              <a:ln>
                <a:noFill/>
              </a:ln>
              <a:effectLst/>
            </c:sp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Приложение!$C$6:$P$6</c:f>
              <c:strCache>
                <c:ptCount val="14"/>
                <c:pt idx="0">
                  <c:v>Декабрь 2023</c:v>
                </c:pt>
                <c:pt idx="1">
                  <c:v>Декабрь 2024</c:v>
                </c:pt>
                <c:pt idx="2">
                  <c:v>январь</c:v>
                </c:pt>
                <c:pt idx="3">
                  <c:v>февраль</c:v>
                </c:pt>
                <c:pt idx="4">
                  <c:v>март</c:v>
                </c:pt>
                <c:pt idx="5">
                  <c:v>апрель</c:v>
                </c:pt>
                <c:pt idx="6">
                  <c:v>май</c:v>
                </c:pt>
                <c:pt idx="7">
                  <c:v>июнь</c:v>
                </c:pt>
                <c:pt idx="8">
                  <c:v>июль</c:v>
                </c:pt>
                <c:pt idx="9">
                  <c:v>август</c:v>
                </c:pt>
                <c:pt idx="10">
                  <c:v>сентябрь</c:v>
                </c:pt>
                <c:pt idx="11">
                  <c:v>октябрь</c:v>
                </c:pt>
                <c:pt idx="12">
                  <c:v>ноябрь</c:v>
                </c:pt>
                <c:pt idx="13">
                  <c:v>декабрь</c:v>
                </c:pt>
              </c:strCache>
              <c:extLst xmlns:c15="http://schemas.microsoft.com/office/drawing/2012/chart"/>
            </c:strRef>
          </c:cat>
          <c:val>
            <c:numRef>
              <c:f>Приложение!$C$7:$P$7</c:f>
              <c:numCache>
                <c:formatCode>0.00</c:formatCode>
                <c:ptCount val="14"/>
                <c:pt idx="1">
                  <c:v>5.5216914025571135</c:v>
                </c:pt>
                <c:pt idx="2">
                  <c:v>7.103419131357084</c:v>
                </c:pt>
                <c:pt idx="3">
                  <c:v>7.0185632313643191</c:v>
                </c:pt>
                <c:pt idx="4">
                  <c:v>6.7062933960409339</c:v>
                </c:pt>
                <c:pt idx="5">
                  <c:v>6.7260236952293351</c:v>
                </c:pt>
                <c:pt idx="6">
                  <c:v>6.7680522574934976</c:v>
                </c:pt>
                <c:pt idx="7">
                  <c:v>6.7504506596387754</c:v>
                </c:pt>
                <c:pt idx="8">
                  <c:v>0</c:v>
                </c:pt>
                <c:pt idx="9">
                  <c:v>0</c:v>
                </c:pt>
                <c:pt idx="10">
                  <c:v>0</c:v>
                </c:pt>
                <c:pt idx="11">
                  <c:v>0</c:v>
                </c:pt>
                <c:pt idx="12">
                  <c:v>0</c:v>
                </c:pt>
                <c:pt idx="13">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0799-4912-9A62-2D55F3FFF4EE}"/>
            </c:ext>
          </c:extLst>
        </c:ser>
        <c:ser>
          <c:idx val="1"/>
          <c:order val="1"/>
          <c:tx>
            <c:strRef>
              <c:f>Приложение!$B$8</c:f>
              <c:strCache>
                <c:ptCount val="1"/>
                <c:pt idx="0">
                  <c:v>Электрифицированный железнодорожный транспорт</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Приложение!$C$6:$P$6</c:f>
              <c:strCache>
                <c:ptCount val="14"/>
                <c:pt idx="0">
                  <c:v>Декабрь 2023</c:v>
                </c:pt>
                <c:pt idx="1">
                  <c:v>Декабрь 2024</c:v>
                </c:pt>
                <c:pt idx="2">
                  <c:v>январь</c:v>
                </c:pt>
                <c:pt idx="3">
                  <c:v>февраль</c:v>
                </c:pt>
                <c:pt idx="4">
                  <c:v>март</c:v>
                </c:pt>
                <c:pt idx="5">
                  <c:v>апрель</c:v>
                </c:pt>
                <c:pt idx="6">
                  <c:v>май</c:v>
                </c:pt>
                <c:pt idx="7">
                  <c:v>июнь</c:v>
                </c:pt>
                <c:pt idx="8">
                  <c:v>июль</c:v>
                </c:pt>
                <c:pt idx="9">
                  <c:v>август</c:v>
                </c:pt>
                <c:pt idx="10">
                  <c:v>сентябрь</c:v>
                </c:pt>
                <c:pt idx="11">
                  <c:v>октябрь</c:v>
                </c:pt>
                <c:pt idx="12">
                  <c:v>ноябрь</c:v>
                </c:pt>
                <c:pt idx="13">
                  <c:v>декабрь</c:v>
                </c:pt>
              </c:strCache>
            </c:strRef>
          </c:cat>
          <c:val>
            <c:numRef>
              <c:f>Приложение!$C$8:$P$8</c:f>
              <c:numCache>
                <c:formatCode>0.00</c:formatCode>
                <c:ptCount val="14"/>
                <c:pt idx="1">
                  <c:v>3.707659901787224</c:v>
                </c:pt>
                <c:pt idx="2">
                  <c:v>4.4271325389758154</c:v>
                </c:pt>
                <c:pt idx="3">
                  <c:v>4.6700362361673289</c:v>
                </c:pt>
                <c:pt idx="4">
                  <c:v>4.368573996045348</c:v>
                </c:pt>
                <c:pt idx="5">
                  <c:v>4.5107587139213683</c:v>
                </c:pt>
                <c:pt idx="6">
                  <c:v>4.1428107581727831</c:v>
                </c:pt>
                <c:pt idx="7">
                  <c:v>4.4083606070552204</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1-E96E-487E-9C2F-461E0E932D4C}"/>
            </c:ext>
          </c:extLst>
        </c:ser>
        <c:ser>
          <c:idx val="2"/>
          <c:order val="2"/>
          <c:tx>
            <c:strRef>
              <c:f>Приложение!$B$10</c:f>
              <c:strCache>
                <c:ptCount val="1"/>
                <c:pt idx="0">
                  <c:v>Непромышленные потребители</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Приложение!$C$6:$P$6</c:f>
              <c:strCache>
                <c:ptCount val="14"/>
                <c:pt idx="0">
                  <c:v>Декабрь 2023</c:v>
                </c:pt>
                <c:pt idx="1">
                  <c:v>Декабрь 2024</c:v>
                </c:pt>
                <c:pt idx="2">
                  <c:v>январь</c:v>
                </c:pt>
                <c:pt idx="3">
                  <c:v>февраль</c:v>
                </c:pt>
                <c:pt idx="4">
                  <c:v>март</c:v>
                </c:pt>
                <c:pt idx="5">
                  <c:v>апрель</c:v>
                </c:pt>
                <c:pt idx="6">
                  <c:v>май</c:v>
                </c:pt>
                <c:pt idx="7">
                  <c:v>июнь</c:v>
                </c:pt>
                <c:pt idx="8">
                  <c:v>июль</c:v>
                </c:pt>
                <c:pt idx="9">
                  <c:v>август</c:v>
                </c:pt>
                <c:pt idx="10">
                  <c:v>сентябрь</c:v>
                </c:pt>
                <c:pt idx="11">
                  <c:v>октябрь</c:v>
                </c:pt>
                <c:pt idx="12">
                  <c:v>ноябрь</c:v>
                </c:pt>
                <c:pt idx="13">
                  <c:v>декабрь</c:v>
                </c:pt>
              </c:strCache>
            </c:strRef>
          </c:cat>
          <c:val>
            <c:numRef>
              <c:f>Приложение!$C$10:$P$10</c:f>
              <c:numCache>
                <c:formatCode>0.00</c:formatCode>
                <c:ptCount val="14"/>
                <c:pt idx="1">
                  <c:v>5.9426322606623625</c:v>
                </c:pt>
                <c:pt idx="2">
                  <c:v>7.1935677162382783</c:v>
                </c:pt>
                <c:pt idx="3">
                  <c:v>7.4538612371344257</c:v>
                </c:pt>
                <c:pt idx="4">
                  <c:v>7.1185511824057714</c:v>
                </c:pt>
                <c:pt idx="5">
                  <c:v>6.9987990989112632</c:v>
                </c:pt>
                <c:pt idx="6">
                  <c:v>6.9833379534294302</c:v>
                </c:pt>
                <c:pt idx="7">
                  <c:v>7.1807790361327637</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2-E96E-487E-9C2F-461E0E932D4C}"/>
            </c:ext>
          </c:extLst>
        </c:ser>
        <c:ser>
          <c:idx val="3"/>
          <c:order val="3"/>
          <c:tx>
            <c:strRef>
              <c:f>Приложение!$B$11</c:f>
              <c:strCache>
                <c:ptCount val="1"/>
                <c:pt idx="0">
                  <c:v>Сельскохозяйственные товаропроизводители</c:v>
                </c:pt>
              </c:strCache>
              <c:extLst xmlns:c15="http://schemas.microsoft.com/office/drawing/2012/chart"/>
            </c:strRef>
          </c:tx>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Приложение!$C$6:$P$6</c:f>
              <c:strCache>
                <c:ptCount val="14"/>
                <c:pt idx="0">
                  <c:v>Декабрь 2023</c:v>
                </c:pt>
                <c:pt idx="1">
                  <c:v>Декабрь 2024</c:v>
                </c:pt>
                <c:pt idx="2">
                  <c:v>январь</c:v>
                </c:pt>
                <c:pt idx="3">
                  <c:v>февраль</c:v>
                </c:pt>
                <c:pt idx="4">
                  <c:v>март</c:v>
                </c:pt>
                <c:pt idx="5">
                  <c:v>апрель</c:v>
                </c:pt>
                <c:pt idx="6">
                  <c:v>май</c:v>
                </c:pt>
                <c:pt idx="7">
                  <c:v>июнь</c:v>
                </c:pt>
                <c:pt idx="8">
                  <c:v>июль</c:v>
                </c:pt>
                <c:pt idx="9">
                  <c:v>август</c:v>
                </c:pt>
                <c:pt idx="10">
                  <c:v>сентябрь</c:v>
                </c:pt>
                <c:pt idx="11">
                  <c:v>октябрь</c:v>
                </c:pt>
                <c:pt idx="12">
                  <c:v>ноябрь</c:v>
                </c:pt>
                <c:pt idx="13">
                  <c:v>декабрь</c:v>
                </c:pt>
              </c:strCache>
              <c:extLst xmlns:c15="http://schemas.microsoft.com/office/drawing/2012/chart"/>
            </c:strRef>
          </c:cat>
          <c:val>
            <c:numRef>
              <c:f>Приложение!$C$11:$P$11</c:f>
              <c:numCache>
                <c:formatCode>0.00</c:formatCode>
                <c:ptCount val="14"/>
                <c:pt idx="1">
                  <c:v>0</c:v>
                </c:pt>
                <c:pt idx="2">
                  <c:v>0</c:v>
                </c:pt>
                <c:pt idx="3">
                  <c:v>0</c:v>
                </c:pt>
                <c:pt idx="4">
                  <c:v>0</c:v>
                </c:pt>
                <c:pt idx="5">
                  <c:v>0</c:v>
                </c:pt>
                <c:pt idx="6">
                  <c:v>0</c:v>
                </c:pt>
                <c:pt idx="7">
                  <c:v>0</c:v>
                </c:pt>
                <c:pt idx="8">
                  <c:v>0</c:v>
                </c:pt>
                <c:pt idx="9">
                  <c:v>0</c:v>
                </c:pt>
                <c:pt idx="10">
                  <c:v>0</c:v>
                </c:pt>
                <c:pt idx="11">
                  <c:v>0</c:v>
                </c:pt>
                <c:pt idx="12">
                  <c:v>0</c:v>
                </c:pt>
                <c:pt idx="13">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E96E-487E-9C2F-461E0E932D4C}"/>
            </c:ext>
          </c:extLst>
        </c:ser>
        <c:ser>
          <c:idx val="4"/>
          <c:order val="4"/>
          <c:tx>
            <c:strRef>
              <c:f>Приложение!$B$12</c:f>
              <c:strCache>
                <c:ptCount val="1"/>
                <c:pt idx="0">
                  <c:v>Бюджетные потребители</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Приложение!$C$6:$P$6</c:f>
              <c:strCache>
                <c:ptCount val="14"/>
                <c:pt idx="0">
                  <c:v>Декабрь 2023</c:v>
                </c:pt>
                <c:pt idx="1">
                  <c:v>Декабрь 2024</c:v>
                </c:pt>
                <c:pt idx="2">
                  <c:v>январь</c:v>
                </c:pt>
                <c:pt idx="3">
                  <c:v>февраль</c:v>
                </c:pt>
                <c:pt idx="4">
                  <c:v>март</c:v>
                </c:pt>
                <c:pt idx="5">
                  <c:v>апрель</c:v>
                </c:pt>
                <c:pt idx="6">
                  <c:v>май</c:v>
                </c:pt>
                <c:pt idx="7">
                  <c:v>июнь</c:v>
                </c:pt>
                <c:pt idx="8">
                  <c:v>июль</c:v>
                </c:pt>
                <c:pt idx="9">
                  <c:v>август</c:v>
                </c:pt>
                <c:pt idx="10">
                  <c:v>сентябрь</c:v>
                </c:pt>
                <c:pt idx="11">
                  <c:v>октябрь</c:v>
                </c:pt>
                <c:pt idx="12">
                  <c:v>ноябрь</c:v>
                </c:pt>
                <c:pt idx="13">
                  <c:v>декабрь</c:v>
                </c:pt>
              </c:strCache>
            </c:strRef>
          </c:cat>
          <c:val>
            <c:numRef>
              <c:f>Приложение!$C$12:$P$12</c:f>
              <c:numCache>
                <c:formatCode>0.00</c:formatCode>
                <c:ptCount val="14"/>
                <c:pt idx="1">
                  <c:v>5.9293822404206251</c:v>
                </c:pt>
                <c:pt idx="2">
                  <c:v>7.2642878347854145</c:v>
                </c:pt>
                <c:pt idx="3">
                  <c:v>7.9010802425960636</c:v>
                </c:pt>
                <c:pt idx="4">
                  <c:v>7.4736913533957168</c:v>
                </c:pt>
                <c:pt idx="5">
                  <c:v>7.5437497283152064</c:v>
                </c:pt>
                <c:pt idx="6">
                  <c:v>7.2882595865155189</c:v>
                </c:pt>
                <c:pt idx="7">
                  <c:v>7.4105272108843536</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4-E96E-487E-9C2F-461E0E932D4C}"/>
            </c:ext>
          </c:extLst>
        </c:ser>
        <c:ser>
          <c:idx val="5"/>
          <c:order val="5"/>
          <c:tx>
            <c:strRef>
              <c:f>Приложение!$B$13</c:f>
              <c:strCache>
                <c:ptCount val="1"/>
                <c:pt idx="0">
                  <c:v>Иные потребители (покупатели)</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Приложение!$C$6:$P$6</c:f>
              <c:strCache>
                <c:ptCount val="14"/>
                <c:pt idx="0">
                  <c:v>Декабрь 2023</c:v>
                </c:pt>
                <c:pt idx="1">
                  <c:v>Декабрь 2024</c:v>
                </c:pt>
                <c:pt idx="2">
                  <c:v>январь</c:v>
                </c:pt>
                <c:pt idx="3">
                  <c:v>февраль</c:v>
                </c:pt>
                <c:pt idx="4">
                  <c:v>март</c:v>
                </c:pt>
                <c:pt idx="5">
                  <c:v>апрель</c:v>
                </c:pt>
                <c:pt idx="6">
                  <c:v>май</c:v>
                </c:pt>
                <c:pt idx="7">
                  <c:v>июнь</c:v>
                </c:pt>
                <c:pt idx="8">
                  <c:v>июль</c:v>
                </c:pt>
                <c:pt idx="9">
                  <c:v>август</c:v>
                </c:pt>
                <c:pt idx="10">
                  <c:v>сентябрь</c:v>
                </c:pt>
                <c:pt idx="11">
                  <c:v>октябрь</c:v>
                </c:pt>
                <c:pt idx="12">
                  <c:v>ноябрь</c:v>
                </c:pt>
                <c:pt idx="13">
                  <c:v>декабрь</c:v>
                </c:pt>
              </c:strCache>
            </c:strRef>
          </c:cat>
          <c:val>
            <c:numRef>
              <c:f>Приложение!$C$13:$P$13</c:f>
              <c:numCache>
                <c:formatCode>0.00</c:formatCode>
                <c:ptCount val="14"/>
                <c:pt idx="1">
                  <c:v>4.0659244632450955</c:v>
                </c:pt>
                <c:pt idx="2">
                  <c:v>4.9563721256612325</c:v>
                </c:pt>
                <c:pt idx="3">
                  <c:v>5.1525836996956382</c:v>
                </c:pt>
                <c:pt idx="4">
                  <c:v>4.9420444329869637</c:v>
                </c:pt>
                <c:pt idx="5">
                  <c:v>5.2601476330486463</c:v>
                </c:pt>
                <c:pt idx="6">
                  <c:v>4.8554685850450943</c:v>
                </c:pt>
                <c:pt idx="7">
                  <c:v>5.008394647858708</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5-E96E-487E-9C2F-461E0E932D4C}"/>
            </c:ext>
          </c:extLst>
        </c:ser>
        <c:ser>
          <c:idx val="6"/>
          <c:order val="6"/>
          <c:tx>
            <c:strRef>
              <c:f>Приложение!$B$14</c:f>
              <c:strCache>
                <c:ptCount val="1"/>
                <c:pt idx="0">
                  <c:v>Средневзвешанная одноставочная цена на электроэнергию, всего по Астраханской области </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Приложение!$C$6:$P$6</c:f>
              <c:strCache>
                <c:ptCount val="14"/>
                <c:pt idx="0">
                  <c:v>Декабрь 2023</c:v>
                </c:pt>
                <c:pt idx="1">
                  <c:v>Декабрь 2024</c:v>
                </c:pt>
                <c:pt idx="2">
                  <c:v>январь</c:v>
                </c:pt>
                <c:pt idx="3">
                  <c:v>февраль</c:v>
                </c:pt>
                <c:pt idx="4">
                  <c:v>март</c:v>
                </c:pt>
                <c:pt idx="5">
                  <c:v>апрель</c:v>
                </c:pt>
                <c:pt idx="6">
                  <c:v>май</c:v>
                </c:pt>
                <c:pt idx="7">
                  <c:v>июнь</c:v>
                </c:pt>
                <c:pt idx="8">
                  <c:v>июль</c:v>
                </c:pt>
                <c:pt idx="9">
                  <c:v>август</c:v>
                </c:pt>
                <c:pt idx="10">
                  <c:v>сентябрь</c:v>
                </c:pt>
                <c:pt idx="11">
                  <c:v>октябрь</c:v>
                </c:pt>
                <c:pt idx="12">
                  <c:v>ноябрь</c:v>
                </c:pt>
                <c:pt idx="13">
                  <c:v>декабрь</c:v>
                </c:pt>
              </c:strCache>
            </c:strRef>
          </c:cat>
          <c:val>
            <c:numRef>
              <c:f>Приложение!$C$14:$P$14</c:f>
              <c:numCache>
                <c:formatCode>0.00</c:formatCode>
                <c:ptCount val="14"/>
                <c:pt idx="1">
                  <c:v>4.3145257809789195</c:v>
                </c:pt>
                <c:pt idx="2">
                  <c:v>5.348170827161157</c:v>
                </c:pt>
                <c:pt idx="3">
                  <c:v>5.5739552733401636</c:v>
                </c:pt>
                <c:pt idx="4">
                  <c:v>5.3554712557359272</c:v>
                </c:pt>
                <c:pt idx="5">
                  <c:v>5.5235737521889403</c:v>
                </c:pt>
                <c:pt idx="6">
                  <c:v>5.3807770296639141</c:v>
                </c:pt>
                <c:pt idx="7">
                  <c:v>5.4967050063787317</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6-E96E-487E-9C2F-461E0E932D4C}"/>
            </c:ext>
          </c:extLst>
        </c:ser>
        <c:dLbls>
          <c:showLegendKey val="0"/>
          <c:showVal val="1"/>
          <c:showCatName val="0"/>
          <c:showSerName val="0"/>
          <c:showPercent val="0"/>
          <c:showBubbleSize val="0"/>
        </c:dLbls>
        <c:marker val="1"/>
        <c:smooth val="0"/>
        <c:axId val="129357696"/>
        <c:axId val="131731456"/>
        <c:extLst/>
      </c:lineChart>
      <c:catAx>
        <c:axId val="129357696"/>
        <c:scaling>
          <c:orientation val="minMax"/>
        </c:scaling>
        <c:delete val="0"/>
        <c:axPos val="b"/>
        <c:title>
          <c:tx>
            <c:rich>
              <a:bodyPr/>
              <a:lstStyle/>
              <a:p>
                <a:pPr>
                  <a:defRPr/>
                </a:pPr>
                <a:r>
                  <a:rPr lang="ru-RU"/>
                  <a:t>год</a:t>
                </a:r>
              </a:p>
            </c:rich>
          </c:tx>
          <c:overlay val="0"/>
        </c:title>
        <c:numFmt formatCode="General" sourceLinked="1"/>
        <c:majorTickMark val="out"/>
        <c:minorTickMark val="none"/>
        <c:tickLblPos val="nextTo"/>
        <c:crossAx val="131731456"/>
        <c:crossesAt val="0"/>
        <c:auto val="1"/>
        <c:lblAlgn val="ctr"/>
        <c:lblOffset val="100"/>
        <c:noMultiLvlLbl val="1"/>
      </c:catAx>
      <c:valAx>
        <c:axId val="131731456"/>
        <c:scaling>
          <c:orientation val="minMax"/>
          <c:max val="10"/>
          <c:min val="0"/>
        </c:scaling>
        <c:delete val="0"/>
        <c:axPos val="l"/>
        <c:majorGridlines/>
        <c:title>
          <c:tx>
            <c:rich>
              <a:bodyPr rot="-5400000" vert="horz"/>
              <a:lstStyle/>
              <a:p>
                <a:pPr>
                  <a:defRPr/>
                </a:pPr>
                <a:r>
                  <a:rPr lang="ru-RU"/>
                  <a:t>руб.</a:t>
                </a:r>
              </a:p>
            </c:rich>
          </c:tx>
          <c:overlay val="0"/>
        </c:title>
        <c:numFmt formatCode="0.00" sourceLinked="1"/>
        <c:majorTickMark val="out"/>
        <c:minorTickMark val="none"/>
        <c:tickLblPos val="nextTo"/>
        <c:crossAx val="129357696"/>
        <c:crosses val="autoZero"/>
        <c:crossBetween val="between"/>
      </c:valAx>
    </c:plotArea>
    <c:legend>
      <c:legendPos val="b"/>
      <c:layout>
        <c:manualLayout>
          <c:xMode val="edge"/>
          <c:yMode val="edge"/>
          <c:x val="0.16879396869772476"/>
          <c:y val="0.74233774541623077"/>
          <c:w val="0.65696460535072276"/>
          <c:h val="0.22886632414191468"/>
        </c:manualLayout>
      </c:layout>
      <c:overlay val="0"/>
    </c:legend>
    <c:plotVisOnly val="1"/>
    <c:dispBlanksAs val="gap"/>
    <c:showDLblsOverMax val="0"/>
  </c:chart>
  <c:printSettings>
    <c:headerFooter/>
    <c:pageMargins b="0.75000000000000477" l="0.70000000000000062" r="0.70000000000000062" t="0.75000000000000477" header="0.30000000000000032" footer="0.30000000000000032"/>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ru-RU" sz="1600" b="1" i="0" u="none" strike="noStrike" baseline="0"/>
              <a:t>Изменение средневзвешенной одноставочной нерегулируемой цены на электрическую энергию, отпускаемую "прочим потребителям в границах зоны деятельности на территории  Астраханской области ООО "РУСЭНЕРГОСБЫТ" за 2025 год.</a:t>
            </a:r>
            <a:endParaRPr lang="ru-RU" sz="1600"/>
          </a:p>
        </c:rich>
      </c:tx>
      <c:overlay val="1"/>
    </c:title>
    <c:autoTitleDeleted val="0"/>
    <c:view3D>
      <c:rotX val="0"/>
      <c:rotY val="0"/>
      <c:rAngAx val="0"/>
      <c:perspective val="10"/>
    </c:view3D>
    <c:floor>
      <c:thickness val="0"/>
    </c:floor>
    <c:sideWall>
      <c:thickness val="0"/>
    </c:sideWall>
    <c:backWall>
      <c:thickness val="0"/>
    </c:backWall>
    <c:plotArea>
      <c:layout>
        <c:manualLayout>
          <c:layoutTarget val="inner"/>
          <c:xMode val="edge"/>
          <c:yMode val="edge"/>
          <c:x val="6.7692462394226924E-2"/>
          <c:y val="0.21494941011160348"/>
          <c:w val="0.93230753088777185"/>
          <c:h val="0.73188048795871341"/>
        </c:manualLayout>
      </c:layout>
      <c:bar3DChart>
        <c:barDir val="col"/>
        <c:grouping val="clustered"/>
        <c:varyColors val="0"/>
        <c:ser>
          <c:idx val="0"/>
          <c:order val="0"/>
          <c:invertIfNegative val="0"/>
          <c:dLbls>
            <c:dLbl>
              <c:idx val="0"/>
              <c:layout>
                <c:manualLayout>
                  <c:x val="1.1859382092575831E-3"/>
                  <c:y val="-2.05240175758189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B7-4406-8A43-2137249985FE}"/>
                </c:ext>
              </c:extLst>
            </c:dLbl>
            <c:dLbl>
              <c:idx val="1"/>
              <c:layout>
                <c:manualLayout>
                  <c:x val="0"/>
                  <c:y val="-2.8417870489596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B7-4406-8A43-2137249985FE}"/>
                </c:ext>
              </c:extLst>
            </c:dLbl>
            <c:dLbl>
              <c:idx val="2"/>
              <c:layout>
                <c:manualLayout>
                  <c:x val="2.3718764185151663E-3"/>
                  <c:y val="-2.05240175758189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B7-4406-8A43-2137249985FE}"/>
                </c:ext>
              </c:extLst>
            </c:dLbl>
            <c:dLbl>
              <c:idx val="3"/>
              <c:layout>
                <c:manualLayout>
                  <c:x val="0"/>
                  <c:y val="-1.8945246993063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B7-4406-8A43-2137249985FE}"/>
                </c:ext>
              </c:extLst>
            </c:dLbl>
            <c:dLbl>
              <c:idx val="4"/>
              <c:layout>
                <c:manualLayout>
                  <c:x val="1.7789073138863749E-2"/>
                  <c:y val="-1.4208935244797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B7-4406-8A43-2137249985FE}"/>
                </c:ext>
              </c:extLst>
            </c:dLbl>
            <c:dLbl>
              <c:idx val="5"/>
              <c:layout>
                <c:manualLayout>
                  <c:x val="2.2532825975894212E-2"/>
                  <c:y val="-1.8945246993063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B7-4406-8A43-2137249985FE}"/>
                </c:ext>
              </c:extLst>
            </c:dLbl>
            <c:numFmt formatCode="#,##0.0000" sourceLinked="0"/>
            <c:spPr>
              <a:noFill/>
              <a:ln>
                <a:noFill/>
              </a:ln>
              <a:effectLst/>
            </c:spPr>
            <c:txPr>
              <a:bodyPr/>
              <a:lstStyle/>
              <a:p>
                <a:pPr>
                  <a:defRPr sz="1200" baseline="0"/>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Приложение!$C$23:$P$23</c15:sqref>
                  </c15:fullRef>
                </c:ext>
              </c:extLst>
              <c:f>Приложение!$D$23:$P$23</c:f>
              <c:strCache>
                <c:ptCount val="13"/>
                <c:pt idx="0">
                  <c:v>Декабрь 2024</c:v>
                </c:pt>
                <c:pt idx="1">
                  <c:v>январь</c:v>
                </c:pt>
                <c:pt idx="2">
                  <c:v>февраль</c:v>
                </c:pt>
                <c:pt idx="3">
                  <c:v>март</c:v>
                </c:pt>
                <c:pt idx="4">
                  <c:v>апрель</c:v>
                </c:pt>
                <c:pt idx="5">
                  <c:v>май</c:v>
                </c:pt>
                <c:pt idx="6">
                  <c:v>июнь</c:v>
                </c:pt>
                <c:pt idx="7">
                  <c:v>июль</c:v>
                </c:pt>
                <c:pt idx="8">
                  <c:v>август</c:v>
                </c:pt>
                <c:pt idx="9">
                  <c:v>сентябрь</c:v>
                </c:pt>
                <c:pt idx="10">
                  <c:v>октябрь</c:v>
                </c:pt>
                <c:pt idx="11">
                  <c:v>ноябрь</c:v>
                </c:pt>
                <c:pt idx="12">
                  <c:v>декабрь</c:v>
                </c:pt>
              </c:strCache>
            </c:strRef>
          </c:cat>
          <c:val>
            <c:numRef>
              <c:extLst>
                <c:ext xmlns:c15="http://schemas.microsoft.com/office/drawing/2012/chart" uri="{02D57815-91ED-43cb-92C2-25804820EDAC}">
                  <c15:fullRef>
                    <c15:sqref>Приложение!$C$24:$P$24</c15:sqref>
                  </c15:fullRef>
                </c:ext>
              </c:extLst>
              <c:f>Приложение!$D$24:$P$24</c:f>
              <c:numCache>
                <c:formatCode>0.00</c:formatCode>
                <c:ptCount val="13"/>
                <c:pt idx="0">
                  <c:v>4.3145257809789195</c:v>
                </c:pt>
                <c:pt idx="1">
                  <c:v>5.348170827161157</c:v>
                </c:pt>
                <c:pt idx="2">
                  <c:v>5.5739552733401636</c:v>
                </c:pt>
                <c:pt idx="3">
                  <c:v>5.3554712557359272</c:v>
                </c:pt>
                <c:pt idx="4">
                  <c:v>5.5235737521889403</c:v>
                </c:pt>
                <c:pt idx="5">
                  <c:v>5.3807770296639141</c:v>
                </c:pt>
                <c:pt idx="6">
                  <c:v>5.4967050063787317</c:v>
                </c:pt>
                <c:pt idx="7">
                  <c:v>0</c:v>
                </c:pt>
                <c:pt idx="8">
                  <c:v>0</c:v>
                </c:pt>
                <c:pt idx="9">
                  <c:v>0</c:v>
                </c:pt>
                <c:pt idx="10">
                  <c:v>0</c:v>
                </c:pt>
                <c:pt idx="11">
                  <c:v>0</c:v>
                </c:pt>
                <c:pt idx="12">
                  <c:v>0</c:v>
                </c:pt>
              </c:numCache>
            </c:numRef>
          </c:val>
          <c:extLst>
            <c:ext xmlns:c15="http://schemas.microsoft.com/office/drawing/2012/chart" uri="{02D57815-91ED-43cb-92C2-25804820EDAC}">
              <c15:categoryFilterExceptions>
                <c15:categoryFilterException>
                  <c15:sqref>Приложение!$C$24</c15:sqref>
                  <c15:dLbl>
                    <c:idx val="-1"/>
                    <c:layout>
                      <c:manualLayout>
                        <c:x val="-2.1741949338203737E-17"/>
                        <c:y val="-2.6839099906840056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0C58-47D4-8CEF-5AA702E77511}"/>
                      </c:ext>
                    </c:extLst>
                  </c15:dLbl>
                </c15:categoryFilterException>
              </c15:categoryFilterExceptions>
            </c:ext>
            <c:ext xmlns:c16="http://schemas.microsoft.com/office/drawing/2014/chart" uri="{C3380CC4-5D6E-409C-BE32-E72D297353CC}">
              <c16:uniqueId val="{00000007-E0B7-4406-8A43-2137249985FE}"/>
            </c:ext>
          </c:extLst>
        </c:ser>
        <c:dLbls>
          <c:showLegendKey val="0"/>
          <c:showVal val="0"/>
          <c:showCatName val="0"/>
          <c:showSerName val="0"/>
          <c:showPercent val="0"/>
          <c:showBubbleSize val="0"/>
        </c:dLbls>
        <c:gapWidth val="75"/>
        <c:shape val="box"/>
        <c:axId val="131782528"/>
        <c:axId val="132841472"/>
        <c:axId val="0"/>
      </c:bar3DChart>
      <c:catAx>
        <c:axId val="131782528"/>
        <c:scaling>
          <c:orientation val="minMax"/>
        </c:scaling>
        <c:delete val="0"/>
        <c:axPos val="b"/>
        <c:title>
          <c:tx>
            <c:rich>
              <a:bodyPr/>
              <a:lstStyle/>
              <a:p>
                <a:pPr>
                  <a:defRPr/>
                </a:pPr>
                <a:r>
                  <a:rPr lang="ru-RU" sz="1050"/>
                  <a:t>период</a:t>
                </a:r>
              </a:p>
            </c:rich>
          </c:tx>
          <c:layout>
            <c:manualLayout>
              <c:xMode val="edge"/>
              <c:yMode val="edge"/>
              <c:x val="0.48095346379520637"/>
              <c:y val="0.97251490199204593"/>
            </c:manualLayout>
          </c:layout>
          <c:overlay val="0"/>
        </c:title>
        <c:numFmt formatCode="General" sourceLinked="1"/>
        <c:majorTickMark val="none"/>
        <c:minorTickMark val="none"/>
        <c:tickLblPos val="nextTo"/>
        <c:txPr>
          <a:bodyPr/>
          <a:lstStyle/>
          <a:p>
            <a:pPr>
              <a:defRPr sz="900"/>
            </a:pPr>
            <a:endParaRPr lang="ru-RU"/>
          </a:p>
        </c:txPr>
        <c:crossAx val="132841472"/>
        <c:crossesAt val="0"/>
        <c:auto val="1"/>
        <c:lblAlgn val="ctr"/>
        <c:lblOffset val="100"/>
        <c:noMultiLvlLbl val="1"/>
      </c:catAx>
      <c:valAx>
        <c:axId val="132841472"/>
        <c:scaling>
          <c:orientation val="minMax"/>
          <c:max val="5"/>
          <c:min val="0"/>
        </c:scaling>
        <c:delete val="0"/>
        <c:axPos val="l"/>
        <c:majorGridlines/>
        <c:title>
          <c:tx>
            <c:rich>
              <a:bodyPr rot="-5400000" vert="horz"/>
              <a:lstStyle/>
              <a:p>
                <a:pPr>
                  <a:defRPr/>
                </a:pPr>
                <a:r>
                  <a:rPr lang="ru-RU"/>
                  <a:t>руб.</a:t>
                </a:r>
              </a:p>
            </c:rich>
          </c:tx>
          <c:layout>
            <c:manualLayout>
              <c:xMode val="edge"/>
              <c:yMode val="edge"/>
              <c:x val="6.2493412344597531E-3"/>
              <c:y val="0.55892923675660355"/>
            </c:manualLayout>
          </c:layout>
          <c:overlay val="0"/>
        </c:title>
        <c:numFmt formatCode="0.00" sourceLinked="1"/>
        <c:majorTickMark val="none"/>
        <c:minorTickMark val="none"/>
        <c:tickLblPos val="nextTo"/>
        <c:spPr>
          <a:ln w="9525">
            <a:noFill/>
          </a:ln>
        </c:spPr>
        <c:txPr>
          <a:bodyPr/>
          <a:lstStyle/>
          <a:p>
            <a:pPr>
              <a:defRPr sz="1200"/>
            </a:pPr>
            <a:endParaRPr lang="ru-RU"/>
          </a:p>
        </c:txPr>
        <c:crossAx val="131782528"/>
        <c:crosses val="autoZero"/>
        <c:crossBetween val="between"/>
        <c:majorUnit val="0.5"/>
        <c:minorUnit val="0.05"/>
      </c:valAx>
    </c:plotArea>
    <c:plotVisOnly val="1"/>
    <c:dispBlanksAs val="gap"/>
    <c:showDLblsOverMax val="0"/>
  </c:chart>
  <c:printSettings>
    <c:headerFooter/>
    <c:pageMargins b="0.7480314960629928" l="0.70866141732283539" r="0.70866141732283539" t="0.7480314960629928"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ru-RU"/>
              <a:t>Изменение средневзвешанной одноставочной нерегулируемой цены на электрическую энергию, отпускаемую "прочим потребителям" гарантирующим поставщиком ОАО "Астраханская энергосбытовая компания" (по данным формы № 46-ээ) за период декабрь 2013 и январь-декабрь</a:t>
            </a:r>
          </a:p>
        </c:rich>
      </c:tx>
      <c:layout>
        <c:manualLayout>
          <c:xMode val="edge"/>
          <c:yMode val="edge"/>
          <c:x val="4.5936807229928933E-2"/>
          <c:y val="6.9070418476844891E-2"/>
        </c:manualLayout>
      </c:layout>
      <c:overlay val="0"/>
    </c:title>
    <c:autoTitleDeleted val="0"/>
    <c:view3D>
      <c:rotX val="15"/>
      <c:rotY val="15"/>
      <c:rAngAx val="0"/>
    </c:view3D>
    <c:floor>
      <c:thickness val="0"/>
    </c:floor>
    <c:sideWall>
      <c:thickness val="0"/>
    </c:sideWall>
    <c:backWall>
      <c:thickness val="0"/>
    </c:backWall>
    <c:plotArea>
      <c:layout>
        <c:manualLayout>
          <c:layoutTarget val="inner"/>
          <c:xMode val="edge"/>
          <c:yMode val="edge"/>
          <c:x val="4.5718945157454782E-2"/>
          <c:y val="0.22892571250413651"/>
          <c:w val="0.94716542558699968"/>
          <c:h val="0.73152347383231253"/>
        </c:manualLayout>
      </c:layout>
      <c:bar3DChart>
        <c:barDir val="col"/>
        <c:grouping val="clustered"/>
        <c:varyColors val="0"/>
        <c:ser>
          <c:idx val="0"/>
          <c:order val="0"/>
          <c:invertIfNegative val="0"/>
          <c:dLbls>
            <c:dLbl>
              <c:idx val="0"/>
              <c:layout>
                <c:manualLayout>
                  <c:x val="-2.1741949338203716E-17"/>
                  <c:y val="-2.68390999068400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A6-45D4-8CF2-10211F973D1D}"/>
                </c:ext>
              </c:extLst>
            </c:dLbl>
            <c:dLbl>
              <c:idx val="1"/>
              <c:layout>
                <c:manualLayout>
                  <c:x val="1.1859382092575831E-3"/>
                  <c:y val="-2.05240175758189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A6-45D4-8CF2-10211F973D1D}"/>
                </c:ext>
              </c:extLst>
            </c:dLbl>
            <c:dLbl>
              <c:idx val="2"/>
              <c:layout>
                <c:manualLayout>
                  <c:x val="0"/>
                  <c:y val="-2.8417870489596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A6-45D4-8CF2-10211F973D1D}"/>
                </c:ext>
              </c:extLst>
            </c:dLbl>
            <c:dLbl>
              <c:idx val="3"/>
              <c:layout>
                <c:manualLayout>
                  <c:x val="2.3718764185151663E-3"/>
                  <c:y val="-2.05240175758189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A6-45D4-8CF2-10211F973D1D}"/>
                </c:ext>
              </c:extLst>
            </c:dLbl>
            <c:dLbl>
              <c:idx val="4"/>
              <c:layout>
                <c:manualLayout>
                  <c:x val="0"/>
                  <c:y val="-1.8945246993063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A6-45D4-8CF2-10211F973D1D}"/>
                </c:ext>
              </c:extLst>
            </c:dLbl>
            <c:dLbl>
              <c:idx val="5"/>
              <c:layout>
                <c:manualLayout>
                  <c:x val="1.7789073138863749E-2"/>
                  <c:y val="-1.4208935244797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A6-45D4-8CF2-10211F973D1D}"/>
                </c:ext>
              </c:extLst>
            </c:dLbl>
            <c:dLbl>
              <c:idx val="6"/>
              <c:layout>
                <c:manualLayout>
                  <c:x val="2.2532825975894212E-2"/>
                  <c:y val="-1.8945246993063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A6-45D4-8CF2-10211F973D1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#,##0.000</c:formatCode>
                <c:ptCount val="13"/>
                <c:pt idx="0">
                  <c:v>3.2452708542199242</c:v>
                </c:pt>
                <c:pt idx="1">
                  <c:v>3.4141349598989854</c:v>
                </c:pt>
                <c:pt idx="2">
                  <c:v>3.3112349021634597</c:v>
                </c:pt>
                <c:pt idx="3">
                  <c:v>3.412289943165085</c:v>
                </c:pt>
                <c:pt idx="4">
                  <c:v>3.4252452659994388</c:v>
                </c:pt>
                <c:pt idx="5">
                  <c:v>3.4252452659994388</c:v>
                </c:pt>
                <c:pt idx="6">
                  <c:v>3.597104886147136</c:v>
                </c:pt>
                <c:pt idx="7">
                  <c:v>3.5856180087041336</c:v>
                </c:pt>
                <c:pt idx="8">
                  <c:v>3.6014627301793287</c:v>
                </c:pt>
                <c:pt idx="9">
                  <c:v>3.4286373592456192</c:v>
                </c:pt>
                <c:pt idx="10">
                  <c:v>3.5434561412820891</c:v>
                </c:pt>
                <c:pt idx="11">
                  <c:v>3.5430452603323292</c:v>
                </c:pt>
                <c:pt idx="12">
                  <c:v>3.5372259627574612</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2014</c:v>
                      </c:pt>
                    </c:strCache>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mmm\-yy</c:formatCode>
                      <c:ptCount val="13"/>
                      <c:pt idx="0">
                        <c:v>41609</c:v>
                      </c:pt>
                      <c:pt idx="1">
                        <c:v>41640</c:v>
                      </c:pt>
                      <c:pt idx="2">
                        <c:v>41671</c:v>
                      </c:pt>
                      <c:pt idx="3">
                        <c:v>41699</c:v>
                      </c:pt>
                      <c:pt idx="4">
                        <c:v>41730</c:v>
                      </c:pt>
                      <c:pt idx="5">
                        <c:v>41760</c:v>
                      </c:pt>
                      <c:pt idx="6">
                        <c:v>41791</c:v>
                      </c:pt>
                      <c:pt idx="7">
                        <c:v>41821</c:v>
                      </c:pt>
                      <c:pt idx="8">
                        <c:v>41852</c:v>
                      </c:pt>
                      <c:pt idx="9">
                        <c:v>41883</c:v>
                      </c:pt>
                      <c:pt idx="10">
                        <c:v>41913</c:v>
                      </c:pt>
                      <c:pt idx="11">
                        <c:v>41944</c:v>
                      </c:pt>
                      <c:pt idx="12">
                        <c:v>41974</c:v>
                      </c:pt>
                    </c:numCache>
                  </c:numRef>
                </c15:cat>
              </c15:filteredCategoryTitle>
            </c:ext>
            <c:ext xmlns:c16="http://schemas.microsoft.com/office/drawing/2014/chart" uri="{C3380CC4-5D6E-409C-BE32-E72D297353CC}">
              <c16:uniqueId val="{00000007-60A6-45D4-8CF2-10211F973D1D}"/>
            </c:ext>
          </c:extLst>
        </c:ser>
        <c:dLbls>
          <c:showLegendKey val="0"/>
          <c:showVal val="0"/>
          <c:showCatName val="0"/>
          <c:showSerName val="0"/>
          <c:showPercent val="0"/>
          <c:showBubbleSize val="0"/>
        </c:dLbls>
        <c:gapWidth val="75"/>
        <c:shape val="box"/>
        <c:axId val="133213568"/>
        <c:axId val="133215360"/>
        <c:axId val="0"/>
      </c:bar3DChart>
      <c:catAx>
        <c:axId val="133213568"/>
        <c:scaling>
          <c:orientation val="minMax"/>
        </c:scaling>
        <c:delete val="0"/>
        <c:axPos val="b"/>
        <c:numFmt formatCode="mmm\-yy" sourceLinked="1"/>
        <c:majorTickMark val="none"/>
        <c:minorTickMark val="none"/>
        <c:tickLblPos val="nextTo"/>
        <c:crossAx val="133215360"/>
        <c:crosses val="autoZero"/>
        <c:auto val="1"/>
        <c:lblAlgn val="ctr"/>
        <c:lblOffset val="100"/>
        <c:noMultiLvlLbl val="1"/>
      </c:catAx>
      <c:valAx>
        <c:axId val="133215360"/>
        <c:scaling>
          <c:orientation val="minMax"/>
          <c:max val="3.8"/>
          <c:min val="2"/>
        </c:scaling>
        <c:delete val="0"/>
        <c:axPos val="l"/>
        <c:majorGridlines/>
        <c:numFmt formatCode="#,##0.000" sourceLinked="1"/>
        <c:majorTickMark val="none"/>
        <c:minorTickMark val="none"/>
        <c:tickLblPos val="nextTo"/>
        <c:spPr>
          <a:ln w="9525">
            <a:noFill/>
          </a:ln>
        </c:spPr>
        <c:crossAx val="133213568"/>
        <c:crosses val="autoZero"/>
        <c:crossBetween val="between"/>
        <c:majorUnit val="0.5"/>
      </c:valAx>
    </c:plotArea>
    <c:plotVisOnly val="1"/>
    <c:dispBlanksAs val="gap"/>
    <c:showDLblsOverMax val="0"/>
  </c:chart>
  <c:printSettings>
    <c:headerFooter/>
    <c:pageMargins b="0.33000000000000551" l="0.70866141732284671" r="0.89" t="0.6200000000000093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ru-RU" sz="1200" b="1" i="0" baseline="0">
                <a:solidFill>
                  <a:sysClr val="windowText" lastClr="000000"/>
                </a:solidFill>
                <a:effectLst/>
              </a:rPr>
              <a:t>Изменение средневзвешанной одноставочной нерегулируемой цены на электрическую энергию, отпускаемую "прочим потребителям" гарантирующим поставщиком ОАО "Астраханская энергосбытовая компания" (по данным формы № 46-ээ) за период декабрь 2015 года  - декабрь </a:t>
            </a:r>
            <a:endParaRPr lang="ru-RU" sz="12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Вспомог.таблица!$A$17</c:f>
              <c:strCache>
                <c:ptCount val="1"/>
                <c:pt idx="0">
                  <c:v>2017</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Вспомог.таблица!$B$16:$I$16</c:f>
              <c:numCache>
                <c:formatCode>mmm\-yy</c:formatCode>
                <c:ptCount val="8"/>
                <c:pt idx="0">
                  <c:v>43070</c:v>
                </c:pt>
                <c:pt idx="1">
                  <c:v>43101</c:v>
                </c:pt>
                <c:pt idx="2">
                  <c:v>43132</c:v>
                </c:pt>
                <c:pt idx="3">
                  <c:v>43160</c:v>
                </c:pt>
                <c:pt idx="4">
                  <c:v>43191</c:v>
                </c:pt>
                <c:pt idx="5">
                  <c:v>43221</c:v>
                </c:pt>
                <c:pt idx="6">
                  <c:v>43252</c:v>
                </c:pt>
                <c:pt idx="7">
                  <c:v>43282</c:v>
                </c:pt>
              </c:numCache>
            </c:numRef>
          </c:cat>
          <c:val>
            <c:numRef>
              <c:f>Вспомог.таблица!$B$17:$I$17</c:f>
              <c:numCache>
                <c:formatCode>#\ ##0.000</c:formatCode>
                <c:ptCount val="8"/>
                <c:pt idx="0">
                  <c:v>0</c:v>
                </c:pt>
                <c:pt idx="1">
                  <c:v>4.907520621799657</c:v>
                </c:pt>
                <c:pt idx="2">
                  <c:v>5.0724875886541358</c:v>
                </c:pt>
                <c:pt idx="3">
                  <c:v>4.7709179372228983</c:v>
                </c:pt>
                <c:pt idx="4">
                  <c:v>0</c:v>
                </c:pt>
                <c:pt idx="5">
                  <c:v>0</c:v>
                </c:pt>
                <c:pt idx="6">
                  <c:v>0</c:v>
                </c:pt>
                <c:pt idx="7">
                  <c:v>0</c:v>
                </c:pt>
              </c:numCache>
            </c:numRef>
          </c:val>
          <c:extLst>
            <c:ext xmlns:c16="http://schemas.microsoft.com/office/drawing/2014/chart" uri="{C3380CC4-5D6E-409C-BE32-E72D297353CC}">
              <c16:uniqueId val="{00000000-E2BC-4067-90F2-2DAE67471820}"/>
            </c:ext>
          </c:extLst>
        </c:ser>
        <c:dLbls>
          <c:showLegendKey val="0"/>
          <c:showVal val="1"/>
          <c:showCatName val="0"/>
          <c:showSerName val="0"/>
          <c:showPercent val="0"/>
          <c:showBubbleSize val="0"/>
        </c:dLbls>
        <c:gapWidth val="100"/>
        <c:overlap val="-24"/>
        <c:axId val="133240704"/>
        <c:axId val="133242240"/>
      </c:barChart>
      <c:dateAx>
        <c:axId val="1332407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ru-RU"/>
          </a:p>
        </c:txPr>
        <c:crossAx val="133242240"/>
        <c:crosses val="autoZero"/>
        <c:auto val="1"/>
        <c:lblOffset val="100"/>
        <c:baseTimeUnit val="months"/>
      </c:dateAx>
      <c:valAx>
        <c:axId val="133242240"/>
        <c:scaling>
          <c:orientation val="minMax"/>
        </c:scaling>
        <c:delete val="0"/>
        <c:axPos val="l"/>
        <c:majorGridlines>
          <c:spPr>
            <a:ln w="9525" cap="flat" cmpd="sng" algn="ctr">
              <a:solidFill>
                <a:schemeClr val="tx1">
                  <a:lumMod val="15000"/>
                  <a:lumOff val="85000"/>
                </a:schemeClr>
              </a:solidFill>
              <a:round/>
            </a:ln>
            <a:effectLst/>
          </c:spPr>
        </c:majorGridlines>
        <c:numFmt formatCode="#\ ##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ru-RU"/>
          </a:p>
        </c:txPr>
        <c:crossAx val="133240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622" l="0.70000000000000062" r="0.70000000000000062" t="0.75000000000000622" header="0.30000000000000032" footer="0.30000000000000032"/>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516197039734412E-2"/>
          <c:y val="1.4325163579904618E-2"/>
          <c:w val="0.64348378492160407"/>
          <c:h val="0.91513104875974949"/>
        </c:manualLayout>
      </c:layout>
      <c:lineChart>
        <c:grouping val="standard"/>
        <c:varyColors val="0"/>
        <c:ser>
          <c:idx val="0"/>
          <c:order val="0"/>
          <c:tx>
            <c:strRef>
              <c:f>Вспомог.таблица!$A$6</c:f>
              <c:strCache>
                <c:ptCount val="1"/>
                <c:pt idx="0">
                  <c:v>Промышленные потребители</c:v>
                </c:pt>
              </c:strCache>
            </c:strRef>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Вспомог.таблица!$B$5:$D$5</c:f>
              <c:numCache>
                <c:formatCode>mmm\-yy</c:formatCode>
                <c:ptCount val="3"/>
                <c:pt idx="0">
                  <c:v>43070</c:v>
                </c:pt>
                <c:pt idx="1">
                  <c:v>43101</c:v>
                </c:pt>
                <c:pt idx="2">
                  <c:v>43132</c:v>
                </c:pt>
              </c:numCache>
            </c:numRef>
          </c:cat>
          <c:val>
            <c:numRef>
              <c:f>Вспомог.таблица!$B$6:$D$6</c:f>
              <c:numCache>
                <c:formatCode>0.0000</c:formatCode>
                <c:ptCount val="3"/>
                <c:pt idx="0">
                  <c:v>0</c:v>
                </c:pt>
                <c:pt idx="1">
                  <c:v>4.7291654540557015</c:v>
                </c:pt>
                <c:pt idx="2">
                  <c:v>4.9061304427268215</c:v>
                </c:pt>
              </c:numCache>
            </c:numRef>
          </c:val>
          <c:smooth val="0"/>
          <c:extLst>
            <c:ext xmlns:c16="http://schemas.microsoft.com/office/drawing/2014/chart" uri="{C3380CC4-5D6E-409C-BE32-E72D297353CC}">
              <c16:uniqueId val="{00000000-8901-43E8-8365-835A66A03464}"/>
            </c:ext>
          </c:extLst>
        </c:ser>
        <c:ser>
          <c:idx val="1"/>
          <c:order val="1"/>
          <c:tx>
            <c:strRef>
              <c:f>Вспомог.таблица!$A$7</c:f>
              <c:strCache>
                <c:ptCount val="1"/>
                <c:pt idx="0">
                  <c:v>Электрифицированный городской транспорт</c:v>
                </c:pt>
              </c:strCache>
            </c:strRef>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Вспомог.таблица!$B$5:$D$5</c:f>
              <c:numCache>
                <c:formatCode>mmm\-yy</c:formatCode>
                <c:ptCount val="3"/>
                <c:pt idx="0">
                  <c:v>43070</c:v>
                </c:pt>
                <c:pt idx="1">
                  <c:v>43101</c:v>
                </c:pt>
                <c:pt idx="2">
                  <c:v>43132</c:v>
                </c:pt>
              </c:numCache>
            </c:numRef>
          </c:cat>
          <c:val>
            <c:numRef>
              <c:f>Вспомог.таблица!$B$7:$D$7</c:f>
            </c:numRef>
          </c:val>
          <c:smooth val="0"/>
          <c:extLst>
            <c:ext xmlns:c16="http://schemas.microsoft.com/office/drawing/2014/chart" uri="{C3380CC4-5D6E-409C-BE32-E72D297353CC}">
              <c16:uniqueId val="{00000001-8901-43E8-8365-835A66A03464}"/>
            </c:ext>
          </c:extLst>
        </c:ser>
        <c:ser>
          <c:idx val="2"/>
          <c:order val="2"/>
          <c:tx>
            <c:strRef>
              <c:f>Вспомог.таблица!$A$8</c:f>
              <c:strCache>
                <c:ptCount val="1"/>
                <c:pt idx="0">
                  <c:v>Непромышленные потребители</c:v>
                </c:pt>
              </c:strCache>
            </c:strRef>
          </c:tx>
          <c:marker>
            <c:symbol val="none"/>
          </c:marker>
          <c:cat>
            <c:numRef>
              <c:f>Вспомог.таблица!$B$5:$D$5</c:f>
              <c:numCache>
                <c:formatCode>mmm\-yy</c:formatCode>
                <c:ptCount val="3"/>
                <c:pt idx="0">
                  <c:v>43070</c:v>
                </c:pt>
                <c:pt idx="1">
                  <c:v>43101</c:v>
                </c:pt>
                <c:pt idx="2">
                  <c:v>43132</c:v>
                </c:pt>
              </c:numCache>
            </c:numRef>
          </c:cat>
          <c:val>
            <c:numRef>
              <c:f>Вспомог.таблица!$B$8:$D$8</c:f>
              <c:numCache>
                <c:formatCode>0.0000</c:formatCode>
                <c:ptCount val="3"/>
                <c:pt idx="0">
                  <c:v>0</c:v>
                </c:pt>
                <c:pt idx="1">
                  <c:v>4.8024752041102374</c:v>
                </c:pt>
                <c:pt idx="2">
                  <c:v>4.9537552693022331</c:v>
                </c:pt>
              </c:numCache>
            </c:numRef>
          </c:val>
          <c:smooth val="0"/>
          <c:extLst>
            <c:ext xmlns:c16="http://schemas.microsoft.com/office/drawing/2014/chart" uri="{C3380CC4-5D6E-409C-BE32-E72D297353CC}">
              <c16:uniqueId val="{00000002-8901-43E8-8365-835A66A03464}"/>
            </c:ext>
          </c:extLst>
        </c:ser>
        <c:ser>
          <c:idx val="3"/>
          <c:order val="3"/>
          <c:tx>
            <c:strRef>
              <c:f>Вспомог.таблица!$A$9</c:f>
              <c:strCache>
                <c:ptCount val="1"/>
                <c:pt idx="0">
                  <c:v>Сельскохозяйственные товаропроизводители</c:v>
                </c:pt>
              </c:strCache>
            </c:strRef>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Вспомог.таблица!$B$5:$D$5</c:f>
              <c:numCache>
                <c:formatCode>mmm\-yy</c:formatCode>
                <c:ptCount val="3"/>
                <c:pt idx="0">
                  <c:v>43070</c:v>
                </c:pt>
                <c:pt idx="1">
                  <c:v>43101</c:v>
                </c:pt>
                <c:pt idx="2">
                  <c:v>43132</c:v>
                </c:pt>
              </c:numCache>
            </c:numRef>
          </c:cat>
          <c:val>
            <c:numRef>
              <c:f>Вспомог.таблица!$B$9:$D$9</c:f>
              <c:numCache>
                <c:formatCode>0.0000</c:formatCode>
                <c:ptCount val="3"/>
                <c:pt idx="0">
                  <c:v>0</c:v>
                </c:pt>
                <c:pt idx="1">
                  <c:v>5.054533372073621</c:v>
                </c:pt>
                <c:pt idx="2">
                  <c:v>5.3172436422000571</c:v>
                </c:pt>
              </c:numCache>
            </c:numRef>
          </c:val>
          <c:smooth val="0"/>
          <c:extLst>
            <c:ext xmlns:c16="http://schemas.microsoft.com/office/drawing/2014/chart" uri="{C3380CC4-5D6E-409C-BE32-E72D297353CC}">
              <c16:uniqueId val="{00000003-8901-43E8-8365-835A66A03464}"/>
            </c:ext>
          </c:extLst>
        </c:ser>
        <c:ser>
          <c:idx val="4"/>
          <c:order val="4"/>
          <c:tx>
            <c:strRef>
              <c:f>Вспомог.таблица!$A$10</c:f>
              <c:strCache>
                <c:ptCount val="1"/>
                <c:pt idx="0">
                  <c:v>Бюджетные потребители</c:v>
                </c:pt>
              </c:strCache>
            </c:strRef>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Вспомог.таблица!$B$5:$D$5</c:f>
              <c:numCache>
                <c:formatCode>mmm\-yy</c:formatCode>
                <c:ptCount val="3"/>
                <c:pt idx="0">
                  <c:v>43070</c:v>
                </c:pt>
                <c:pt idx="1">
                  <c:v>43101</c:v>
                </c:pt>
                <c:pt idx="2">
                  <c:v>43132</c:v>
                </c:pt>
              </c:numCache>
            </c:numRef>
          </c:cat>
          <c:val>
            <c:numRef>
              <c:f>Вспомог.таблица!$B$10:$D$10</c:f>
              <c:numCache>
                <c:formatCode>0.0000</c:formatCode>
                <c:ptCount val="3"/>
                <c:pt idx="0">
                  <c:v>0</c:v>
                </c:pt>
                <c:pt idx="1">
                  <c:v>5.2784639634077379</c:v>
                </c:pt>
                <c:pt idx="2">
                  <c:v>5.442188360621401</c:v>
                </c:pt>
              </c:numCache>
            </c:numRef>
          </c:val>
          <c:smooth val="0"/>
          <c:extLst>
            <c:ext xmlns:c16="http://schemas.microsoft.com/office/drawing/2014/chart" uri="{C3380CC4-5D6E-409C-BE32-E72D297353CC}">
              <c16:uniqueId val="{00000004-8901-43E8-8365-835A66A03464}"/>
            </c:ext>
          </c:extLst>
        </c:ser>
        <c:ser>
          <c:idx val="5"/>
          <c:order val="5"/>
          <c:tx>
            <c:strRef>
              <c:f>Вспомог.таблица!$A$11</c:f>
              <c:strCache>
                <c:ptCount val="1"/>
                <c:pt idx="0">
                  <c:v>Средневзвешанная одноставочная цена на электроэнергию, всего по Астраханской области </c:v>
                </c:pt>
              </c:strCache>
            </c:strRef>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Вспомог.таблица!$B$5:$D$5</c:f>
              <c:numCache>
                <c:formatCode>mmm\-yy</c:formatCode>
                <c:ptCount val="3"/>
                <c:pt idx="0">
                  <c:v>43070</c:v>
                </c:pt>
                <c:pt idx="1">
                  <c:v>43101</c:v>
                </c:pt>
                <c:pt idx="2">
                  <c:v>43132</c:v>
                </c:pt>
              </c:numCache>
            </c:numRef>
          </c:cat>
          <c:val>
            <c:numRef>
              <c:f>Вспомог.таблица!$B$11:$D$11</c:f>
              <c:numCache>
                <c:formatCode>0.0000</c:formatCode>
                <c:ptCount val="3"/>
                <c:pt idx="0">
                  <c:v>0</c:v>
                </c:pt>
                <c:pt idx="1">
                  <c:v>4.907520621799657</c:v>
                </c:pt>
                <c:pt idx="2">
                  <c:v>5.0724875886541358</c:v>
                </c:pt>
              </c:numCache>
            </c:numRef>
          </c:val>
          <c:smooth val="0"/>
          <c:extLst>
            <c:ext xmlns:c16="http://schemas.microsoft.com/office/drawing/2014/chart" uri="{C3380CC4-5D6E-409C-BE32-E72D297353CC}">
              <c16:uniqueId val="{00000005-8901-43E8-8365-835A66A03464}"/>
            </c:ext>
          </c:extLst>
        </c:ser>
        <c:dLbls>
          <c:showLegendKey val="0"/>
          <c:showVal val="0"/>
          <c:showCatName val="0"/>
          <c:showSerName val="0"/>
          <c:showPercent val="0"/>
          <c:showBubbleSize val="0"/>
        </c:dLbls>
        <c:smooth val="0"/>
        <c:axId val="134541312"/>
        <c:axId val="134542848"/>
      </c:lineChart>
      <c:dateAx>
        <c:axId val="134541312"/>
        <c:scaling>
          <c:orientation val="minMax"/>
        </c:scaling>
        <c:delete val="0"/>
        <c:axPos val="b"/>
        <c:numFmt formatCode="mmm\-yy" sourceLinked="1"/>
        <c:majorTickMark val="out"/>
        <c:minorTickMark val="none"/>
        <c:tickLblPos val="nextTo"/>
        <c:crossAx val="134542848"/>
        <c:crossesAt val="0"/>
        <c:auto val="1"/>
        <c:lblOffset val="100"/>
        <c:baseTimeUnit val="months"/>
      </c:dateAx>
      <c:valAx>
        <c:axId val="134542848"/>
        <c:scaling>
          <c:orientation val="minMax"/>
          <c:min val="3"/>
        </c:scaling>
        <c:delete val="0"/>
        <c:axPos val="l"/>
        <c:majorGridlines/>
        <c:numFmt formatCode="0.0000" sourceLinked="1"/>
        <c:majorTickMark val="out"/>
        <c:minorTickMark val="none"/>
        <c:tickLblPos val="nextTo"/>
        <c:crossAx val="134541312"/>
        <c:crosses val="autoZero"/>
        <c:crossBetween val="between"/>
      </c:valAx>
    </c:plotArea>
    <c:legend>
      <c:legendPos val="r"/>
      <c:overlay val="0"/>
    </c:legend>
    <c:plotVisOnly val="1"/>
    <c:dispBlanksAs val="gap"/>
    <c:showDLblsOverMax val="0"/>
  </c:chart>
  <c:printSettings>
    <c:headerFooter/>
    <c:pageMargins b="0.75000000000000855" l="0.70000000000000062" r="0.70000000000000062" t="0.750000000000008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ru-RU"/>
              <a:t>Изменение средневзвешанной одноставочной нерегулируемой цены на электрическую энергию, отпускаемую "прочим потребителям" гарантирующим поставщиком ОАО "Астраханская энергосбытовая компания" (по данным формы № 46-ээ) за период декабрь 2014 года и январь-ма</a:t>
            </a:r>
          </a:p>
        </c:rich>
      </c:tx>
      <c:layout>
        <c:manualLayout>
          <c:xMode val="edge"/>
          <c:yMode val="edge"/>
          <c:x val="4.5936807229928933E-2"/>
          <c:y val="6.9070418476844891E-2"/>
        </c:manualLayout>
      </c:layout>
      <c:overlay val="0"/>
    </c:title>
    <c:autoTitleDeleted val="0"/>
    <c:view3D>
      <c:rotX val="15"/>
      <c:rotY val="15"/>
      <c:rAngAx val="0"/>
    </c:view3D>
    <c:floor>
      <c:thickness val="0"/>
    </c:floor>
    <c:sideWall>
      <c:thickness val="0"/>
    </c:sideWall>
    <c:backWall>
      <c:thickness val="0"/>
    </c:backWall>
    <c:plotArea>
      <c:layout>
        <c:manualLayout>
          <c:layoutTarget val="inner"/>
          <c:xMode val="edge"/>
          <c:yMode val="edge"/>
          <c:x val="4.5718945157454782E-2"/>
          <c:y val="0.22892571250413651"/>
          <c:w val="0.94716542558699968"/>
          <c:h val="0.73152347383231253"/>
        </c:manualLayout>
      </c:layout>
      <c:bar3DChart>
        <c:barDir val="col"/>
        <c:grouping val="clustered"/>
        <c:varyColors val="0"/>
        <c:ser>
          <c:idx val="0"/>
          <c:order val="0"/>
          <c:tx>
            <c:strRef>
              <c:f>Вспомог.таблица!$A$17</c:f>
              <c:strCache>
                <c:ptCount val="1"/>
                <c:pt idx="0">
                  <c:v>2017</c:v>
                </c:pt>
              </c:strCache>
            </c:strRef>
          </c:tx>
          <c:invertIfNegative val="0"/>
          <c:dLbls>
            <c:dLbl>
              <c:idx val="0"/>
              <c:layout>
                <c:manualLayout>
                  <c:x val="-2.174194933820379E-17"/>
                  <c:y val="-2.68390999068400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D8-4733-8CF6-DC124BF6B9C9}"/>
                </c:ext>
              </c:extLst>
            </c:dLbl>
            <c:dLbl>
              <c:idx val="1"/>
              <c:layout>
                <c:manualLayout>
                  <c:x val="1.1859382092575831E-3"/>
                  <c:y val="-2.05240175758189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D8-4733-8CF6-DC124BF6B9C9}"/>
                </c:ext>
              </c:extLst>
            </c:dLbl>
            <c:dLbl>
              <c:idx val="2"/>
              <c:layout>
                <c:manualLayout>
                  <c:x val="0"/>
                  <c:y val="-2.841787048959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D8-4733-8CF6-DC124BF6B9C9}"/>
                </c:ext>
              </c:extLst>
            </c:dLbl>
            <c:dLbl>
              <c:idx val="3"/>
              <c:layout>
                <c:manualLayout>
                  <c:x val="2.3718764185151663E-3"/>
                  <c:y val="-2.05240175758189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D8-4733-8CF6-DC124BF6B9C9}"/>
                </c:ext>
              </c:extLst>
            </c:dLbl>
            <c:dLbl>
              <c:idx val="4"/>
              <c:layout>
                <c:manualLayout>
                  <c:x val="0"/>
                  <c:y val="-1.8945246993063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D8-4733-8CF6-DC124BF6B9C9}"/>
                </c:ext>
              </c:extLst>
            </c:dLbl>
            <c:dLbl>
              <c:idx val="5"/>
              <c:layout>
                <c:manualLayout>
                  <c:x val="1.7789073138863749E-2"/>
                  <c:y val="-1.4208935244797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D8-4733-8CF6-DC124BF6B9C9}"/>
                </c:ext>
              </c:extLst>
            </c:dLbl>
            <c:dLbl>
              <c:idx val="6"/>
              <c:layout>
                <c:manualLayout>
                  <c:x val="2.2532825975894212E-2"/>
                  <c:y val="-1.8945246993063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D8-4733-8CF6-DC124BF6B9C9}"/>
                </c:ext>
              </c:extLst>
            </c:dLbl>
            <c:spPr>
              <a:noFill/>
              <a:ln>
                <a:noFill/>
              </a:ln>
              <a:effectLst/>
            </c:spPr>
            <c:txPr>
              <a:bodyPr/>
              <a:lstStyle/>
              <a:p>
                <a:pPr>
                  <a:defRPr sz="1200" baseline="0"/>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Вспомог.таблица!$B$16:$D$16</c:f>
              <c:numCache>
                <c:formatCode>mmm\-yy</c:formatCode>
                <c:ptCount val="3"/>
                <c:pt idx="0">
                  <c:v>43070</c:v>
                </c:pt>
                <c:pt idx="1">
                  <c:v>43101</c:v>
                </c:pt>
                <c:pt idx="2">
                  <c:v>43132</c:v>
                </c:pt>
              </c:numCache>
            </c:numRef>
          </c:cat>
          <c:val>
            <c:numRef>
              <c:f>Вспомог.таблица!$B$17:$D$17</c:f>
              <c:numCache>
                <c:formatCode>#\ ##0.000</c:formatCode>
                <c:ptCount val="3"/>
                <c:pt idx="0">
                  <c:v>0</c:v>
                </c:pt>
                <c:pt idx="1">
                  <c:v>4.907520621799657</c:v>
                </c:pt>
                <c:pt idx="2">
                  <c:v>5.0724875886541358</c:v>
                </c:pt>
              </c:numCache>
            </c:numRef>
          </c:val>
          <c:extLst>
            <c:ext xmlns:c16="http://schemas.microsoft.com/office/drawing/2014/chart" uri="{C3380CC4-5D6E-409C-BE32-E72D297353CC}">
              <c16:uniqueId val="{00000007-30D8-4733-8CF6-DC124BF6B9C9}"/>
            </c:ext>
          </c:extLst>
        </c:ser>
        <c:dLbls>
          <c:showLegendKey val="0"/>
          <c:showVal val="0"/>
          <c:showCatName val="0"/>
          <c:showSerName val="0"/>
          <c:showPercent val="0"/>
          <c:showBubbleSize val="0"/>
        </c:dLbls>
        <c:gapWidth val="75"/>
        <c:shape val="box"/>
        <c:axId val="134609920"/>
        <c:axId val="134611712"/>
        <c:axId val="0"/>
      </c:bar3DChart>
      <c:dateAx>
        <c:axId val="134609920"/>
        <c:scaling>
          <c:orientation val="minMax"/>
        </c:scaling>
        <c:delete val="0"/>
        <c:axPos val="b"/>
        <c:numFmt formatCode="mmm\-yy" sourceLinked="1"/>
        <c:majorTickMark val="none"/>
        <c:minorTickMark val="none"/>
        <c:tickLblPos val="nextTo"/>
        <c:txPr>
          <a:bodyPr/>
          <a:lstStyle/>
          <a:p>
            <a:pPr>
              <a:defRPr sz="1200"/>
            </a:pPr>
            <a:endParaRPr lang="ru-RU"/>
          </a:p>
        </c:txPr>
        <c:crossAx val="134611712"/>
        <c:crosses val="autoZero"/>
        <c:auto val="1"/>
        <c:lblOffset val="100"/>
        <c:baseTimeUnit val="months"/>
      </c:dateAx>
      <c:valAx>
        <c:axId val="134611712"/>
        <c:scaling>
          <c:orientation val="minMax"/>
          <c:max val="3.8"/>
          <c:min val="2"/>
        </c:scaling>
        <c:delete val="0"/>
        <c:axPos val="l"/>
        <c:majorGridlines/>
        <c:numFmt formatCode="#\ ##0.000" sourceLinked="1"/>
        <c:majorTickMark val="none"/>
        <c:minorTickMark val="none"/>
        <c:tickLblPos val="nextTo"/>
        <c:spPr>
          <a:ln w="9525">
            <a:noFill/>
          </a:ln>
        </c:spPr>
        <c:txPr>
          <a:bodyPr/>
          <a:lstStyle/>
          <a:p>
            <a:pPr>
              <a:defRPr sz="1200"/>
            </a:pPr>
            <a:endParaRPr lang="ru-RU"/>
          </a:p>
        </c:txPr>
        <c:crossAx val="134609920"/>
        <c:crosses val="autoZero"/>
        <c:crossBetween val="between"/>
        <c:majorUnit val="0.5"/>
      </c:valAx>
    </c:plotArea>
    <c:plotVisOnly val="1"/>
    <c:dispBlanksAs val="gap"/>
    <c:showDLblsOverMax val="0"/>
  </c:chart>
  <c:printSettings>
    <c:headerFooter/>
    <c:pageMargins b="0.75000000000000733" l="0.70000000000000062" r="0.70000000000000062" t="0.75000000000000733" header="0.30000000000000032" footer="0.30000000000000032"/>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205316</xdr:colOff>
      <xdr:row>34</xdr:row>
      <xdr:rowOff>109008</xdr:rowOff>
    </xdr:from>
    <xdr:to>
      <xdr:col>29</xdr:col>
      <xdr:colOff>838200</xdr:colOff>
      <xdr:row>76</xdr:row>
      <xdr:rowOff>95250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428624</xdr:colOff>
      <xdr:row>6</xdr:row>
      <xdr:rowOff>38100</xdr:rowOff>
    </xdr:from>
    <xdr:to>
      <xdr:col>13</xdr:col>
      <xdr:colOff>447676</xdr:colOff>
      <xdr:row>32</xdr:row>
      <xdr:rowOff>19050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136526</xdr:colOff>
      <xdr:row>3</xdr:row>
      <xdr:rowOff>38100</xdr:rowOff>
    </xdr:from>
    <xdr:to>
      <xdr:col>17</xdr:col>
      <xdr:colOff>200025</xdr:colOff>
      <xdr:row>42</xdr:row>
      <xdr:rowOff>76199</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428624</xdr:colOff>
      <xdr:row>6</xdr:row>
      <xdr:rowOff>38100</xdr:rowOff>
    </xdr:from>
    <xdr:to>
      <xdr:col>13</xdr:col>
      <xdr:colOff>447676</xdr:colOff>
      <xdr:row>32</xdr:row>
      <xdr:rowOff>19050</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136526</xdr:colOff>
      <xdr:row>3</xdr:row>
      <xdr:rowOff>38100</xdr:rowOff>
    </xdr:from>
    <xdr:to>
      <xdr:col>17</xdr:col>
      <xdr:colOff>200025</xdr:colOff>
      <xdr:row>42</xdr:row>
      <xdr:rowOff>76199</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37</xdr:col>
      <xdr:colOff>136072</xdr:colOff>
      <xdr:row>4</xdr:row>
      <xdr:rowOff>81642</xdr:rowOff>
    </xdr:from>
    <xdr:to>
      <xdr:col>54</xdr:col>
      <xdr:colOff>244929</xdr:colOff>
      <xdr:row>20</xdr:row>
      <xdr:rowOff>121475</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191861</xdr:colOff>
      <xdr:row>4</xdr:row>
      <xdr:rowOff>337457</xdr:rowOff>
    </xdr:from>
    <xdr:to>
      <xdr:col>34</xdr:col>
      <xdr:colOff>547007</xdr:colOff>
      <xdr:row>16</xdr:row>
      <xdr:rowOff>470807</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238124</xdr:colOff>
      <xdr:row>4</xdr:row>
      <xdr:rowOff>85725</xdr:rowOff>
    </xdr:from>
    <xdr:to>
      <xdr:col>17</xdr:col>
      <xdr:colOff>352425</xdr:colOff>
      <xdr:row>32</xdr:row>
      <xdr:rowOff>161925</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183814</xdr:rowOff>
    </xdr:from>
    <xdr:to>
      <xdr:col>17</xdr:col>
      <xdr:colOff>116974</xdr:colOff>
      <xdr:row>48</xdr:row>
      <xdr:rowOff>175903</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59;&#1093;&#1072;&#1085;&#1086;&#1074;&#1072;%20&#1070;&#1083;&#1080;&#1103;\&#1040;&#1069;&#1057;&#1050;%2046%20&#1092;&#1086;&#1088;&#1084;&#1099;\2013\46EE.2013%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Раздел I. А"/>
      <sheetName val="Раздел I. Б"/>
      <sheetName val="Раздел I. В"/>
      <sheetName val="Раздел II. А"/>
      <sheetName val="Раздел II. Б"/>
      <sheetName val="Раздел III"/>
      <sheetName val="Раздел IV"/>
      <sheetName val="Комментарии"/>
      <sheetName val="Проверка"/>
      <sheetName val="Statistic"/>
      <sheetName val="TEHSHEET"/>
      <sheetName val="et_union"/>
      <sheetName val="AllSheetsInThisWorkbook"/>
      <sheetName val="mod_00"/>
      <sheetName val="mod_01"/>
      <sheetName val="mod_11"/>
      <sheetName val="mod_12"/>
      <sheetName val="mod_13"/>
      <sheetName val="mod_21"/>
      <sheetName val="mod_22"/>
      <sheetName val="mod_31"/>
      <sheetName val="mod_41"/>
      <sheetName val="modComm"/>
      <sheetName val="modButton"/>
      <sheetName val="REESTR_ORG"/>
      <sheetName val="modfrmCheckUpdates"/>
      <sheetName val="REESTR_MO"/>
      <sheetName val="modfrmReestr"/>
      <sheetName val="modReestr"/>
      <sheetName val="modListProv"/>
      <sheetName val="modUpdTemplMain"/>
      <sheetName val="modDoubleClick"/>
      <sheetName val="modHyperlink"/>
      <sheetName val="modfrmDateChoose"/>
    </sheetNames>
    <sheetDataSet>
      <sheetData sheetId="0" refreshError="1"/>
      <sheetData sheetId="1" refreshError="1"/>
      <sheetData sheetId="2">
        <row r="16">
          <cell r="G16" t="str">
            <v>ОАО "Астраханская энергосбытовая компания"</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4"/>
    <pageSetUpPr fitToPage="1"/>
  </sheetPr>
  <dimension ref="A1:AM52"/>
  <sheetViews>
    <sheetView zoomScale="80" zoomScaleNormal="80" zoomScaleSheetLayoutView="70" workbookViewId="0">
      <pane xSplit="3" ySplit="5" topLeftCell="AB48" activePane="bottomRight" state="frozen"/>
      <selection pane="topRight" activeCell="D1" sqref="D1"/>
      <selection pane="bottomLeft" activeCell="A6" sqref="A6"/>
      <selection pane="bottomRight" activeCell="AI76" sqref="AI76"/>
    </sheetView>
  </sheetViews>
  <sheetFormatPr defaultRowHeight="15" x14ac:dyDescent="0.25"/>
  <cols>
    <col min="1" max="1" width="3.5703125" customWidth="1"/>
    <col min="2" max="2" width="48.42578125" customWidth="1"/>
    <col min="3" max="3" width="8.5703125" style="3" customWidth="1"/>
    <col min="4" max="4" width="16.42578125" customWidth="1"/>
    <col min="5" max="5" width="15.5703125" customWidth="1"/>
    <col min="6" max="6" width="14.140625" customWidth="1"/>
    <col min="7" max="7" width="12.42578125" customWidth="1"/>
    <col min="8" max="8" width="14.42578125" customWidth="1"/>
    <col min="9" max="9" width="11.5703125" customWidth="1"/>
    <col min="10" max="10" width="18" customWidth="1"/>
    <col min="11" max="11" width="17" customWidth="1"/>
    <col min="12" max="12" width="12.5703125" customWidth="1"/>
    <col min="13" max="13" width="14.7109375" customWidth="1"/>
    <col min="14" max="14" width="15.7109375" customWidth="1"/>
    <col min="15" max="15" width="12.42578125" customWidth="1"/>
    <col min="16" max="16" width="11.28515625" customWidth="1"/>
    <col min="17" max="17" width="11.140625" customWidth="1"/>
    <col min="18" max="18" width="16.42578125" customWidth="1"/>
    <col min="19" max="19" width="15.85546875" customWidth="1"/>
    <col min="20" max="20" width="14.5703125" customWidth="1"/>
    <col min="21" max="21" width="15" customWidth="1"/>
    <col min="22" max="22" width="8.28515625" customWidth="1"/>
    <col min="23" max="24" width="5.5703125" customWidth="1"/>
    <col min="25" max="25" width="16.5703125" customWidth="1"/>
    <col min="26" max="26" width="14.85546875" customWidth="1"/>
    <col min="27" max="27" width="14" customWidth="1"/>
    <col min="28" max="28" width="12.28515625" customWidth="1"/>
    <col min="29" max="29" width="15.7109375" customWidth="1"/>
    <col min="30" max="30" width="14.28515625" customWidth="1"/>
    <col min="31" max="31" width="14.7109375" customWidth="1"/>
    <col min="32" max="32" width="9.140625" customWidth="1"/>
    <col min="33" max="36" width="14.5703125" customWidth="1"/>
    <col min="37" max="37" width="13.140625" customWidth="1"/>
    <col min="38" max="38" width="14.28515625" customWidth="1"/>
    <col min="39" max="39" width="12.42578125" customWidth="1"/>
  </cols>
  <sheetData>
    <row r="1" spans="1:39" ht="15.75" x14ac:dyDescent="0.25">
      <c r="B1">
        <f ca="1">B:P</f>
        <v>0</v>
      </c>
      <c r="J1" s="473"/>
      <c r="K1" s="473"/>
      <c r="L1" s="473"/>
      <c r="R1" s="473"/>
      <c r="S1" s="473"/>
      <c r="T1" s="473"/>
    </row>
    <row r="2" spans="1:39" s="97" customFormat="1" ht="101.25" customHeight="1" x14ac:dyDescent="0.25">
      <c r="B2" s="476" t="s">
        <v>83</v>
      </c>
      <c r="C2" s="477"/>
      <c r="D2" s="477"/>
      <c r="E2" s="477"/>
      <c r="F2" s="477"/>
      <c r="G2" s="477"/>
      <c r="H2" s="477"/>
      <c r="I2" s="477"/>
      <c r="J2" s="477"/>
      <c r="K2" s="477"/>
      <c r="L2" s="477"/>
      <c r="M2" s="477"/>
      <c r="N2" s="477"/>
      <c r="O2" s="477"/>
      <c r="P2" s="477"/>
      <c r="Q2" s="477"/>
      <c r="R2" s="477"/>
      <c r="S2" s="477"/>
      <c r="T2" s="477"/>
      <c r="U2" s="477"/>
      <c r="V2" s="2"/>
      <c r="W2" s="2"/>
      <c r="X2" s="2"/>
      <c r="Y2" s="2"/>
      <c r="Z2" s="482">
        <v>3</v>
      </c>
      <c r="AA2" s="482"/>
      <c r="AB2" s="483">
        <v>5</v>
      </c>
      <c r="AC2" s="483"/>
    </row>
    <row r="3" spans="1:39" ht="27.75" customHeight="1" thickBot="1" x14ac:dyDescent="0.4">
      <c r="S3" s="474"/>
      <c r="T3" s="474"/>
      <c r="U3" s="17"/>
      <c r="V3" s="17"/>
      <c r="W3" s="17"/>
      <c r="X3" s="17"/>
      <c r="Y3" s="17"/>
      <c r="Z3" s="17"/>
      <c r="AA3" s="17"/>
      <c r="AB3" s="17"/>
      <c r="AC3" s="17"/>
      <c r="AD3" s="17"/>
      <c r="AE3" s="17"/>
    </row>
    <row r="4" spans="1:39" ht="40.5" customHeight="1" thickBot="1" x14ac:dyDescent="0.3">
      <c r="B4" s="484" t="s">
        <v>2</v>
      </c>
      <c r="C4" s="485" t="s">
        <v>0</v>
      </c>
      <c r="D4" s="486" t="s">
        <v>3</v>
      </c>
      <c r="E4" s="475"/>
      <c r="F4" s="475"/>
      <c r="G4" s="475" t="s">
        <v>4</v>
      </c>
      <c r="H4" s="475"/>
      <c r="I4" s="475"/>
      <c r="J4" s="475" t="s">
        <v>16</v>
      </c>
      <c r="K4" s="475"/>
      <c r="L4" s="475"/>
      <c r="M4" s="475" t="s">
        <v>19</v>
      </c>
      <c r="N4" s="475"/>
      <c r="O4" s="475"/>
      <c r="P4" s="151" t="s">
        <v>26</v>
      </c>
      <c r="Q4" s="152"/>
      <c r="R4" s="475" t="s">
        <v>26</v>
      </c>
      <c r="S4" s="475"/>
      <c r="T4" s="475"/>
      <c r="U4" s="475"/>
      <c r="V4" s="18"/>
      <c r="W4" s="18"/>
      <c r="X4" s="18"/>
      <c r="Y4" s="18"/>
      <c r="Z4" s="471" t="s">
        <v>16</v>
      </c>
      <c r="AA4" s="471"/>
      <c r="AB4" s="471"/>
      <c r="AC4" s="471"/>
      <c r="AD4" s="471"/>
      <c r="AE4" s="472"/>
      <c r="AG4" s="480" t="s">
        <v>19</v>
      </c>
      <c r="AH4" s="471"/>
      <c r="AI4" s="471"/>
      <c r="AJ4" s="471"/>
      <c r="AK4" s="471"/>
      <c r="AL4" s="472"/>
    </row>
    <row r="5" spans="1:39" ht="61.5" customHeight="1" thickBot="1" x14ac:dyDescent="0.3">
      <c r="B5" s="484"/>
      <c r="C5" s="485"/>
      <c r="D5" s="153" t="s">
        <v>24</v>
      </c>
      <c r="E5" s="154" t="s">
        <v>25</v>
      </c>
      <c r="F5" s="155" t="s">
        <v>30</v>
      </c>
      <c r="G5" s="153" t="s">
        <v>24</v>
      </c>
      <c r="H5" s="154" t="s">
        <v>25</v>
      </c>
      <c r="I5" s="155" t="s">
        <v>30</v>
      </c>
      <c r="J5" s="153" t="s">
        <v>24</v>
      </c>
      <c r="K5" s="154" t="s">
        <v>23</v>
      </c>
      <c r="L5" s="155" t="s">
        <v>30</v>
      </c>
      <c r="M5" s="153" t="s">
        <v>24</v>
      </c>
      <c r="N5" s="154" t="s">
        <v>23</v>
      </c>
      <c r="O5" s="155" t="s">
        <v>30</v>
      </c>
      <c r="P5" s="156" t="s">
        <v>5</v>
      </c>
      <c r="Q5" s="157" t="s">
        <v>6</v>
      </c>
      <c r="R5" s="158" t="s">
        <v>24</v>
      </c>
      <c r="S5" s="154" t="s">
        <v>23</v>
      </c>
      <c r="T5" s="155" t="s">
        <v>69</v>
      </c>
      <c r="U5" s="155" t="s">
        <v>81</v>
      </c>
      <c r="V5" s="11"/>
      <c r="W5" s="11"/>
      <c r="X5" s="11"/>
      <c r="Y5" s="11"/>
      <c r="Z5" s="24" t="s">
        <v>5</v>
      </c>
      <c r="AA5" s="25" t="s">
        <v>27</v>
      </c>
      <c r="AB5" s="24" t="s">
        <v>29</v>
      </c>
      <c r="AC5" s="25" t="s">
        <v>28</v>
      </c>
      <c r="AD5" s="26" t="s">
        <v>20</v>
      </c>
      <c r="AE5" s="7" t="s">
        <v>21</v>
      </c>
      <c r="AG5" s="5" t="s">
        <v>5</v>
      </c>
      <c r="AH5" s="6" t="s">
        <v>18</v>
      </c>
      <c r="AI5" s="5" t="s">
        <v>29</v>
      </c>
      <c r="AJ5" s="6" t="s">
        <v>28</v>
      </c>
      <c r="AK5" s="7" t="s">
        <v>20</v>
      </c>
      <c r="AL5" s="7" t="s">
        <v>21</v>
      </c>
    </row>
    <row r="6" spans="1:39" ht="60.75" customHeight="1" x14ac:dyDescent="0.25">
      <c r="A6" s="481"/>
      <c r="B6" s="159" t="s">
        <v>1</v>
      </c>
      <c r="C6" s="160">
        <v>100</v>
      </c>
      <c r="D6" s="30">
        <f>SUM(D7:D13)</f>
        <v>0</v>
      </c>
      <c r="E6" s="30">
        <f>SUM(E7:E13)</f>
        <v>0</v>
      </c>
      <c r="F6" s="30"/>
      <c r="G6" s="30">
        <f>SUM(G7:G13)</f>
        <v>0</v>
      </c>
      <c r="H6" s="30">
        <f>SUM(H7:H13)</f>
        <v>0</v>
      </c>
      <c r="I6" s="31"/>
      <c r="J6" s="32">
        <f>AD6</f>
        <v>110.62</v>
      </c>
      <c r="K6" s="32">
        <f>AE6</f>
        <v>657.41399999999999</v>
      </c>
      <c r="L6" s="40"/>
      <c r="M6" s="32">
        <f>AK6</f>
        <v>0</v>
      </c>
      <c r="N6" s="33">
        <f>AL6</f>
        <v>0</v>
      </c>
      <c r="O6" s="34"/>
      <c r="P6" s="35"/>
      <c r="Q6" s="36"/>
      <c r="R6" s="165">
        <f>M6+J6+G6+D6</f>
        <v>110.62</v>
      </c>
      <c r="S6" s="166">
        <f>N6+K6+H6+E6</f>
        <v>657.41399999999999</v>
      </c>
      <c r="T6" s="167">
        <f>S6/R6</f>
        <v>5.9429940336286382</v>
      </c>
      <c r="U6" s="210">
        <f>T6*1.2</f>
        <v>7.131592840354366</v>
      </c>
      <c r="V6" s="12"/>
      <c r="W6" s="12"/>
      <c r="X6" s="12"/>
      <c r="Y6" s="12"/>
      <c r="Z6" s="234">
        <f>SUM(Z7:Z13)</f>
        <v>110.62</v>
      </c>
      <c r="AA6" s="234">
        <f>SUM(AA7:AA13)</f>
        <v>280.97199999999998</v>
      </c>
      <c r="AB6" s="234">
        <f>SUM(AB7:AB13)</f>
        <v>0.46500000000000002</v>
      </c>
      <c r="AC6" s="234">
        <f>SUM(AC7:AC13)</f>
        <v>376.44200000000001</v>
      </c>
      <c r="AD6" s="139">
        <f t="shared" ref="AD6:AD13" si="0">Z6</f>
        <v>110.62</v>
      </c>
      <c r="AE6" s="139">
        <f t="shared" ref="AE6:AE13" si="1">AA6+AC6</f>
        <v>657.41399999999999</v>
      </c>
      <c r="AF6" s="48"/>
      <c r="AG6" s="86">
        <f>SUM(AG7:AG13)</f>
        <v>0</v>
      </c>
      <c r="AH6" s="86">
        <f>SUM(AH7:AH13)</f>
        <v>0</v>
      </c>
      <c r="AI6" s="86">
        <f>SUM(AI7:AI13)</f>
        <v>0</v>
      </c>
      <c r="AJ6" s="86">
        <f>SUM(AJ7:AJ13)</f>
        <v>0</v>
      </c>
      <c r="AK6" s="4">
        <f>AG6</f>
        <v>0</v>
      </c>
      <c r="AL6" s="87">
        <f>AH6+AJ6</f>
        <v>0</v>
      </c>
    </row>
    <row r="7" spans="1:39" ht="28.5" customHeight="1" x14ac:dyDescent="0.25">
      <c r="A7" s="481"/>
      <c r="B7" s="170" t="s">
        <v>7</v>
      </c>
      <c r="C7" s="171">
        <v>111</v>
      </c>
      <c r="D7" s="37">
        <v>0</v>
      </c>
      <c r="E7" s="38">
        <v>0</v>
      </c>
      <c r="F7" s="39"/>
      <c r="G7" s="37">
        <v>0</v>
      </c>
      <c r="H7" s="38">
        <v>0</v>
      </c>
      <c r="I7" s="39"/>
      <c r="J7" s="241">
        <f t="shared" ref="J7:J29" si="2">AD7</f>
        <v>0</v>
      </c>
      <c r="K7" s="241">
        <f t="shared" ref="K7:K29" si="3">AE7</f>
        <v>0</v>
      </c>
      <c r="L7" s="242"/>
      <c r="M7" s="241">
        <f t="shared" ref="M7:M21" si="4">AK7</f>
        <v>0</v>
      </c>
      <c r="N7" s="243">
        <f t="shared" ref="N7:N14" si="5">AL7</f>
        <v>0</v>
      </c>
      <c r="O7" s="39"/>
      <c r="P7" s="35"/>
      <c r="Q7" s="36"/>
      <c r="R7" s="165">
        <f t="shared" ref="R7:R13" si="6">M7+J7+G7+D7</f>
        <v>0</v>
      </c>
      <c r="S7" s="166">
        <f t="shared" ref="S7:S13" si="7">N7+K7+H7+E7</f>
        <v>0</v>
      </c>
      <c r="T7" s="167"/>
      <c r="U7" s="210"/>
      <c r="V7" s="13"/>
      <c r="W7" s="13"/>
      <c r="X7" s="13"/>
      <c r="Y7" s="13"/>
      <c r="Z7" s="51">
        <v>0</v>
      </c>
      <c r="AA7" s="51">
        <v>0</v>
      </c>
      <c r="AB7" s="51">
        <v>0</v>
      </c>
      <c r="AC7" s="51">
        <v>0</v>
      </c>
      <c r="AD7" s="19">
        <f t="shared" si="0"/>
        <v>0</v>
      </c>
      <c r="AE7" s="19">
        <f t="shared" si="1"/>
        <v>0</v>
      </c>
      <c r="AF7" s="48"/>
      <c r="AG7" s="27">
        <v>0</v>
      </c>
      <c r="AH7" s="27">
        <v>0</v>
      </c>
      <c r="AI7" s="27">
        <v>0</v>
      </c>
      <c r="AJ7" s="27">
        <v>0</v>
      </c>
      <c r="AK7" s="4">
        <f t="shared" ref="AK7:AK36" si="8">AG7</f>
        <v>0</v>
      </c>
      <c r="AL7" s="87">
        <f t="shared" ref="AL7:AL38" si="9">AH7+AJ7</f>
        <v>0</v>
      </c>
    </row>
    <row r="8" spans="1:39" ht="26.25" customHeight="1" x14ac:dyDescent="0.25">
      <c r="A8" s="481"/>
      <c r="B8" s="170" t="s">
        <v>8</v>
      </c>
      <c r="C8" s="171">
        <v>121</v>
      </c>
      <c r="D8" s="37">
        <v>0</v>
      </c>
      <c r="E8" s="38">
        <v>0</v>
      </c>
      <c r="F8" s="39"/>
      <c r="G8" s="37">
        <v>0</v>
      </c>
      <c r="H8" s="38">
        <v>0</v>
      </c>
      <c r="I8" s="39"/>
      <c r="J8" s="241">
        <f t="shared" si="2"/>
        <v>0</v>
      </c>
      <c r="K8" s="241">
        <f t="shared" si="3"/>
        <v>0</v>
      </c>
      <c r="L8" s="242"/>
      <c r="M8" s="241">
        <f t="shared" si="4"/>
        <v>0</v>
      </c>
      <c r="N8" s="243">
        <f t="shared" si="5"/>
        <v>0</v>
      </c>
      <c r="O8" s="39"/>
      <c r="P8" s="35"/>
      <c r="Q8" s="36"/>
      <c r="R8" s="165">
        <f t="shared" si="6"/>
        <v>0</v>
      </c>
      <c r="S8" s="166">
        <f t="shared" si="7"/>
        <v>0</v>
      </c>
      <c r="T8" s="167"/>
      <c r="U8" s="210"/>
      <c r="V8" s="13"/>
      <c r="W8" s="13"/>
      <c r="X8" s="13"/>
      <c r="Y8" s="13"/>
      <c r="Z8" s="51">
        <v>0</v>
      </c>
      <c r="AA8" s="51">
        <v>0</v>
      </c>
      <c r="AB8" s="51">
        <v>0</v>
      </c>
      <c r="AC8" s="51">
        <v>0</v>
      </c>
      <c r="AD8" s="19">
        <f t="shared" si="0"/>
        <v>0</v>
      </c>
      <c r="AE8" s="19">
        <f t="shared" si="1"/>
        <v>0</v>
      </c>
      <c r="AF8" s="48"/>
      <c r="AG8" s="27">
        <v>0</v>
      </c>
      <c r="AH8" s="27">
        <v>0</v>
      </c>
      <c r="AI8" s="27">
        <v>0</v>
      </c>
      <c r="AJ8" s="27">
        <v>0</v>
      </c>
      <c r="AK8" s="4">
        <f t="shared" si="8"/>
        <v>0</v>
      </c>
      <c r="AL8" s="87">
        <f t="shared" si="9"/>
        <v>0</v>
      </c>
    </row>
    <row r="9" spans="1:39" ht="15.75" x14ac:dyDescent="0.25">
      <c r="A9" s="481"/>
      <c r="B9" s="170" t="s">
        <v>9</v>
      </c>
      <c r="C9" s="171">
        <v>131</v>
      </c>
      <c r="D9" s="37">
        <v>0</v>
      </c>
      <c r="E9" s="38">
        <v>0</v>
      </c>
      <c r="F9" s="39"/>
      <c r="G9" s="37">
        <v>0</v>
      </c>
      <c r="H9" s="38">
        <v>0</v>
      </c>
      <c r="I9" s="39"/>
      <c r="J9" s="241">
        <f t="shared" si="2"/>
        <v>0</v>
      </c>
      <c r="K9" s="241">
        <f t="shared" si="3"/>
        <v>0</v>
      </c>
      <c r="L9" s="242"/>
      <c r="M9" s="241">
        <f t="shared" si="4"/>
        <v>0</v>
      </c>
      <c r="N9" s="243">
        <f t="shared" si="5"/>
        <v>0</v>
      </c>
      <c r="O9" s="39"/>
      <c r="P9" s="35"/>
      <c r="Q9" s="36"/>
      <c r="R9" s="165">
        <f t="shared" si="6"/>
        <v>0</v>
      </c>
      <c r="S9" s="166">
        <f t="shared" si="7"/>
        <v>0</v>
      </c>
      <c r="T9" s="167"/>
      <c r="U9" s="210"/>
      <c r="V9" s="13"/>
      <c r="W9" s="13"/>
      <c r="X9" s="13"/>
      <c r="Y9" s="13"/>
      <c r="Z9" s="51">
        <v>0</v>
      </c>
      <c r="AA9" s="51">
        <v>0</v>
      </c>
      <c r="AB9" s="51">
        <v>0</v>
      </c>
      <c r="AC9" s="51">
        <v>0</v>
      </c>
      <c r="AD9" s="19">
        <f t="shared" si="0"/>
        <v>0</v>
      </c>
      <c r="AE9" s="19">
        <f t="shared" si="1"/>
        <v>0</v>
      </c>
      <c r="AF9" s="48"/>
      <c r="AG9" s="27">
        <v>0</v>
      </c>
      <c r="AH9" s="27">
        <v>0</v>
      </c>
      <c r="AI9" s="27">
        <v>0</v>
      </c>
      <c r="AJ9" s="27">
        <v>0</v>
      </c>
      <c r="AK9" s="4">
        <f t="shared" si="8"/>
        <v>0</v>
      </c>
      <c r="AL9" s="87">
        <f t="shared" si="9"/>
        <v>0</v>
      </c>
    </row>
    <row r="10" spans="1:39" ht="15.75" x14ac:dyDescent="0.25">
      <c r="A10" s="481"/>
      <c r="B10" s="170" t="s">
        <v>10</v>
      </c>
      <c r="C10" s="171">
        <v>141</v>
      </c>
      <c r="D10" s="37">
        <v>0</v>
      </c>
      <c r="E10" s="38">
        <v>0</v>
      </c>
      <c r="F10" s="39"/>
      <c r="G10" s="37">
        <v>0</v>
      </c>
      <c r="H10" s="38">
        <v>0</v>
      </c>
      <c r="I10" s="39"/>
      <c r="J10" s="241">
        <f t="shared" si="2"/>
        <v>110.62</v>
      </c>
      <c r="K10" s="241">
        <f t="shared" si="3"/>
        <v>657.41399999999999</v>
      </c>
      <c r="L10" s="242"/>
      <c r="M10" s="241">
        <f t="shared" si="4"/>
        <v>0</v>
      </c>
      <c r="N10" s="243">
        <f t="shared" si="5"/>
        <v>0</v>
      </c>
      <c r="O10" s="39"/>
      <c r="P10" s="35"/>
      <c r="Q10" s="36"/>
      <c r="R10" s="165">
        <f t="shared" si="6"/>
        <v>110.62</v>
      </c>
      <c r="S10" s="166">
        <f t="shared" si="7"/>
        <v>657.41399999999999</v>
      </c>
      <c r="T10" s="167">
        <f t="shared" ref="T10:T47" si="10">S10/R10</f>
        <v>5.9429940336286382</v>
      </c>
      <c r="U10" s="210">
        <f t="shared" ref="U10:U47" si="11">T10*1.2</f>
        <v>7.131592840354366</v>
      </c>
      <c r="V10" s="12"/>
      <c r="W10" s="12"/>
      <c r="X10" s="12"/>
      <c r="Y10" s="12"/>
      <c r="Z10" s="229">
        <v>110.62</v>
      </c>
      <c r="AA10" s="51">
        <v>280.97199999999998</v>
      </c>
      <c r="AB10" s="51">
        <v>0.46500000000000002</v>
      </c>
      <c r="AC10" s="51">
        <v>376.44200000000001</v>
      </c>
      <c r="AD10" s="19">
        <f t="shared" si="0"/>
        <v>110.62</v>
      </c>
      <c r="AE10" s="19">
        <f t="shared" si="1"/>
        <v>657.41399999999999</v>
      </c>
      <c r="AF10" s="48"/>
      <c r="AG10" s="27">
        <v>0</v>
      </c>
      <c r="AH10" s="27">
        <v>0</v>
      </c>
      <c r="AI10" s="27">
        <v>0</v>
      </c>
      <c r="AJ10" s="27">
        <v>0</v>
      </c>
      <c r="AK10" s="4">
        <f t="shared" si="8"/>
        <v>0</v>
      </c>
      <c r="AL10" s="87">
        <f t="shared" si="9"/>
        <v>0</v>
      </c>
    </row>
    <row r="11" spans="1:39" ht="30" customHeight="1" x14ac:dyDescent="0.25">
      <c r="A11" s="481"/>
      <c r="B11" s="170" t="s">
        <v>11</v>
      </c>
      <c r="C11" s="171">
        <v>151</v>
      </c>
      <c r="D11" s="37">
        <v>0</v>
      </c>
      <c r="E11" s="38">
        <v>0</v>
      </c>
      <c r="F11" s="39"/>
      <c r="G11" s="37">
        <v>0</v>
      </c>
      <c r="H11" s="38">
        <v>0</v>
      </c>
      <c r="I11" s="39"/>
      <c r="J11" s="241">
        <f t="shared" si="2"/>
        <v>0</v>
      </c>
      <c r="K11" s="241">
        <f t="shared" si="3"/>
        <v>0</v>
      </c>
      <c r="L11" s="242"/>
      <c r="M11" s="241">
        <f t="shared" si="4"/>
        <v>0</v>
      </c>
      <c r="N11" s="243">
        <f t="shared" si="5"/>
        <v>0</v>
      </c>
      <c r="O11" s="39"/>
      <c r="P11" s="35"/>
      <c r="Q11" s="36"/>
      <c r="R11" s="165">
        <f t="shared" si="6"/>
        <v>0</v>
      </c>
      <c r="S11" s="166">
        <f t="shared" si="7"/>
        <v>0</v>
      </c>
      <c r="T11" s="167"/>
      <c r="U11" s="210"/>
      <c r="V11" s="13"/>
      <c r="W11" s="13"/>
      <c r="X11" s="13"/>
      <c r="Y11" s="13"/>
      <c r="Z11" s="51">
        <v>0</v>
      </c>
      <c r="AA11" s="51">
        <v>0</v>
      </c>
      <c r="AB11" s="51">
        <v>0</v>
      </c>
      <c r="AC11" s="51">
        <v>0</v>
      </c>
      <c r="AD11" s="19">
        <f t="shared" si="0"/>
        <v>0</v>
      </c>
      <c r="AE11" s="19">
        <f t="shared" si="1"/>
        <v>0</v>
      </c>
      <c r="AF11" s="48"/>
      <c r="AG11" s="27">
        <v>0</v>
      </c>
      <c r="AH11" s="27">
        <v>0</v>
      </c>
      <c r="AI11" s="27">
        <v>0</v>
      </c>
      <c r="AJ11" s="27">
        <v>0</v>
      </c>
      <c r="AK11" s="4">
        <f t="shared" si="8"/>
        <v>0</v>
      </c>
      <c r="AL11" s="87">
        <f t="shared" si="9"/>
        <v>0</v>
      </c>
    </row>
    <row r="12" spans="1:39" ht="15.75" x14ac:dyDescent="0.25">
      <c r="A12" s="481"/>
      <c r="B12" s="170" t="s">
        <v>12</v>
      </c>
      <c r="C12" s="171">
        <v>161</v>
      </c>
      <c r="D12" s="37">
        <v>0</v>
      </c>
      <c r="E12" s="37">
        <v>0</v>
      </c>
      <c r="F12" s="39"/>
      <c r="G12" s="37">
        <v>0</v>
      </c>
      <c r="H12" s="38">
        <v>0</v>
      </c>
      <c r="I12" s="39"/>
      <c r="J12" s="241">
        <f t="shared" si="2"/>
        <v>0</v>
      </c>
      <c r="K12" s="241">
        <f t="shared" si="3"/>
        <v>0</v>
      </c>
      <c r="L12" s="242"/>
      <c r="M12" s="241">
        <f t="shared" si="4"/>
        <v>0</v>
      </c>
      <c r="N12" s="243">
        <f t="shared" si="5"/>
        <v>0</v>
      </c>
      <c r="O12" s="39"/>
      <c r="P12" s="35"/>
      <c r="Q12" s="36"/>
      <c r="R12" s="165">
        <f t="shared" si="6"/>
        <v>0</v>
      </c>
      <c r="S12" s="166">
        <f t="shared" si="7"/>
        <v>0</v>
      </c>
      <c r="T12" s="167"/>
      <c r="U12" s="210"/>
      <c r="V12" s="13"/>
      <c r="W12" s="13"/>
      <c r="X12" s="13"/>
      <c r="Y12" s="13"/>
      <c r="Z12" s="51">
        <v>0</v>
      </c>
      <c r="AA12" s="51">
        <v>0</v>
      </c>
      <c r="AB12" s="51">
        <v>0</v>
      </c>
      <c r="AC12" s="51">
        <v>0</v>
      </c>
      <c r="AD12" s="19">
        <f t="shared" si="0"/>
        <v>0</v>
      </c>
      <c r="AE12" s="19">
        <f t="shared" si="1"/>
        <v>0</v>
      </c>
      <c r="AF12" s="48"/>
      <c r="AG12" s="27">
        <v>0</v>
      </c>
      <c r="AH12" s="27">
        <v>0</v>
      </c>
      <c r="AI12" s="27">
        <v>0</v>
      </c>
      <c r="AJ12" s="27">
        <v>0</v>
      </c>
      <c r="AK12" s="4">
        <f t="shared" si="8"/>
        <v>0</v>
      </c>
      <c r="AL12" s="87">
        <f t="shared" si="9"/>
        <v>0</v>
      </c>
    </row>
    <row r="13" spans="1:39" ht="24.75" customHeight="1" x14ac:dyDescent="0.25">
      <c r="A13" s="481"/>
      <c r="B13" s="170" t="s">
        <v>13</v>
      </c>
      <c r="C13" s="171">
        <v>171</v>
      </c>
      <c r="D13" s="37">
        <v>0</v>
      </c>
      <c r="E13" s="37">
        <v>0</v>
      </c>
      <c r="F13" s="37"/>
      <c r="G13" s="37">
        <v>0</v>
      </c>
      <c r="H13" s="37">
        <v>0</v>
      </c>
      <c r="I13" s="37"/>
      <c r="J13" s="241">
        <f t="shared" si="2"/>
        <v>0</v>
      </c>
      <c r="K13" s="241">
        <f t="shared" si="3"/>
        <v>0</v>
      </c>
      <c r="L13" s="42"/>
      <c r="M13" s="241">
        <f t="shared" si="4"/>
        <v>0</v>
      </c>
      <c r="N13" s="243">
        <f t="shared" si="5"/>
        <v>0</v>
      </c>
      <c r="O13" s="37"/>
      <c r="P13" s="37"/>
      <c r="Q13" s="37"/>
      <c r="R13" s="165">
        <f t="shared" si="6"/>
        <v>0</v>
      </c>
      <c r="S13" s="166">
        <f t="shared" si="7"/>
        <v>0</v>
      </c>
      <c r="T13" s="167"/>
      <c r="U13" s="210"/>
      <c r="V13" s="13"/>
      <c r="W13" s="13"/>
      <c r="X13" s="13"/>
      <c r="Y13" s="13"/>
      <c r="Z13" s="51">
        <v>0</v>
      </c>
      <c r="AA13" s="51">
        <v>0</v>
      </c>
      <c r="AB13" s="51">
        <v>0</v>
      </c>
      <c r="AC13" s="51">
        <v>0</v>
      </c>
      <c r="AD13" s="19">
        <f t="shared" si="0"/>
        <v>0</v>
      </c>
      <c r="AE13" s="19">
        <f t="shared" si="1"/>
        <v>0</v>
      </c>
      <c r="AF13" s="48"/>
      <c r="AG13" s="27">
        <v>0</v>
      </c>
      <c r="AH13" s="27">
        <v>0</v>
      </c>
      <c r="AI13" s="27">
        <v>0</v>
      </c>
      <c r="AJ13" s="27">
        <v>0</v>
      </c>
      <c r="AK13" s="4">
        <f t="shared" si="8"/>
        <v>0</v>
      </c>
      <c r="AL13" s="87">
        <f t="shared" si="9"/>
        <v>0</v>
      </c>
    </row>
    <row r="14" spans="1:39" ht="63.75" customHeight="1" x14ac:dyDescent="0.25">
      <c r="A14" s="481"/>
      <c r="B14" s="159" t="s">
        <v>17</v>
      </c>
      <c r="C14" s="160">
        <v>200</v>
      </c>
      <c r="D14" s="66">
        <f>SUM(D15:D21)</f>
        <v>0</v>
      </c>
      <c r="E14" s="66">
        <f>SUM(E15:E21)</f>
        <v>0</v>
      </c>
      <c r="F14" s="66"/>
      <c r="G14" s="66">
        <f>SUM(G15:G21)</f>
        <v>0</v>
      </c>
      <c r="H14" s="66">
        <f>SUM(H15:H21)</f>
        <v>0</v>
      </c>
      <c r="I14" s="37"/>
      <c r="J14" s="32">
        <f t="shared" si="2"/>
        <v>12168.05</v>
      </c>
      <c r="K14" s="32">
        <f t="shared" si="3"/>
        <v>54494.125</v>
      </c>
      <c r="L14" s="40">
        <f>K14/J14</f>
        <v>4.4784599833169656</v>
      </c>
      <c r="M14" s="32">
        <f t="shared" si="4"/>
        <v>6712.4570000000003</v>
      </c>
      <c r="N14" s="33">
        <f t="shared" si="5"/>
        <v>20510.234000000004</v>
      </c>
      <c r="O14" s="40">
        <f>N14/M14</f>
        <v>3.0555479163590924</v>
      </c>
      <c r="P14" s="35"/>
      <c r="Q14" s="36"/>
      <c r="R14" s="165">
        <f t="shared" ref="R14:S16" si="12">M14+J14+G14+D14</f>
        <v>18880.506999999998</v>
      </c>
      <c r="S14" s="166">
        <f t="shared" si="12"/>
        <v>75004.358999999997</v>
      </c>
      <c r="T14" s="167">
        <f t="shared" si="10"/>
        <v>3.9725818273841909</v>
      </c>
      <c r="U14" s="210">
        <f t="shared" si="11"/>
        <v>4.7670981928610292</v>
      </c>
      <c r="V14" s="12"/>
      <c r="W14" s="12"/>
      <c r="X14" s="12"/>
      <c r="Y14" s="12"/>
      <c r="Z14" s="69">
        <f>SUM(Z15:Z21)</f>
        <v>12168.05</v>
      </c>
      <c r="AA14" s="69">
        <f>SUM(AA15:AA21)</f>
        <v>38344.421000000002</v>
      </c>
      <c r="AB14" s="69">
        <f>SUM(AB15:AB21)</f>
        <v>19.939999999999998</v>
      </c>
      <c r="AC14" s="69">
        <f>SUM(AC15:AC21)</f>
        <v>16149.704</v>
      </c>
      <c r="AD14" s="235">
        <f>Z14</f>
        <v>12168.05</v>
      </c>
      <c r="AE14" s="235">
        <f>AA14+AC14</f>
        <v>54494.125</v>
      </c>
      <c r="AF14" s="48">
        <f>AE14/AD14</f>
        <v>4.4784599833169656</v>
      </c>
      <c r="AG14" s="69">
        <f>SUM(AG15:AG21)</f>
        <v>6712.4570000000003</v>
      </c>
      <c r="AH14" s="69">
        <f>SUM(AH15:AH21)</f>
        <v>12090.713000000002</v>
      </c>
      <c r="AI14" s="69">
        <f>SUM(AI15:AI21)</f>
        <v>9.9909999999999997</v>
      </c>
      <c r="AJ14" s="69">
        <f>SUM(AJ15:AJ21)</f>
        <v>8419.5210000000006</v>
      </c>
      <c r="AK14" s="4">
        <f t="shared" si="8"/>
        <v>6712.4570000000003</v>
      </c>
      <c r="AL14" s="138">
        <f>AH14+AJ14</f>
        <v>20510.234000000004</v>
      </c>
      <c r="AM14" s="48">
        <f>AL14/AK14</f>
        <v>3.0555479163590924</v>
      </c>
    </row>
    <row r="15" spans="1:39" ht="15.75" x14ac:dyDescent="0.25">
      <c r="A15" s="481"/>
      <c r="B15" s="170" t="s">
        <v>7</v>
      </c>
      <c r="C15" s="171">
        <v>211</v>
      </c>
      <c r="D15" s="37">
        <v>0</v>
      </c>
      <c r="E15" s="37">
        <v>0</v>
      </c>
      <c r="F15" s="37"/>
      <c r="G15" s="37">
        <v>0</v>
      </c>
      <c r="H15" s="37">
        <v>0</v>
      </c>
      <c r="I15" s="37"/>
      <c r="J15" s="241">
        <f t="shared" si="2"/>
        <v>1896.2909999999999</v>
      </c>
      <c r="K15" s="241">
        <f t="shared" si="3"/>
        <v>7907.0320000000002</v>
      </c>
      <c r="L15" s="44">
        <f>K15/J15</f>
        <v>4.169735552191093</v>
      </c>
      <c r="M15" s="241">
        <f t="shared" si="4"/>
        <v>0</v>
      </c>
      <c r="N15" s="43">
        <f>AL15</f>
        <v>0</v>
      </c>
      <c r="O15" s="44"/>
      <c r="P15" s="35"/>
      <c r="Q15" s="36"/>
      <c r="R15" s="178">
        <f t="shared" si="12"/>
        <v>1896.2909999999999</v>
      </c>
      <c r="S15" s="179">
        <f t="shared" si="12"/>
        <v>7907.0320000000002</v>
      </c>
      <c r="T15" s="167">
        <f t="shared" si="10"/>
        <v>4.169735552191093</v>
      </c>
      <c r="U15" s="210">
        <f t="shared" si="11"/>
        <v>5.0036826626293118</v>
      </c>
      <c r="V15" s="13"/>
      <c r="W15" s="13"/>
      <c r="X15" s="13"/>
      <c r="Y15" s="13"/>
      <c r="Z15" s="68">
        <v>1896.2909999999999</v>
      </c>
      <c r="AA15" s="68">
        <v>5451.933</v>
      </c>
      <c r="AB15" s="53">
        <v>3.0310000000000001</v>
      </c>
      <c r="AC15" s="52">
        <v>2455.0990000000002</v>
      </c>
      <c r="AD15" s="19">
        <f t="shared" ref="AD15:AD37" si="13">Z15</f>
        <v>1896.2909999999999</v>
      </c>
      <c r="AE15" s="19">
        <f>AA15+AC15</f>
        <v>7907.0320000000002</v>
      </c>
      <c r="AF15" s="48"/>
      <c r="AG15" s="27">
        <v>0</v>
      </c>
      <c r="AH15" s="27">
        <v>0</v>
      </c>
      <c r="AI15" s="27">
        <v>0</v>
      </c>
      <c r="AJ15" s="27">
        <v>0</v>
      </c>
      <c r="AK15" s="4">
        <f t="shared" si="8"/>
        <v>0</v>
      </c>
      <c r="AL15" s="87">
        <f t="shared" si="9"/>
        <v>0</v>
      </c>
    </row>
    <row r="16" spans="1:39" ht="15.75" x14ac:dyDescent="0.25">
      <c r="A16" s="481"/>
      <c r="B16" s="170" t="s">
        <v>8</v>
      </c>
      <c r="C16" s="171">
        <v>221</v>
      </c>
      <c r="D16" s="37">
        <v>0</v>
      </c>
      <c r="E16" s="37">
        <v>0</v>
      </c>
      <c r="F16" s="37"/>
      <c r="G16" s="37">
        <v>0</v>
      </c>
      <c r="H16" s="37">
        <v>0</v>
      </c>
      <c r="I16" s="37"/>
      <c r="J16" s="241">
        <f t="shared" si="2"/>
        <v>0</v>
      </c>
      <c r="K16" s="241">
        <f t="shared" si="3"/>
        <v>0</v>
      </c>
      <c r="L16" s="44"/>
      <c r="M16" s="241">
        <f t="shared" si="4"/>
        <v>0</v>
      </c>
      <c r="N16" s="43">
        <f>AL16</f>
        <v>0</v>
      </c>
      <c r="O16" s="44"/>
      <c r="P16" s="35"/>
      <c r="Q16" s="36"/>
      <c r="R16" s="178">
        <f t="shared" si="12"/>
        <v>0</v>
      </c>
      <c r="S16" s="179">
        <f t="shared" si="12"/>
        <v>0</v>
      </c>
      <c r="T16" s="167"/>
      <c r="U16" s="210"/>
      <c r="V16" s="13"/>
      <c r="W16" s="13"/>
      <c r="X16" s="13"/>
      <c r="Y16" s="13"/>
      <c r="Z16" s="68">
        <v>0</v>
      </c>
      <c r="AA16" s="68">
        <v>0</v>
      </c>
      <c r="AB16" s="53">
        <v>0</v>
      </c>
      <c r="AC16" s="52">
        <v>0</v>
      </c>
      <c r="AD16" s="19">
        <f t="shared" si="13"/>
        <v>0</v>
      </c>
      <c r="AE16" s="19">
        <f t="shared" ref="AE16:AE37" si="14">AA16+AC16</f>
        <v>0</v>
      </c>
      <c r="AF16" s="48"/>
      <c r="AG16" s="27">
        <v>0</v>
      </c>
      <c r="AH16" s="27">
        <v>0</v>
      </c>
      <c r="AI16" s="27">
        <v>0</v>
      </c>
      <c r="AJ16" s="27">
        <v>0</v>
      </c>
      <c r="AK16" s="4">
        <f t="shared" si="8"/>
        <v>0</v>
      </c>
      <c r="AL16" s="87">
        <f t="shared" si="9"/>
        <v>0</v>
      </c>
    </row>
    <row r="17" spans="1:38" ht="15.75" x14ac:dyDescent="0.25">
      <c r="A17" s="481"/>
      <c r="B17" s="170" t="s">
        <v>9</v>
      </c>
      <c r="C17" s="171">
        <v>231</v>
      </c>
      <c r="D17" s="37">
        <v>0</v>
      </c>
      <c r="E17" s="37">
        <v>0</v>
      </c>
      <c r="F17" s="37"/>
      <c r="G17" s="37">
        <v>0</v>
      </c>
      <c r="H17" s="37">
        <v>0</v>
      </c>
      <c r="I17" s="37"/>
      <c r="J17" s="241">
        <f t="shared" si="2"/>
        <v>0</v>
      </c>
      <c r="K17" s="241">
        <f t="shared" si="3"/>
        <v>0</v>
      </c>
      <c r="L17" s="44"/>
      <c r="M17" s="241">
        <f t="shared" si="4"/>
        <v>0</v>
      </c>
      <c r="N17" s="43">
        <f>AL17</f>
        <v>0</v>
      </c>
      <c r="O17" s="44"/>
      <c r="P17" s="35"/>
      <c r="Q17" s="36"/>
      <c r="R17" s="178">
        <f>M17+J17+G17+D17</f>
        <v>0</v>
      </c>
      <c r="S17" s="179">
        <f t="shared" ref="R17:S21" si="15">N17+K17+H17+E17</f>
        <v>0</v>
      </c>
      <c r="T17" s="167"/>
      <c r="U17" s="210"/>
      <c r="V17" s="13"/>
      <c r="W17" s="13"/>
      <c r="X17" s="13"/>
      <c r="Y17" s="13"/>
      <c r="Z17" s="68">
        <v>0</v>
      </c>
      <c r="AA17" s="68">
        <v>0</v>
      </c>
      <c r="AB17" s="53">
        <v>0</v>
      </c>
      <c r="AC17" s="52">
        <v>0</v>
      </c>
      <c r="AD17" s="19">
        <f t="shared" si="13"/>
        <v>0</v>
      </c>
      <c r="AE17" s="19">
        <f t="shared" si="14"/>
        <v>0</v>
      </c>
      <c r="AF17" s="48"/>
      <c r="AG17" s="27">
        <v>0</v>
      </c>
      <c r="AH17" s="27">
        <v>0</v>
      </c>
      <c r="AI17" s="27">
        <v>0</v>
      </c>
      <c r="AJ17" s="27">
        <v>0</v>
      </c>
      <c r="AK17" s="4">
        <f t="shared" si="8"/>
        <v>0</v>
      </c>
      <c r="AL17" s="87">
        <f t="shared" si="9"/>
        <v>0</v>
      </c>
    </row>
    <row r="18" spans="1:38" ht="15.75" x14ac:dyDescent="0.25">
      <c r="A18" s="481"/>
      <c r="B18" s="170" t="s">
        <v>10</v>
      </c>
      <c r="C18" s="171">
        <v>241</v>
      </c>
      <c r="D18" s="37">
        <v>0</v>
      </c>
      <c r="E18" s="37">
        <v>0</v>
      </c>
      <c r="F18" s="37"/>
      <c r="G18" s="37">
        <v>0</v>
      </c>
      <c r="H18" s="37">
        <v>0</v>
      </c>
      <c r="I18" s="37"/>
      <c r="J18" s="241">
        <f t="shared" si="2"/>
        <v>9200.4050000000007</v>
      </c>
      <c r="K18" s="241">
        <f t="shared" si="3"/>
        <v>41349.953999999998</v>
      </c>
      <c r="L18" s="44">
        <f>K18/J18</f>
        <v>4.4943623677435935</v>
      </c>
      <c r="M18" s="241">
        <f t="shared" si="4"/>
        <v>6022.2910000000002</v>
      </c>
      <c r="N18" s="43">
        <f t="shared" ref="M18:N29" si="16">AL18</f>
        <v>18290.253000000001</v>
      </c>
      <c r="O18" s="44">
        <f>N18/M18</f>
        <v>3.0370921963086808</v>
      </c>
      <c r="P18" s="35"/>
      <c r="Q18" s="36"/>
      <c r="R18" s="178">
        <f t="shared" si="15"/>
        <v>15222.696</v>
      </c>
      <c r="S18" s="179">
        <f t="shared" si="15"/>
        <v>59640.206999999995</v>
      </c>
      <c r="T18" s="167">
        <f t="shared" si="10"/>
        <v>3.9178478634796354</v>
      </c>
      <c r="U18" s="210">
        <f t="shared" si="11"/>
        <v>4.7014174361755625</v>
      </c>
      <c r="V18" s="13"/>
      <c r="W18" s="13"/>
      <c r="X18" s="13"/>
      <c r="Y18" s="13"/>
      <c r="Z18" s="68">
        <v>9200.4050000000007</v>
      </c>
      <c r="AA18" s="68">
        <v>29110.403999999999</v>
      </c>
      <c r="AB18" s="53">
        <v>15.113</v>
      </c>
      <c r="AC18" s="52">
        <v>12239.55</v>
      </c>
      <c r="AD18" s="19">
        <f t="shared" si="13"/>
        <v>9200.4050000000007</v>
      </c>
      <c r="AE18" s="19">
        <f t="shared" si="14"/>
        <v>41349.953999999998</v>
      </c>
      <c r="AF18" s="48"/>
      <c r="AG18" s="27">
        <v>6022.2910000000002</v>
      </c>
      <c r="AH18" s="27">
        <v>10776.781000000001</v>
      </c>
      <c r="AI18" s="27">
        <v>8.8729999999999993</v>
      </c>
      <c r="AJ18" s="27">
        <v>7513.4719999999998</v>
      </c>
      <c r="AK18" s="4">
        <f t="shared" si="8"/>
        <v>6022.2910000000002</v>
      </c>
      <c r="AL18" s="87">
        <f t="shared" si="9"/>
        <v>18290.253000000001</v>
      </c>
    </row>
    <row r="19" spans="1:38" ht="15.75" x14ac:dyDescent="0.25">
      <c r="A19" s="481"/>
      <c r="B19" s="170" t="s">
        <v>11</v>
      </c>
      <c r="C19" s="171">
        <v>251</v>
      </c>
      <c r="D19" s="37">
        <v>0</v>
      </c>
      <c r="E19" s="37">
        <v>0</v>
      </c>
      <c r="F19" s="37"/>
      <c r="G19" s="37">
        <v>0</v>
      </c>
      <c r="H19" s="37">
        <v>0</v>
      </c>
      <c r="I19" s="37"/>
      <c r="J19" s="241">
        <f t="shared" si="2"/>
        <v>196.41800000000001</v>
      </c>
      <c r="K19" s="241">
        <f t="shared" si="3"/>
        <v>975.69800000000009</v>
      </c>
      <c r="L19" s="44"/>
      <c r="M19" s="241">
        <f t="shared" si="4"/>
        <v>0</v>
      </c>
      <c r="N19" s="43">
        <f t="shared" si="16"/>
        <v>0</v>
      </c>
      <c r="O19" s="44"/>
      <c r="P19" s="35"/>
      <c r="Q19" s="36"/>
      <c r="R19" s="178">
        <f t="shared" si="15"/>
        <v>196.41800000000001</v>
      </c>
      <c r="S19" s="179">
        <f t="shared" ref="S19:S24" si="17">N19+K19+H19+E19</f>
        <v>975.69800000000009</v>
      </c>
      <c r="T19" s="167">
        <f t="shared" si="10"/>
        <v>4.9674571576943052</v>
      </c>
      <c r="U19" s="210">
        <f t="shared" si="11"/>
        <v>5.9609485892331664</v>
      </c>
      <c r="V19" s="13"/>
      <c r="W19" s="13"/>
      <c r="X19" s="13"/>
      <c r="Y19" s="13"/>
      <c r="Z19" s="68">
        <v>196.41800000000001</v>
      </c>
      <c r="AA19" s="68">
        <v>707.55100000000004</v>
      </c>
      <c r="AB19" s="53">
        <v>0.33100000000000002</v>
      </c>
      <c r="AC19" s="52">
        <v>268.14699999999999</v>
      </c>
      <c r="AD19" s="19">
        <f t="shared" si="13"/>
        <v>196.41800000000001</v>
      </c>
      <c r="AE19" s="19">
        <f t="shared" si="14"/>
        <v>975.69800000000009</v>
      </c>
      <c r="AF19" s="48"/>
      <c r="AG19" s="27">
        <v>0</v>
      </c>
      <c r="AH19" s="27">
        <v>0</v>
      </c>
      <c r="AI19" s="27">
        <v>0</v>
      </c>
      <c r="AJ19" s="27">
        <v>0</v>
      </c>
      <c r="AK19" s="4">
        <f t="shared" si="8"/>
        <v>0</v>
      </c>
      <c r="AL19" s="87">
        <f t="shared" si="9"/>
        <v>0</v>
      </c>
    </row>
    <row r="20" spans="1:38" ht="15.75" x14ac:dyDescent="0.25">
      <c r="A20" s="481"/>
      <c r="B20" s="170" t="s">
        <v>12</v>
      </c>
      <c r="C20" s="171">
        <v>261</v>
      </c>
      <c r="D20" s="37">
        <v>0</v>
      </c>
      <c r="E20" s="37">
        <v>0</v>
      </c>
      <c r="F20" s="37"/>
      <c r="G20" s="37">
        <v>0</v>
      </c>
      <c r="H20" s="37">
        <v>0</v>
      </c>
      <c r="I20" s="37"/>
      <c r="J20" s="241">
        <f t="shared" si="2"/>
        <v>874.93600000000004</v>
      </c>
      <c r="K20" s="241">
        <f t="shared" si="3"/>
        <v>4261.4409999999998</v>
      </c>
      <c r="L20" s="44">
        <f>K20/J20</f>
        <v>4.8705745334515891</v>
      </c>
      <c r="M20" s="241">
        <f t="shared" si="4"/>
        <v>690.16600000000005</v>
      </c>
      <c r="N20" s="43">
        <f t="shared" si="16"/>
        <v>2219.9809999999998</v>
      </c>
      <c r="O20" s="44">
        <f>N20/M20</f>
        <v>3.2165899218448888</v>
      </c>
      <c r="P20" s="35"/>
      <c r="Q20" s="36"/>
      <c r="R20" s="178">
        <f t="shared" si="15"/>
        <v>1565.1020000000001</v>
      </c>
      <c r="S20" s="179">
        <f t="shared" si="17"/>
        <v>6481.4219999999996</v>
      </c>
      <c r="T20" s="167">
        <f t="shared" si="10"/>
        <v>4.141213799483995</v>
      </c>
      <c r="U20" s="210">
        <f t="shared" si="11"/>
        <v>4.9694565593807942</v>
      </c>
      <c r="V20" s="13"/>
      <c r="W20" s="13"/>
      <c r="X20" s="13"/>
      <c r="Y20" s="13"/>
      <c r="Z20" s="68">
        <v>874.93600000000004</v>
      </c>
      <c r="AA20" s="68">
        <v>3074.5329999999999</v>
      </c>
      <c r="AB20" s="53">
        <v>1.4650000000000001</v>
      </c>
      <c r="AC20" s="52">
        <v>1186.9079999999999</v>
      </c>
      <c r="AD20" s="19">
        <f t="shared" si="13"/>
        <v>874.93600000000004</v>
      </c>
      <c r="AE20" s="19">
        <f t="shared" si="14"/>
        <v>4261.4409999999998</v>
      </c>
      <c r="AF20" s="48"/>
      <c r="AG20" s="27">
        <v>690.16600000000005</v>
      </c>
      <c r="AH20" s="27">
        <v>1313.932</v>
      </c>
      <c r="AI20" s="27">
        <v>1.1180000000000001</v>
      </c>
      <c r="AJ20" s="27">
        <v>906.04899999999998</v>
      </c>
      <c r="AK20" s="4">
        <f t="shared" si="8"/>
        <v>690.16600000000005</v>
      </c>
      <c r="AL20" s="87">
        <f t="shared" si="9"/>
        <v>2219.9809999999998</v>
      </c>
    </row>
    <row r="21" spans="1:38" ht="15.75" x14ac:dyDescent="0.25">
      <c r="A21" s="481"/>
      <c r="B21" s="170" t="s">
        <v>13</v>
      </c>
      <c r="C21" s="171">
        <v>271</v>
      </c>
      <c r="D21" s="37">
        <v>0</v>
      </c>
      <c r="E21" s="37">
        <v>0</v>
      </c>
      <c r="F21" s="37"/>
      <c r="G21" s="37">
        <v>0</v>
      </c>
      <c r="H21" s="37">
        <v>0</v>
      </c>
      <c r="I21" s="37"/>
      <c r="J21" s="241">
        <f t="shared" si="2"/>
        <v>0</v>
      </c>
      <c r="K21" s="241">
        <f t="shared" si="3"/>
        <v>0</v>
      </c>
      <c r="L21" s="44"/>
      <c r="M21" s="241">
        <f t="shared" si="4"/>
        <v>0</v>
      </c>
      <c r="N21" s="43">
        <f>AL21</f>
        <v>0</v>
      </c>
      <c r="O21" s="44"/>
      <c r="P21" s="35"/>
      <c r="Q21" s="36"/>
      <c r="R21" s="178">
        <f t="shared" si="15"/>
        <v>0</v>
      </c>
      <c r="S21" s="179">
        <f t="shared" si="17"/>
        <v>0</v>
      </c>
      <c r="T21" s="167"/>
      <c r="U21" s="210"/>
      <c r="V21" s="13"/>
      <c r="W21" s="13"/>
      <c r="X21" s="13"/>
      <c r="Y21" s="13"/>
      <c r="Z21" s="68">
        <v>0</v>
      </c>
      <c r="AA21" s="68">
        <v>0</v>
      </c>
      <c r="AB21" s="53">
        <v>0</v>
      </c>
      <c r="AC21" s="52">
        <v>0</v>
      </c>
      <c r="AD21" s="19">
        <f t="shared" si="13"/>
        <v>0</v>
      </c>
      <c r="AE21" s="19">
        <f t="shared" si="14"/>
        <v>0</v>
      </c>
      <c r="AF21" s="48"/>
      <c r="AG21" s="27">
        <v>0</v>
      </c>
      <c r="AH21" s="27">
        <v>0</v>
      </c>
      <c r="AI21" s="27">
        <v>0</v>
      </c>
      <c r="AJ21" s="27">
        <v>0</v>
      </c>
      <c r="AK21" s="4">
        <f t="shared" si="8"/>
        <v>0</v>
      </c>
      <c r="AL21" s="87">
        <f t="shared" si="9"/>
        <v>0</v>
      </c>
    </row>
    <row r="22" spans="1:38" ht="36" x14ac:dyDescent="0.25">
      <c r="A22" s="481"/>
      <c r="B22" s="159" t="s">
        <v>74</v>
      </c>
      <c r="C22" s="160">
        <v>300</v>
      </c>
      <c r="D22" s="238">
        <f>SUM(D23:D29)</f>
        <v>76005.717000000004</v>
      </c>
      <c r="E22" s="238">
        <f>SUM(E23:E29)</f>
        <v>394744.00900000002</v>
      </c>
      <c r="F22" s="238"/>
      <c r="G22" s="238">
        <f>SUM(G23:G29)</f>
        <v>1951.0119999999999</v>
      </c>
      <c r="H22" s="238">
        <f>SUM(H23:H29)</f>
        <v>10625.097</v>
      </c>
      <c r="I22" s="44">
        <f>H22/G22</f>
        <v>5.445941388366653</v>
      </c>
      <c r="J22" s="32">
        <f t="shared" si="2"/>
        <v>2498.5659999999998</v>
      </c>
      <c r="K22" s="32">
        <f t="shared" si="3"/>
        <v>10831.856</v>
      </c>
      <c r="L22" s="40">
        <f>K22/J22</f>
        <v>4.3352290874045352</v>
      </c>
      <c r="M22" s="32">
        <f>AK22</f>
        <v>2574.8629999999998</v>
      </c>
      <c r="N22" s="33">
        <f t="shared" si="16"/>
        <v>8808.8249999999989</v>
      </c>
      <c r="O22" s="40">
        <f>N22/M22</f>
        <v>3.4210849276252753</v>
      </c>
      <c r="P22" s="35"/>
      <c r="Q22" s="36"/>
      <c r="R22" s="165">
        <f>M22+J22+G22+D22</f>
        <v>83030.15800000001</v>
      </c>
      <c r="S22" s="166">
        <f t="shared" si="17"/>
        <v>425009.78700000001</v>
      </c>
      <c r="T22" s="167">
        <f t="shared" si="10"/>
        <v>5.1187399522954049</v>
      </c>
      <c r="U22" s="210">
        <f t="shared" si="11"/>
        <v>6.1424879427544861</v>
      </c>
      <c r="V22" s="12"/>
      <c r="W22" s="12"/>
      <c r="X22" s="12"/>
      <c r="Y22" s="12"/>
      <c r="Z22" s="74">
        <f>SUM(Z23:Z29)</f>
        <v>2498.5659999999998</v>
      </c>
      <c r="AA22" s="74">
        <f>SUM(AA23:AA29)</f>
        <v>9058.9930000000004</v>
      </c>
      <c r="AB22" s="74">
        <f>SUM(AB23:AB29)</f>
        <v>2.1890000000000001</v>
      </c>
      <c r="AC22" s="74">
        <f>SUM(AC23:AC29)</f>
        <v>1772.8630000000001</v>
      </c>
      <c r="AD22" s="235">
        <f t="shared" si="13"/>
        <v>2498.5659999999998</v>
      </c>
      <c r="AE22" s="235">
        <f t="shared" si="14"/>
        <v>10831.856</v>
      </c>
      <c r="AF22" s="48"/>
      <c r="AG22" s="74">
        <f>SUM(AG23:AG29)</f>
        <v>2574.8629999999998</v>
      </c>
      <c r="AH22" s="74">
        <f>SUM(AH23:AH29)</f>
        <v>5603.6929999999993</v>
      </c>
      <c r="AI22" s="74">
        <f>SUM(AI23:AI29)</f>
        <v>3.5540000000000003</v>
      </c>
      <c r="AJ22" s="74">
        <f>SUM(AJ23:AJ29)</f>
        <v>3205.1320000000001</v>
      </c>
      <c r="AK22" s="52">
        <f>AK23+AK24+AK25+AK26+AK27+AK28+AK29</f>
        <v>2574.8629999999998</v>
      </c>
      <c r="AL22" s="138">
        <f>AH22+AJ22</f>
        <v>8808.8249999999989</v>
      </c>
    </row>
    <row r="23" spans="1:38" ht="15.75" x14ac:dyDescent="0.25">
      <c r="A23" s="481"/>
      <c r="B23" s="170" t="s">
        <v>7</v>
      </c>
      <c r="C23" s="171">
        <v>311</v>
      </c>
      <c r="D23" s="225">
        <v>7774.5119999999997</v>
      </c>
      <c r="E23" s="37">
        <v>37874.377999999997</v>
      </c>
      <c r="F23" s="44">
        <f>E23/D23</f>
        <v>4.8716084044889243</v>
      </c>
      <c r="G23" s="37">
        <v>0</v>
      </c>
      <c r="H23" s="37">
        <v>0</v>
      </c>
      <c r="I23" s="44"/>
      <c r="J23" s="241">
        <f t="shared" si="2"/>
        <v>208.018</v>
      </c>
      <c r="K23" s="241">
        <f t="shared" si="3"/>
        <v>937.16899999999998</v>
      </c>
      <c r="L23" s="44"/>
      <c r="M23" s="42">
        <f t="shared" si="16"/>
        <v>0</v>
      </c>
      <c r="N23" s="43">
        <f t="shared" si="16"/>
        <v>0</v>
      </c>
      <c r="O23" s="44"/>
      <c r="P23" s="35"/>
      <c r="Q23" s="36"/>
      <c r="R23" s="178">
        <f>M23+J23+G23+D23</f>
        <v>7982.53</v>
      </c>
      <c r="S23" s="179">
        <f t="shared" si="17"/>
        <v>38811.546999999999</v>
      </c>
      <c r="T23" s="167">
        <f t="shared" si="10"/>
        <v>4.8620609004914481</v>
      </c>
      <c r="U23" s="210">
        <f t="shared" si="11"/>
        <v>5.8344730805897376</v>
      </c>
      <c r="V23" s="13"/>
      <c r="W23" s="13"/>
      <c r="X23" s="13"/>
      <c r="Y23" s="13"/>
      <c r="Z23" s="68">
        <v>208.018</v>
      </c>
      <c r="AA23" s="68">
        <v>799.06700000000001</v>
      </c>
      <c r="AB23" s="53">
        <v>0.17100000000000001</v>
      </c>
      <c r="AC23" s="52">
        <v>138.102</v>
      </c>
      <c r="AD23" s="19">
        <f t="shared" si="13"/>
        <v>208.018</v>
      </c>
      <c r="AE23" s="19">
        <f t="shared" si="14"/>
        <v>937.16899999999998</v>
      </c>
      <c r="AF23" s="48"/>
      <c r="AG23" s="27">
        <v>0</v>
      </c>
      <c r="AH23" s="27">
        <v>0</v>
      </c>
      <c r="AI23" s="27">
        <v>0</v>
      </c>
      <c r="AJ23" s="27">
        <v>0</v>
      </c>
      <c r="AK23" s="4">
        <f t="shared" si="8"/>
        <v>0</v>
      </c>
      <c r="AL23" s="87">
        <f t="shared" si="9"/>
        <v>0</v>
      </c>
    </row>
    <row r="24" spans="1:38" ht="15.75" x14ac:dyDescent="0.25">
      <c r="A24" s="481"/>
      <c r="B24" s="170" t="s">
        <v>8</v>
      </c>
      <c r="C24" s="171">
        <v>321</v>
      </c>
      <c r="D24" s="37">
        <v>0</v>
      </c>
      <c r="E24" s="37">
        <v>0</v>
      </c>
      <c r="F24" s="44"/>
      <c r="G24" s="37">
        <v>0</v>
      </c>
      <c r="H24" s="37">
        <v>0</v>
      </c>
      <c r="I24" s="44"/>
      <c r="J24" s="241">
        <f t="shared" si="2"/>
        <v>0</v>
      </c>
      <c r="K24" s="241">
        <f t="shared" si="3"/>
        <v>0</v>
      </c>
      <c r="L24" s="44"/>
      <c r="M24" s="42">
        <f t="shared" si="16"/>
        <v>0</v>
      </c>
      <c r="N24" s="43">
        <f t="shared" si="16"/>
        <v>0</v>
      </c>
      <c r="O24" s="44"/>
      <c r="P24" s="35"/>
      <c r="Q24" s="36"/>
      <c r="R24" s="178">
        <f t="shared" ref="R24:S29" si="18">M24+J24+G24+D24</f>
        <v>0</v>
      </c>
      <c r="S24" s="179">
        <f t="shared" si="17"/>
        <v>0</v>
      </c>
      <c r="T24" s="167"/>
      <c r="U24" s="210"/>
      <c r="V24" s="13"/>
      <c r="W24" s="13"/>
      <c r="X24" s="13"/>
      <c r="Y24" s="13"/>
      <c r="Z24" s="68">
        <v>0</v>
      </c>
      <c r="AA24" s="68">
        <v>0</v>
      </c>
      <c r="AB24" s="53">
        <v>0</v>
      </c>
      <c r="AC24" s="52">
        <v>0</v>
      </c>
      <c r="AD24" s="19">
        <f t="shared" si="13"/>
        <v>0</v>
      </c>
      <c r="AE24" s="19">
        <f t="shared" si="14"/>
        <v>0</v>
      </c>
      <c r="AF24" s="48"/>
      <c r="AG24" s="28">
        <v>0</v>
      </c>
      <c r="AH24" s="28">
        <v>0</v>
      </c>
      <c r="AI24" s="27">
        <v>0</v>
      </c>
      <c r="AJ24" s="28">
        <v>0</v>
      </c>
      <c r="AK24" s="4">
        <f t="shared" si="8"/>
        <v>0</v>
      </c>
      <c r="AL24" s="87">
        <f t="shared" si="9"/>
        <v>0</v>
      </c>
    </row>
    <row r="25" spans="1:38" ht="15.75" x14ac:dyDescent="0.25">
      <c r="A25" s="481"/>
      <c r="B25" s="170" t="s">
        <v>9</v>
      </c>
      <c r="C25" s="171">
        <v>331</v>
      </c>
      <c r="D25" s="37">
        <v>0</v>
      </c>
      <c r="E25" s="37">
        <v>0</v>
      </c>
      <c r="F25" s="44"/>
      <c r="G25" s="37">
        <v>0</v>
      </c>
      <c r="H25" s="37">
        <v>0</v>
      </c>
      <c r="I25" s="44"/>
      <c r="J25" s="241">
        <f t="shared" si="2"/>
        <v>0</v>
      </c>
      <c r="K25" s="241">
        <f t="shared" si="3"/>
        <v>0</v>
      </c>
      <c r="L25" s="44"/>
      <c r="M25" s="42">
        <f t="shared" si="16"/>
        <v>0</v>
      </c>
      <c r="N25" s="43">
        <f t="shared" si="16"/>
        <v>0</v>
      </c>
      <c r="O25" s="44"/>
      <c r="P25" s="35"/>
      <c r="Q25" s="36"/>
      <c r="R25" s="178">
        <f t="shared" si="18"/>
        <v>0</v>
      </c>
      <c r="S25" s="179">
        <f t="shared" si="18"/>
        <v>0</v>
      </c>
      <c r="T25" s="167"/>
      <c r="U25" s="210"/>
      <c r="V25" s="13"/>
      <c r="W25" s="13"/>
      <c r="X25" s="13"/>
      <c r="Y25" s="13"/>
      <c r="Z25" s="68">
        <v>0</v>
      </c>
      <c r="AA25" s="68">
        <v>0</v>
      </c>
      <c r="AB25" s="53">
        <v>0</v>
      </c>
      <c r="AC25" s="52">
        <v>0</v>
      </c>
      <c r="AD25" s="19">
        <f t="shared" si="13"/>
        <v>0</v>
      </c>
      <c r="AE25" s="19">
        <f t="shared" si="14"/>
        <v>0</v>
      </c>
      <c r="AF25" s="48"/>
      <c r="AG25" s="29">
        <v>0</v>
      </c>
      <c r="AH25" s="29">
        <v>0</v>
      </c>
      <c r="AI25" s="27">
        <v>0</v>
      </c>
      <c r="AJ25" s="27">
        <v>0</v>
      </c>
      <c r="AK25" s="4">
        <f t="shared" si="8"/>
        <v>0</v>
      </c>
      <c r="AL25" s="87">
        <f t="shared" si="9"/>
        <v>0</v>
      </c>
    </row>
    <row r="26" spans="1:38" ht="15.75" x14ac:dyDescent="0.25">
      <c r="A26" s="481"/>
      <c r="B26" s="170" t="s">
        <v>10</v>
      </c>
      <c r="C26" s="171">
        <v>341</v>
      </c>
      <c r="D26" s="225">
        <v>46089.788999999997</v>
      </c>
      <c r="E26" s="37">
        <v>237136.524</v>
      </c>
      <c r="F26" s="44">
        <f>E26/D26</f>
        <v>5.1450989285283999</v>
      </c>
      <c r="G26" s="225">
        <v>1951.0119999999999</v>
      </c>
      <c r="H26" s="225">
        <v>10625.097</v>
      </c>
      <c r="I26" s="44">
        <f>H26/G26</f>
        <v>5.445941388366653</v>
      </c>
      <c r="J26" s="241">
        <f t="shared" si="2"/>
        <v>1793.4939999999999</v>
      </c>
      <c r="K26" s="241">
        <f t="shared" si="3"/>
        <v>7822.5649999999996</v>
      </c>
      <c r="L26" s="44">
        <f>K26/J26</f>
        <v>4.3616343294150974</v>
      </c>
      <c r="M26" s="42">
        <f t="shared" si="16"/>
        <v>2132.0509999999999</v>
      </c>
      <c r="N26" s="43">
        <f t="shared" si="16"/>
        <v>7323.1509999999998</v>
      </c>
      <c r="O26" s="44">
        <f>N26/M26</f>
        <v>3.4347916630512123</v>
      </c>
      <c r="P26" s="35"/>
      <c r="Q26" s="36"/>
      <c r="R26" s="178">
        <f>M26+J26+G26+D26</f>
        <v>51966.345999999998</v>
      </c>
      <c r="S26" s="179">
        <f>N26+K26+H26+E26</f>
        <v>262907.337</v>
      </c>
      <c r="T26" s="167">
        <f t="shared" si="10"/>
        <v>5.0591845922743923</v>
      </c>
      <c r="U26" s="210">
        <f t="shared" si="11"/>
        <v>6.0710215107292704</v>
      </c>
      <c r="V26" s="13"/>
      <c r="W26" s="13"/>
      <c r="X26" s="13"/>
      <c r="Y26" s="13"/>
      <c r="Z26" s="68">
        <v>1793.4939999999999</v>
      </c>
      <c r="AA26" s="68">
        <v>6580.8159999999998</v>
      </c>
      <c r="AB26" s="53">
        <v>1.5329999999999999</v>
      </c>
      <c r="AC26" s="52">
        <v>1241.749</v>
      </c>
      <c r="AD26" s="19">
        <f t="shared" si="13"/>
        <v>1793.4939999999999</v>
      </c>
      <c r="AE26" s="19">
        <f t="shared" si="14"/>
        <v>7822.5649999999996</v>
      </c>
      <c r="AF26" s="48"/>
      <c r="AG26" s="29">
        <v>2132.0509999999999</v>
      </c>
      <c r="AH26" s="29">
        <v>4639.8689999999997</v>
      </c>
      <c r="AI26" s="27">
        <v>2.91</v>
      </c>
      <c r="AJ26" s="28">
        <v>2683.2820000000002</v>
      </c>
      <c r="AK26" s="4">
        <f t="shared" si="8"/>
        <v>2132.0509999999999</v>
      </c>
      <c r="AL26" s="87">
        <f t="shared" si="9"/>
        <v>7323.1509999999998</v>
      </c>
    </row>
    <row r="27" spans="1:38" ht="15.75" x14ac:dyDescent="0.25">
      <c r="A27" s="481"/>
      <c r="B27" s="170" t="s">
        <v>11</v>
      </c>
      <c r="C27" s="171">
        <v>351</v>
      </c>
      <c r="D27" s="225">
        <v>1517.56</v>
      </c>
      <c r="E27" s="37">
        <v>7687.6610000000001</v>
      </c>
      <c r="F27" s="44">
        <f>E27/D27</f>
        <v>5.0658036585044419</v>
      </c>
      <c r="G27" s="37">
        <v>0</v>
      </c>
      <c r="H27" s="37">
        <v>0</v>
      </c>
      <c r="I27" s="44"/>
      <c r="J27" s="241">
        <f t="shared" si="2"/>
        <v>0</v>
      </c>
      <c r="K27" s="241">
        <f t="shared" si="3"/>
        <v>0</v>
      </c>
      <c r="L27" s="44"/>
      <c r="M27" s="42">
        <f t="shared" si="16"/>
        <v>0</v>
      </c>
      <c r="N27" s="43">
        <f t="shared" si="16"/>
        <v>0</v>
      </c>
      <c r="O27" s="44"/>
      <c r="P27" s="35"/>
      <c r="Q27" s="36"/>
      <c r="R27" s="178">
        <f t="shared" si="18"/>
        <v>1517.56</v>
      </c>
      <c r="S27" s="179">
        <f t="shared" si="18"/>
        <v>7687.6610000000001</v>
      </c>
      <c r="T27" s="167">
        <f t="shared" si="10"/>
        <v>5.0658036585044419</v>
      </c>
      <c r="U27" s="210">
        <f t="shared" si="11"/>
        <v>6.0789643902053303</v>
      </c>
      <c r="V27" s="13"/>
      <c r="W27" s="13"/>
      <c r="X27" s="13"/>
      <c r="Y27" s="13"/>
      <c r="Z27" s="68">
        <v>0</v>
      </c>
      <c r="AA27" s="68">
        <v>0</v>
      </c>
      <c r="AB27" s="53">
        <v>0</v>
      </c>
      <c r="AC27" s="52">
        <v>0</v>
      </c>
      <c r="AD27" s="19">
        <f t="shared" si="13"/>
        <v>0</v>
      </c>
      <c r="AE27" s="19">
        <f t="shared" si="14"/>
        <v>0</v>
      </c>
      <c r="AF27" s="48"/>
      <c r="AG27" s="29">
        <v>0</v>
      </c>
      <c r="AH27" s="29">
        <v>0</v>
      </c>
      <c r="AI27" s="27">
        <v>0</v>
      </c>
      <c r="AJ27" s="27">
        <v>0</v>
      </c>
      <c r="AK27" s="4">
        <f t="shared" si="8"/>
        <v>0</v>
      </c>
      <c r="AL27" s="87">
        <f t="shared" si="9"/>
        <v>0</v>
      </c>
    </row>
    <row r="28" spans="1:38" ht="15.75" x14ac:dyDescent="0.25">
      <c r="A28" s="481"/>
      <c r="B28" s="170" t="s">
        <v>12</v>
      </c>
      <c r="C28" s="171">
        <v>361</v>
      </c>
      <c r="D28" s="225">
        <v>20623.856</v>
      </c>
      <c r="E28" s="37">
        <v>112045.446</v>
      </c>
      <c r="F28" s="44">
        <f>E28/D28</f>
        <v>5.4328078124672707</v>
      </c>
      <c r="G28" s="37">
        <v>0</v>
      </c>
      <c r="H28" s="37">
        <v>0</v>
      </c>
      <c r="I28" s="44"/>
      <c r="J28" s="241">
        <f t="shared" si="2"/>
        <v>497.05399999999997</v>
      </c>
      <c r="K28" s="241">
        <f t="shared" si="3"/>
        <v>2072.1219999999998</v>
      </c>
      <c r="L28" s="44">
        <f>K28/J28</f>
        <v>4.1688066085375031</v>
      </c>
      <c r="M28" s="42">
        <f t="shared" si="16"/>
        <v>442.81200000000001</v>
      </c>
      <c r="N28" s="43">
        <f t="shared" si="16"/>
        <v>1485.674</v>
      </c>
      <c r="O28" s="44">
        <f>N28/M28</f>
        <v>3.3550897446320334</v>
      </c>
      <c r="P28" s="35"/>
      <c r="Q28" s="36"/>
      <c r="R28" s="178">
        <f t="shared" si="18"/>
        <v>21563.722000000002</v>
      </c>
      <c r="S28" s="179">
        <f>N28+K28+H28+E28</f>
        <v>115603.242</v>
      </c>
      <c r="T28" s="167">
        <f t="shared" si="10"/>
        <v>5.3610059524974396</v>
      </c>
      <c r="U28" s="210">
        <f t="shared" si="11"/>
        <v>6.4332071429969275</v>
      </c>
      <c r="V28" s="13"/>
      <c r="W28" s="13"/>
      <c r="X28" s="13"/>
      <c r="Y28" s="13"/>
      <c r="Z28" s="68">
        <v>497.05399999999997</v>
      </c>
      <c r="AA28" s="68">
        <v>1679.11</v>
      </c>
      <c r="AB28" s="53">
        <v>0.48499999999999999</v>
      </c>
      <c r="AC28" s="52">
        <v>393.012</v>
      </c>
      <c r="AD28" s="19">
        <f t="shared" si="13"/>
        <v>497.05399999999997</v>
      </c>
      <c r="AE28" s="19">
        <f t="shared" si="14"/>
        <v>2072.1219999999998</v>
      </c>
      <c r="AF28" s="48"/>
      <c r="AG28" s="29">
        <v>442.81200000000001</v>
      </c>
      <c r="AH28" s="29">
        <v>963.82399999999996</v>
      </c>
      <c r="AI28" s="27">
        <v>0.64400000000000002</v>
      </c>
      <c r="AJ28" s="28">
        <v>521.85</v>
      </c>
      <c r="AK28" s="4">
        <f t="shared" si="8"/>
        <v>442.81200000000001</v>
      </c>
      <c r="AL28" s="87">
        <f t="shared" si="9"/>
        <v>1485.674</v>
      </c>
    </row>
    <row r="29" spans="1:38" ht="15.75" x14ac:dyDescent="0.25">
      <c r="A29" s="481"/>
      <c r="B29" s="170" t="s">
        <v>13</v>
      </c>
      <c r="C29" s="171">
        <v>371</v>
      </c>
      <c r="D29" s="37">
        <v>0</v>
      </c>
      <c r="E29" s="37">
        <v>0</v>
      </c>
      <c r="F29" s="44"/>
      <c r="G29" s="37">
        <v>0</v>
      </c>
      <c r="H29" s="37">
        <v>0</v>
      </c>
      <c r="I29" s="44"/>
      <c r="J29" s="241">
        <f t="shared" si="2"/>
        <v>0</v>
      </c>
      <c r="K29" s="241">
        <f t="shared" si="3"/>
        <v>0</v>
      </c>
      <c r="L29" s="44"/>
      <c r="M29" s="42">
        <f t="shared" si="16"/>
        <v>0</v>
      </c>
      <c r="N29" s="43">
        <f t="shared" si="16"/>
        <v>0</v>
      </c>
      <c r="O29" s="39"/>
      <c r="P29" s="41">
        <f>P31+P32+P33+P34+P35+P36+P37</f>
        <v>0</v>
      </c>
      <c r="Q29" s="41">
        <f>Q31+Q32+Q33+Q34+Q35+Q36+Q37</f>
        <v>0</v>
      </c>
      <c r="R29" s="178">
        <f t="shared" si="18"/>
        <v>0</v>
      </c>
      <c r="S29" s="179">
        <f>N29+K29+H29+E29</f>
        <v>0</v>
      </c>
      <c r="T29" s="167"/>
      <c r="U29" s="210"/>
      <c r="V29" s="13"/>
      <c r="W29" s="13"/>
      <c r="X29" s="13"/>
      <c r="Y29" s="13"/>
      <c r="Z29" s="68">
        <v>0</v>
      </c>
      <c r="AA29" s="68">
        <v>0</v>
      </c>
      <c r="AB29" s="53">
        <v>0</v>
      </c>
      <c r="AC29" s="52">
        <v>0</v>
      </c>
      <c r="AD29" s="19">
        <f t="shared" si="13"/>
        <v>0</v>
      </c>
      <c r="AE29" s="19">
        <f t="shared" si="14"/>
        <v>0</v>
      </c>
      <c r="AF29" s="48"/>
      <c r="AG29" s="29">
        <v>0</v>
      </c>
      <c r="AH29" s="29">
        <v>0</v>
      </c>
      <c r="AI29" s="27">
        <v>0</v>
      </c>
      <c r="AJ29" s="27">
        <v>0</v>
      </c>
      <c r="AK29" s="4">
        <f t="shared" si="8"/>
        <v>0</v>
      </c>
      <c r="AL29" s="87">
        <f t="shared" si="9"/>
        <v>0</v>
      </c>
    </row>
    <row r="30" spans="1:38" ht="1.5" hidden="1" customHeight="1" x14ac:dyDescent="0.25">
      <c r="A30" s="481"/>
      <c r="B30" s="159" t="s">
        <v>14</v>
      </c>
      <c r="C30" s="160">
        <v>400</v>
      </c>
      <c r="D30" s="37"/>
      <c r="E30" s="37"/>
      <c r="F30" s="44"/>
      <c r="G30" s="37"/>
      <c r="H30" s="37"/>
      <c r="I30" s="44"/>
      <c r="J30" s="66"/>
      <c r="K30" s="33"/>
      <c r="L30" s="40"/>
      <c r="M30" s="77"/>
      <c r="N30" s="33"/>
      <c r="O30" s="40"/>
      <c r="P30" s="35"/>
      <c r="Q30" s="36"/>
      <c r="R30" s="165"/>
      <c r="S30" s="179"/>
      <c r="T30" s="167" t="e">
        <f t="shared" si="10"/>
        <v>#DIV/0!</v>
      </c>
      <c r="U30" s="210" t="e">
        <f t="shared" si="11"/>
        <v>#DIV/0!</v>
      </c>
      <c r="V30" s="12"/>
      <c r="W30" s="12"/>
      <c r="X30" s="12"/>
      <c r="Y30" s="12"/>
      <c r="Z30" s="74">
        <f>Z31+Z32+Z33+Z34+Z35+Z36+Z37</f>
        <v>241.89699999999999</v>
      </c>
      <c r="AA30" s="74">
        <f>AA31+AA32+AA33+AA34+AA35+AA36+AA37</f>
        <v>738.88099999999997</v>
      </c>
      <c r="AB30" s="74">
        <f>AB31+AB32+AB33+AB34+AB35+AB36+AB37</f>
        <v>0.36299999999999999</v>
      </c>
      <c r="AC30" s="74">
        <f>AC31+AC32+AC33+AC34+AC35+AC36+AC37</f>
        <v>249.67100000000002</v>
      </c>
      <c r="AD30" s="19">
        <f t="shared" si="13"/>
        <v>241.89699999999999</v>
      </c>
      <c r="AE30" s="19">
        <f t="shared" si="14"/>
        <v>988.55200000000002</v>
      </c>
      <c r="AF30" s="48"/>
      <c r="AG30" s="74">
        <f>AG31+AG32+AG33+AG34+AG35+AG36+AG37</f>
        <v>2479.3870000000002</v>
      </c>
      <c r="AH30" s="74">
        <f>AH31+AH32+AH33+AH34+AH35+AH36+AH37</f>
        <v>4662.3680000000004</v>
      </c>
      <c r="AI30" s="74">
        <f>AI31+AI32+AI33+AI34+AI35+AI36+AI37</f>
        <v>3.617</v>
      </c>
      <c r="AJ30" s="74">
        <f>AJ31+AJ32+AJ33+AJ34+AJ35+AJ36+AJ37</f>
        <v>5121.5159999999996</v>
      </c>
      <c r="AK30" s="4">
        <f t="shared" si="8"/>
        <v>2479.3870000000002</v>
      </c>
      <c r="AL30" s="138">
        <f>AH30+AJ30</f>
        <v>9783.884</v>
      </c>
    </row>
    <row r="31" spans="1:38" ht="15.75" hidden="1" x14ac:dyDescent="0.25">
      <c r="A31" s="481"/>
      <c r="B31" s="170" t="s">
        <v>7</v>
      </c>
      <c r="C31" s="171">
        <v>411</v>
      </c>
      <c r="D31" s="37"/>
      <c r="E31" s="37"/>
      <c r="F31" s="44"/>
      <c r="G31" s="37"/>
      <c r="H31" s="37"/>
      <c r="I31" s="44"/>
      <c r="J31" s="42"/>
      <c r="K31" s="43"/>
      <c r="L31" s="44"/>
      <c r="M31" s="42"/>
      <c r="N31" s="43"/>
      <c r="O31" s="44"/>
      <c r="P31" s="35"/>
      <c r="Q31" s="36"/>
      <c r="R31" s="178"/>
      <c r="S31" s="179"/>
      <c r="T31" s="167" t="e">
        <f t="shared" si="10"/>
        <v>#DIV/0!</v>
      </c>
      <c r="U31" s="210" t="e">
        <f t="shared" si="11"/>
        <v>#DIV/0!</v>
      </c>
      <c r="V31" s="13"/>
      <c r="W31" s="13"/>
      <c r="X31" s="13"/>
      <c r="Y31" s="13"/>
      <c r="Z31" s="68">
        <v>12.760999999999999</v>
      </c>
      <c r="AA31" s="68">
        <v>43.91</v>
      </c>
      <c r="AB31" s="53">
        <v>2.1000000000000001E-2</v>
      </c>
      <c r="AC31" s="52">
        <v>14.393000000000001</v>
      </c>
      <c r="AD31" s="19">
        <f t="shared" si="13"/>
        <v>12.760999999999999</v>
      </c>
      <c r="AE31" s="19">
        <f t="shared" si="14"/>
        <v>58.302999999999997</v>
      </c>
      <c r="AF31" s="48"/>
      <c r="AG31" s="29">
        <v>298.32600000000002</v>
      </c>
      <c r="AH31" s="29">
        <v>547.93100000000004</v>
      </c>
      <c r="AI31" s="29">
        <v>0.433</v>
      </c>
      <c r="AJ31" s="29">
        <v>634.65200000000004</v>
      </c>
      <c r="AK31" s="4">
        <f t="shared" si="8"/>
        <v>298.32600000000002</v>
      </c>
      <c r="AL31" s="87">
        <f t="shared" si="9"/>
        <v>1182.5830000000001</v>
      </c>
    </row>
    <row r="32" spans="1:38" ht="15.75" hidden="1" x14ac:dyDescent="0.25">
      <c r="A32" s="481"/>
      <c r="B32" s="170" t="s">
        <v>8</v>
      </c>
      <c r="C32" s="171">
        <v>421</v>
      </c>
      <c r="D32" s="37"/>
      <c r="E32" s="37"/>
      <c r="F32" s="44"/>
      <c r="G32" s="37"/>
      <c r="H32" s="37"/>
      <c r="I32" s="44"/>
      <c r="J32" s="42"/>
      <c r="K32" s="43"/>
      <c r="L32" s="44"/>
      <c r="M32" s="42"/>
      <c r="N32" s="43"/>
      <c r="O32" s="44"/>
      <c r="P32" s="35"/>
      <c r="Q32" s="36"/>
      <c r="R32" s="178"/>
      <c r="S32" s="179"/>
      <c r="T32" s="167" t="e">
        <f t="shared" si="10"/>
        <v>#DIV/0!</v>
      </c>
      <c r="U32" s="210" t="e">
        <f t="shared" si="11"/>
        <v>#DIV/0!</v>
      </c>
      <c r="V32" s="13"/>
      <c r="W32" s="13"/>
      <c r="X32" s="13"/>
      <c r="Y32" s="13"/>
      <c r="Z32" s="68">
        <v>0</v>
      </c>
      <c r="AA32" s="68">
        <v>0</v>
      </c>
      <c r="AB32" s="53">
        <v>0</v>
      </c>
      <c r="AC32" s="52">
        <v>0</v>
      </c>
      <c r="AD32" s="19">
        <f t="shared" si="13"/>
        <v>0</v>
      </c>
      <c r="AE32" s="19">
        <f t="shared" si="14"/>
        <v>0</v>
      </c>
      <c r="AF32" s="48"/>
      <c r="AG32" s="29">
        <v>0</v>
      </c>
      <c r="AH32" s="29">
        <v>0</v>
      </c>
      <c r="AI32" s="29">
        <v>0</v>
      </c>
      <c r="AJ32" s="29">
        <v>0</v>
      </c>
      <c r="AK32" s="4">
        <f t="shared" si="8"/>
        <v>0</v>
      </c>
      <c r="AL32" s="87">
        <f t="shared" si="9"/>
        <v>0</v>
      </c>
    </row>
    <row r="33" spans="1:38" ht="15.75" hidden="1" x14ac:dyDescent="0.25">
      <c r="A33" s="481"/>
      <c r="B33" s="170" t="s">
        <v>9</v>
      </c>
      <c r="C33" s="171">
        <v>431</v>
      </c>
      <c r="D33" s="37"/>
      <c r="E33" s="37"/>
      <c r="F33" s="44"/>
      <c r="G33" s="37"/>
      <c r="H33" s="37"/>
      <c r="I33" s="44"/>
      <c r="J33" s="42"/>
      <c r="K33" s="43"/>
      <c r="L33" s="44"/>
      <c r="M33" s="42"/>
      <c r="N33" s="43"/>
      <c r="O33" s="44"/>
      <c r="P33" s="35"/>
      <c r="Q33" s="36"/>
      <c r="R33" s="178"/>
      <c r="S33" s="179"/>
      <c r="T33" s="167" t="e">
        <f t="shared" si="10"/>
        <v>#DIV/0!</v>
      </c>
      <c r="U33" s="210" t="e">
        <f t="shared" si="11"/>
        <v>#DIV/0!</v>
      </c>
      <c r="V33" s="13"/>
      <c r="W33" s="13"/>
      <c r="X33" s="13"/>
      <c r="Y33" s="13"/>
      <c r="Z33" s="68">
        <v>0</v>
      </c>
      <c r="AA33" s="68">
        <v>0</v>
      </c>
      <c r="AB33" s="53">
        <v>0</v>
      </c>
      <c r="AC33" s="52">
        <v>0</v>
      </c>
      <c r="AD33" s="19">
        <f t="shared" si="13"/>
        <v>0</v>
      </c>
      <c r="AE33" s="19">
        <f t="shared" si="14"/>
        <v>0</v>
      </c>
      <c r="AF33" s="48"/>
      <c r="AG33" s="29">
        <v>0</v>
      </c>
      <c r="AH33" s="29">
        <v>0</v>
      </c>
      <c r="AI33" s="29">
        <v>0</v>
      </c>
      <c r="AJ33" s="29">
        <v>0</v>
      </c>
      <c r="AK33" s="4">
        <f t="shared" si="8"/>
        <v>0</v>
      </c>
      <c r="AL33" s="87">
        <f t="shared" si="9"/>
        <v>0</v>
      </c>
    </row>
    <row r="34" spans="1:38" ht="15.75" hidden="1" x14ac:dyDescent="0.25">
      <c r="A34" s="481"/>
      <c r="B34" s="170" t="s">
        <v>10</v>
      </c>
      <c r="C34" s="171">
        <v>441</v>
      </c>
      <c r="D34" s="37"/>
      <c r="E34" s="37"/>
      <c r="F34" s="44"/>
      <c r="G34" s="37"/>
      <c r="H34" s="37"/>
      <c r="I34" s="44"/>
      <c r="J34" s="42"/>
      <c r="K34" s="43"/>
      <c r="L34" s="44"/>
      <c r="M34" s="42"/>
      <c r="N34" s="43"/>
      <c r="O34" s="44"/>
      <c r="P34" s="35"/>
      <c r="Q34" s="36"/>
      <c r="R34" s="178"/>
      <c r="S34" s="179"/>
      <c r="T34" s="167" t="e">
        <f t="shared" si="10"/>
        <v>#DIV/0!</v>
      </c>
      <c r="U34" s="210" t="e">
        <f t="shared" si="11"/>
        <v>#DIV/0!</v>
      </c>
      <c r="V34" s="13"/>
      <c r="W34" s="13"/>
      <c r="X34" s="13"/>
      <c r="Y34" s="13"/>
      <c r="Z34" s="68">
        <v>229.136</v>
      </c>
      <c r="AA34" s="68">
        <v>694.971</v>
      </c>
      <c r="AB34" s="53">
        <v>0.34199999999999997</v>
      </c>
      <c r="AC34" s="52">
        <v>235.27800000000002</v>
      </c>
      <c r="AD34" s="19">
        <f t="shared" si="13"/>
        <v>229.136</v>
      </c>
      <c r="AE34" s="19">
        <f t="shared" si="14"/>
        <v>930.24900000000002</v>
      </c>
      <c r="AF34" s="48"/>
      <c r="AG34" s="29">
        <v>1659.7830000000001</v>
      </c>
      <c r="AH34" s="29">
        <v>3146.2049999999999</v>
      </c>
      <c r="AI34" s="29">
        <v>2.4279999999999999</v>
      </c>
      <c r="AJ34" s="29">
        <v>3367.32</v>
      </c>
      <c r="AK34" s="4">
        <f t="shared" si="8"/>
        <v>1659.7830000000001</v>
      </c>
      <c r="AL34" s="87">
        <f t="shared" si="9"/>
        <v>6513.5249999999996</v>
      </c>
    </row>
    <row r="35" spans="1:38" ht="0.75" hidden="1" customHeight="1" x14ac:dyDescent="0.25">
      <c r="A35" s="481"/>
      <c r="B35" s="170" t="s">
        <v>11</v>
      </c>
      <c r="C35" s="171">
        <v>451</v>
      </c>
      <c r="D35" s="37"/>
      <c r="E35" s="37"/>
      <c r="F35" s="44"/>
      <c r="G35" s="37"/>
      <c r="H35" s="37"/>
      <c r="I35" s="44"/>
      <c r="J35" s="42"/>
      <c r="K35" s="43"/>
      <c r="L35" s="39"/>
      <c r="M35" s="42"/>
      <c r="N35" s="43"/>
      <c r="O35" s="39"/>
      <c r="P35" s="35"/>
      <c r="Q35" s="36"/>
      <c r="R35" s="178"/>
      <c r="S35" s="179"/>
      <c r="T35" s="167" t="e">
        <f t="shared" si="10"/>
        <v>#DIV/0!</v>
      </c>
      <c r="U35" s="210" t="e">
        <f t="shared" si="11"/>
        <v>#DIV/0!</v>
      </c>
      <c r="V35" s="13"/>
      <c r="W35" s="13"/>
      <c r="X35" s="13"/>
      <c r="Y35" s="13"/>
      <c r="Z35" s="68">
        <v>0</v>
      </c>
      <c r="AA35" s="75">
        <v>0</v>
      </c>
      <c r="AB35" s="76">
        <v>0</v>
      </c>
      <c r="AC35" s="76">
        <v>0</v>
      </c>
      <c r="AD35" s="48">
        <f t="shared" si="13"/>
        <v>0</v>
      </c>
      <c r="AE35" s="19">
        <f t="shared" si="14"/>
        <v>0</v>
      </c>
      <c r="AF35" s="48"/>
      <c r="AG35" s="29">
        <v>0</v>
      </c>
      <c r="AH35" s="29">
        <v>0</v>
      </c>
      <c r="AI35" s="29">
        <v>0</v>
      </c>
      <c r="AJ35" s="29">
        <v>0</v>
      </c>
      <c r="AK35" s="4">
        <f t="shared" si="8"/>
        <v>0</v>
      </c>
      <c r="AL35" s="87">
        <f t="shared" si="9"/>
        <v>0</v>
      </c>
    </row>
    <row r="36" spans="1:38" ht="15.75" hidden="1" x14ac:dyDescent="0.25">
      <c r="A36" s="481"/>
      <c r="B36" s="170" t="s">
        <v>12</v>
      </c>
      <c r="C36" s="171">
        <v>461</v>
      </c>
      <c r="D36" s="37"/>
      <c r="E36" s="37"/>
      <c r="F36" s="44"/>
      <c r="G36" s="37"/>
      <c r="H36" s="37"/>
      <c r="I36" s="44"/>
      <c r="J36" s="42"/>
      <c r="K36" s="43"/>
      <c r="L36" s="39"/>
      <c r="M36" s="37"/>
      <c r="N36" s="38"/>
      <c r="O36" s="39"/>
      <c r="P36" s="35"/>
      <c r="Q36" s="36"/>
      <c r="R36" s="178"/>
      <c r="S36" s="179"/>
      <c r="T36" s="167" t="e">
        <f t="shared" si="10"/>
        <v>#DIV/0!</v>
      </c>
      <c r="U36" s="210" t="e">
        <f t="shared" si="11"/>
        <v>#DIV/0!</v>
      </c>
      <c r="V36" s="13"/>
      <c r="W36" s="13"/>
      <c r="X36" s="13"/>
      <c r="Y36" s="13"/>
      <c r="Z36" s="68">
        <v>0</v>
      </c>
      <c r="AA36" s="75">
        <v>0</v>
      </c>
      <c r="AB36" s="76">
        <v>0</v>
      </c>
      <c r="AC36" s="76">
        <v>0</v>
      </c>
      <c r="AD36" s="48">
        <f t="shared" si="13"/>
        <v>0</v>
      </c>
      <c r="AE36" s="19">
        <f t="shared" si="14"/>
        <v>0</v>
      </c>
      <c r="AF36" s="48"/>
      <c r="AG36" s="29">
        <v>521.27800000000002</v>
      </c>
      <c r="AH36" s="29">
        <v>968.23199999999997</v>
      </c>
      <c r="AI36" s="29">
        <v>0.75600000000000001</v>
      </c>
      <c r="AJ36" s="29">
        <v>1119.5439999999999</v>
      </c>
      <c r="AK36" s="4">
        <f t="shared" si="8"/>
        <v>521.27800000000002</v>
      </c>
      <c r="AL36" s="87">
        <f t="shared" si="9"/>
        <v>2087.7759999999998</v>
      </c>
    </row>
    <row r="37" spans="1:38" ht="15.75" hidden="1" x14ac:dyDescent="0.25">
      <c r="A37" s="481"/>
      <c r="B37" s="170" t="s">
        <v>13</v>
      </c>
      <c r="C37" s="171">
        <v>471</v>
      </c>
      <c r="D37" s="37"/>
      <c r="E37" s="37"/>
      <c r="F37" s="44"/>
      <c r="G37" s="37"/>
      <c r="H37" s="37"/>
      <c r="I37" s="44"/>
      <c r="J37" s="42"/>
      <c r="K37" s="43"/>
      <c r="L37" s="39"/>
      <c r="M37" s="37"/>
      <c r="N37" s="38"/>
      <c r="O37" s="39"/>
      <c r="P37" s="35"/>
      <c r="Q37" s="36"/>
      <c r="R37" s="178"/>
      <c r="S37" s="179"/>
      <c r="T37" s="167" t="e">
        <f t="shared" si="10"/>
        <v>#DIV/0!</v>
      </c>
      <c r="U37" s="210" t="e">
        <f t="shared" si="11"/>
        <v>#DIV/0!</v>
      </c>
      <c r="V37" s="13"/>
      <c r="W37" s="13"/>
      <c r="X37" s="13"/>
      <c r="Y37" s="13"/>
      <c r="Z37" s="68">
        <v>0</v>
      </c>
      <c r="AA37" s="75">
        <v>0</v>
      </c>
      <c r="AB37" s="76">
        <v>0</v>
      </c>
      <c r="AC37" s="76">
        <v>0</v>
      </c>
      <c r="AD37" s="48">
        <f t="shared" si="13"/>
        <v>0</v>
      </c>
      <c r="AE37" s="19">
        <f t="shared" si="14"/>
        <v>0</v>
      </c>
      <c r="AF37" s="48"/>
      <c r="AG37" s="105">
        <v>0</v>
      </c>
      <c r="AH37" s="105">
        <v>0</v>
      </c>
      <c r="AI37" s="29">
        <v>0</v>
      </c>
      <c r="AJ37" s="29">
        <v>0</v>
      </c>
      <c r="AK37" s="54"/>
      <c r="AL37" s="87">
        <f t="shared" si="9"/>
        <v>0</v>
      </c>
    </row>
    <row r="38" spans="1:38" ht="56.25" customHeight="1" x14ac:dyDescent="0.25">
      <c r="A38" s="481"/>
      <c r="B38" s="159" t="s">
        <v>15</v>
      </c>
      <c r="C38" s="160">
        <v>500</v>
      </c>
      <c r="D38" s="37">
        <v>0</v>
      </c>
      <c r="E38" s="37">
        <v>0</v>
      </c>
      <c r="F38" s="44"/>
      <c r="G38" s="37">
        <v>0</v>
      </c>
      <c r="H38" s="37">
        <v>0</v>
      </c>
      <c r="I38" s="37"/>
      <c r="J38" s="42">
        <f>AD38</f>
        <v>0</v>
      </c>
      <c r="K38" s="43">
        <f>AE38</f>
        <v>0</v>
      </c>
      <c r="L38" s="45"/>
      <c r="M38" s="37">
        <f>AK38</f>
        <v>0</v>
      </c>
      <c r="N38" s="38">
        <f>AL38</f>
        <v>0</v>
      </c>
      <c r="O38" s="45"/>
      <c r="P38" s="35"/>
      <c r="Q38" s="36"/>
      <c r="R38" s="178">
        <f>M38+J38+G38+D38</f>
        <v>0</v>
      </c>
      <c r="S38" s="179">
        <f>N38+K38+H38+E38</f>
        <v>0</v>
      </c>
      <c r="T38" s="167"/>
      <c r="U38" s="210"/>
      <c r="V38" s="12"/>
      <c r="W38" s="12"/>
      <c r="X38" s="12"/>
      <c r="Y38" s="12"/>
      <c r="Z38" s="71">
        <v>0</v>
      </c>
      <c r="AA38" s="71">
        <v>0</v>
      </c>
      <c r="AB38">
        <v>0</v>
      </c>
      <c r="AC38">
        <v>0</v>
      </c>
      <c r="AG38" s="105">
        <v>0</v>
      </c>
      <c r="AH38" s="105">
        <v>0</v>
      </c>
      <c r="AI38" s="105">
        <v>0</v>
      </c>
      <c r="AJ38" s="105">
        <v>0</v>
      </c>
      <c r="AK38" s="3"/>
      <c r="AL38" s="87">
        <f t="shared" si="9"/>
        <v>0</v>
      </c>
    </row>
    <row r="39" spans="1:38" ht="55.5" customHeight="1" x14ac:dyDescent="0.25">
      <c r="B39" s="182" t="s">
        <v>31</v>
      </c>
      <c r="C39" s="183">
        <v>600</v>
      </c>
      <c r="D39" s="240">
        <f>D6+D14+D22</f>
        <v>76005.717000000004</v>
      </c>
      <c r="E39" s="240">
        <f>E6+E14+E22</f>
        <v>394744.00900000002</v>
      </c>
      <c r="F39" s="8">
        <f>E39/D39</f>
        <v>5.1936094359849276</v>
      </c>
      <c r="G39" s="240">
        <f>G6+G14+G22</f>
        <v>1951.0119999999999</v>
      </c>
      <c r="H39" s="240">
        <f>H22+H14+H6</f>
        <v>10625.097</v>
      </c>
      <c r="I39" s="8">
        <f>H39/G39</f>
        <v>5.445941388366653</v>
      </c>
      <c r="J39" s="32">
        <f>AD39</f>
        <v>14777.236000000001</v>
      </c>
      <c r="K39" s="33">
        <f>AE39</f>
        <v>65983.39499999999</v>
      </c>
      <c r="L39" s="8">
        <f>K39/J39</f>
        <v>4.4652054687358307</v>
      </c>
      <c r="M39" s="66">
        <f>AK39</f>
        <v>9287.32</v>
      </c>
      <c r="N39" s="239">
        <f>AL39</f>
        <v>29319.059000000001</v>
      </c>
      <c r="O39" s="8">
        <f>N39/M39</f>
        <v>3.156891223733004</v>
      </c>
      <c r="P39" s="46"/>
      <c r="Q39" s="47"/>
      <c r="R39" s="231">
        <f>R6+R14+R22</f>
        <v>102021.285</v>
      </c>
      <c r="S39" s="231">
        <f>S6+S14+S22</f>
        <v>500671.56</v>
      </c>
      <c r="T39" s="237">
        <f t="shared" si="10"/>
        <v>4.907520621799657</v>
      </c>
      <c r="U39" s="210">
        <f t="shared" si="11"/>
        <v>5.8890247461595884</v>
      </c>
      <c r="V39" s="14"/>
      <c r="W39" s="14"/>
      <c r="X39" s="14"/>
      <c r="Y39" s="14"/>
      <c r="Z39" s="226">
        <f t="shared" ref="Z39:AE39" si="19">Z6+Z14+Z22</f>
        <v>14777.236000000001</v>
      </c>
      <c r="AA39" s="226">
        <f t="shared" si="19"/>
        <v>47684.386000000006</v>
      </c>
      <c r="AB39" s="226">
        <f t="shared" si="19"/>
        <v>22.593999999999998</v>
      </c>
      <c r="AC39" s="226">
        <f t="shared" si="19"/>
        <v>18299.009000000002</v>
      </c>
      <c r="AD39" s="226">
        <f t="shared" si="19"/>
        <v>14777.236000000001</v>
      </c>
      <c r="AE39" s="226">
        <f t="shared" si="19"/>
        <v>65983.39499999999</v>
      </c>
      <c r="AG39" s="23">
        <f t="shared" ref="AG39:AL39" si="20">AG6+AG14+AG22</f>
        <v>9287.32</v>
      </c>
      <c r="AH39" s="23">
        <f t="shared" si="20"/>
        <v>17694.406000000003</v>
      </c>
      <c r="AI39" s="23">
        <f t="shared" si="20"/>
        <v>13.545</v>
      </c>
      <c r="AJ39" s="23">
        <f t="shared" si="20"/>
        <v>11624.653</v>
      </c>
      <c r="AK39" s="23">
        <f t="shared" si="20"/>
        <v>9287.32</v>
      </c>
      <c r="AL39" s="23">
        <f t="shared" si="20"/>
        <v>29319.059000000001</v>
      </c>
    </row>
    <row r="40" spans="1:38" ht="30.75" hidden="1" customHeight="1" x14ac:dyDescent="0.25">
      <c r="B40" s="188" t="s">
        <v>22</v>
      </c>
      <c r="C40" s="189"/>
      <c r="D40" s="9">
        <f>SUM(D7:D30)</f>
        <v>152011.43400000001</v>
      </c>
      <c r="E40" s="9">
        <f>SUM(E7:E37)</f>
        <v>789488.01799999992</v>
      </c>
      <c r="F40" s="8">
        <f t="shared" ref="F40:F48" si="21">E40/D40</f>
        <v>5.1936094359849267</v>
      </c>
      <c r="G40" s="9">
        <f>G39</f>
        <v>1951.0119999999999</v>
      </c>
      <c r="H40" s="9">
        <f t="shared" ref="H40:O40" si="22">H39</f>
        <v>10625.097</v>
      </c>
      <c r="I40" s="10">
        <f t="shared" si="22"/>
        <v>5.445941388366653</v>
      </c>
      <c r="J40" s="9">
        <f t="shared" si="22"/>
        <v>14777.236000000001</v>
      </c>
      <c r="K40" s="9">
        <f t="shared" si="22"/>
        <v>65983.39499999999</v>
      </c>
      <c r="L40" s="10">
        <f t="shared" si="22"/>
        <v>4.4652054687358307</v>
      </c>
      <c r="M40" s="9">
        <f t="shared" si="22"/>
        <v>9287.32</v>
      </c>
      <c r="N40" s="9">
        <f t="shared" si="22"/>
        <v>29319.059000000001</v>
      </c>
      <c r="O40" s="10">
        <f t="shared" si="22"/>
        <v>3.156891223733004</v>
      </c>
      <c r="P40" s="48"/>
      <c r="Q40" s="48"/>
      <c r="R40" s="193">
        <f>R39</f>
        <v>102021.285</v>
      </c>
      <c r="S40" s="193">
        <f>S39</f>
        <v>500671.56</v>
      </c>
      <c r="T40" s="167">
        <f t="shared" si="10"/>
        <v>4.907520621799657</v>
      </c>
      <c r="U40" s="210">
        <f t="shared" si="11"/>
        <v>5.8890247461595884</v>
      </c>
      <c r="V40" s="15"/>
      <c r="W40" s="15"/>
      <c r="X40" s="15"/>
      <c r="Y40" s="15"/>
      <c r="Z40" s="72"/>
      <c r="AA40" s="72"/>
    </row>
    <row r="41" spans="1:38" ht="30.75" customHeight="1" x14ac:dyDescent="0.25">
      <c r="B41" s="188" t="s">
        <v>22</v>
      </c>
      <c r="C41" s="189" t="s">
        <v>82</v>
      </c>
      <c r="D41" s="227">
        <f>SUM(D42:D48)</f>
        <v>76005.717000000004</v>
      </c>
      <c r="E41" s="227">
        <f>SUM(E42:E48)</f>
        <v>394744.00900000002</v>
      </c>
      <c r="F41" s="8">
        <f>E41/D41</f>
        <v>5.1936094359849276</v>
      </c>
      <c r="G41" s="227">
        <f>SUM(G42:G48)</f>
        <v>1951.0119999999999</v>
      </c>
      <c r="H41" s="227">
        <f>SUM(H42:H48)</f>
        <v>10625.097</v>
      </c>
      <c r="I41" s="99">
        <f>H41/G41</f>
        <v>5.445941388366653</v>
      </c>
      <c r="J41" s="9">
        <f>SUM(J42:J48)</f>
        <v>14777.236000000001</v>
      </c>
      <c r="K41" s="9">
        <f>SUM(K42:K48)</f>
        <v>65983.39499999999</v>
      </c>
      <c r="L41" s="99">
        <f>K41/J41</f>
        <v>4.4652054687358307</v>
      </c>
      <c r="M41" s="9">
        <f>SUM(M42:M48)</f>
        <v>9287.32</v>
      </c>
      <c r="N41" s="9">
        <f>SUM(N42:N48)</f>
        <v>29319.059000000001</v>
      </c>
      <c r="O41" s="99">
        <f>N41/M41</f>
        <v>3.156891223733004</v>
      </c>
      <c r="P41" s="48"/>
      <c r="Q41" s="48"/>
      <c r="R41" s="193">
        <f>SUM(R42:R48)</f>
        <v>102021.285</v>
      </c>
      <c r="S41" s="193">
        <f>SUM(S42:S48)</f>
        <v>500671.56</v>
      </c>
      <c r="T41" s="167">
        <f t="shared" si="10"/>
        <v>4.907520621799657</v>
      </c>
      <c r="U41" s="210">
        <f t="shared" si="11"/>
        <v>5.8890247461595884</v>
      </c>
      <c r="V41" s="15"/>
      <c r="W41" s="15"/>
      <c r="X41" s="15"/>
      <c r="Y41" s="15"/>
      <c r="Z41" s="72"/>
      <c r="AA41" s="72"/>
    </row>
    <row r="42" spans="1:38" ht="24.75" customHeight="1" x14ac:dyDescent="0.25">
      <c r="A42" s="478"/>
      <c r="B42" s="195" t="s">
        <v>7</v>
      </c>
      <c r="C42" s="171"/>
      <c r="D42" s="38">
        <f>D7+D15+D23</f>
        <v>7774.5119999999997</v>
      </c>
      <c r="E42" s="38">
        <f t="shared" ref="D42:E48" si="23">E7+E15+E23+E31</f>
        <v>37874.377999999997</v>
      </c>
      <c r="F42" s="39">
        <f t="shared" si="21"/>
        <v>4.8716084044889243</v>
      </c>
      <c r="G42" s="38">
        <f t="shared" ref="G42:H48" si="24">G7+G15+G23+G31</f>
        <v>0</v>
      </c>
      <c r="H42" s="38">
        <f t="shared" si="24"/>
        <v>0</v>
      </c>
      <c r="I42" s="39"/>
      <c r="J42" s="37">
        <f t="shared" ref="J42:K48" si="25">J7+J15+J23</f>
        <v>2104.3089999999997</v>
      </c>
      <c r="K42" s="38">
        <f t="shared" si="25"/>
        <v>8844.2010000000009</v>
      </c>
      <c r="L42" s="39">
        <f t="shared" ref="L42:L47" si="26">K42/J42</f>
        <v>4.2029003345041067</v>
      </c>
      <c r="M42" s="37">
        <f t="shared" ref="M42:N48" si="27">M7+M15+M23</f>
        <v>0</v>
      </c>
      <c r="N42" s="38">
        <f t="shared" si="27"/>
        <v>0</v>
      </c>
      <c r="O42" s="39"/>
      <c r="P42" s="37">
        <f>P7+P15+P23+P31</f>
        <v>0</v>
      </c>
      <c r="Q42" s="49">
        <f>Q7+Q15+Q23+Q31</f>
        <v>0</v>
      </c>
      <c r="R42" s="172">
        <f t="shared" ref="R42:S48" si="28">R7+R15+R23</f>
        <v>9878.8209999999999</v>
      </c>
      <c r="S42" s="177">
        <f t="shared" si="28"/>
        <v>46718.578999999998</v>
      </c>
      <c r="T42" s="167">
        <f t="shared" si="10"/>
        <v>4.7291654540557015</v>
      </c>
      <c r="U42" s="210">
        <f t="shared" si="11"/>
        <v>5.6749985448668419</v>
      </c>
      <c r="V42" s="16"/>
      <c r="W42" s="16"/>
      <c r="X42" s="16"/>
      <c r="Y42" s="16"/>
      <c r="Z42" s="70"/>
      <c r="AA42" s="70"/>
      <c r="AI42" s="48"/>
    </row>
    <row r="43" spans="1:38" ht="24.75" customHeight="1" x14ac:dyDescent="0.25">
      <c r="A43" s="478"/>
      <c r="B43" s="195" t="s">
        <v>8</v>
      </c>
      <c r="C43" s="171"/>
      <c r="D43" s="38">
        <f>D8+D16+D24</f>
        <v>0</v>
      </c>
      <c r="E43" s="38">
        <f t="shared" si="23"/>
        <v>0</v>
      </c>
      <c r="F43" s="39"/>
      <c r="G43" s="38">
        <f t="shared" si="24"/>
        <v>0</v>
      </c>
      <c r="H43" s="38">
        <f t="shared" si="24"/>
        <v>0</v>
      </c>
      <c r="I43" s="39"/>
      <c r="J43" s="37">
        <f t="shared" si="25"/>
        <v>0</v>
      </c>
      <c r="K43" s="38">
        <f t="shared" si="25"/>
        <v>0</v>
      </c>
      <c r="L43" s="39"/>
      <c r="M43" s="37">
        <f t="shared" si="27"/>
        <v>0</v>
      </c>
      <c r="N43" s="38">
        <f t="shared" si="27"/>
        <v>0</v>
      </c>
      <c r="O43" s="39"/>
      <c r="P43" s="37"/>
      <c r="Q43" s="49"/>
      <c r="R43" s="172">
        <f t="shared" si="28"/>
        <v>0</v>
      </c>
      <c r="S43" s="177">
        <f t="shared" si="28"/>
        <v>0</v>
      </c>
      <c r="T43" s="167"/>
      <c r="U43" s="210"/>
      <c r="V43" s="16"/>
      <c r="W43" s="16"/>
      <c r="X43" s="16"/>
      <c r="Y43" s="16"/>
      <c r="Z43" s="70"/>
      <c r="AA43" s="70"/>
    </row>
    <row r="44" spans="1:38" ht="24.75" customHeight="1" x14ac:dyDescent="0.25">
      <c r="A44" s="478"/>
      <c r="B44" s="195" t="s">
        <v>9</v>
      </c>
      <c r="C44" s="171"/>
      <c r="D44" s="38">
        <f>D9+D17+D25</f>
        <v>0</v>
      </c>
      <c r="E44" s="38">
        <f t="shared" si="23"/>
        <v>0</v>
      </c>
      <c r="F44" s="39"/>
      <c r="G44" s="38">
        <f t="shared" si="24"/>
        <v>0</v>
      </c>
      <c r="H44" s="38">
        <f t="shared" si="24"/>
        <v>0</v>
      </c>
      <c r="I44" s="39"/>
      <c r="J44" s="37">
        <f t="shared" si="25"/>
        <v>0</v>
      </c>
      <c r="K44" s="38">
        <f t="shared" si="25"/>
        <v>0</v>
      </c>
      <c r="L44" s="39"/>
      <c r="M44" s="37">
        <f t="shared" si="27"/>
        <v>0</v>
      </c>
      <c r="N44" s="38">
        <f t="shared" si="27"/>
        <v>0</v>
      </c>
      <c r="O44" s="39"/>
      <c r="P44" s="37">
        <f t="shared" ref="P44:Q48" si="29">P9+P17+P25+P33</f>
        <v>0</v>
      </c>
      <c r="Q44" s="49">
        <f t="shared" si="29"/>
        <v>0</v>
      </c>
      <c r="R44" s="172">
        <f t="shared" si="28"/>
        <v>0</v>
      </c>
      <c r="S44" s="177">
        <f t="shared" si="28"/>
        <v>0</v>
      </c>
      <c r="T44" s="167"/>
      <c r="U44" s="210"/>
      <c r="V44" s="16"/>
      <c r="W44" s="16"/>
      <c r="X44" s="16"/>
      <c r="Y44" s="16"/>
      <c r="Z44" s="70"/>
      <c r="AA44" s="70"/>
      <c r="AD44" s="479" t="s">
        <v>32</v>
      </c>
      <c r="AE44" s="479"/>
      <c r="AF44" s="479"/>
      <c r="AG44" s="479"/>
      <c r="AH44" s="479"/>
      <c r="AI44" s="479"/>
    </row>
    <row r="45" spans="1:38" ht="24.75" customHeight="1" x14ac:dyDescent="0.25">
      <c r="A45" s="478"/>
      <c r="B45" s="195" t="s">
        <v>10</v>
      </c>
      <c r="C45" s="171"/>
      <c r="D45" s="38">
        <f t="shared" si="23"/>
        <v>46089.788999999997</v>
      </c>
      <c r="E45" s="38">
        <f t="shared" si="23"/>
        <v>237136.524</v>
      </c>
      <c r="F45" s="39">
        <f t="shared" si="21"/>
        <v>5.1450989285283999</v>
      </c>
      <c r="G45" s="225">
        <f t="shared" si="24"/>
        <v>1951.0119999999999</v>
      </c>
      <c r="H45" s="228">
        <f t="shared" si="24"/>
        <v>10625.097</v>
      </c>
      <c r="I45" s="39">
        <f>H45/G45</f>
        <v>5.445941388366653</v>
      </c>
      <c r="J45" s="37">
        <f t="shared" si="25"/>
        <v>11104.519000000002</v>
      </c>
      <c r="K45" s="38">
        <f t="shared" si="25"/>
        <v>49829.932999999997</v>
      </c>
      <c r="L45" s="39">
        <f t="shared" si="26"/>
        <v>4.4873562736035648</v>
      </c>
      <c r="M45" s="37">
        <f t="shared" si="27"/>
        <v>8154.3420000000006</v>
      </c>
      <c r="N45" s="38">
        <f t="shared" si="27"/>
        <v>25613.404000000002</v>
      </c>
      <c r="O45" s="39">
        <f>N45/M45</f>
        <v>3.1410755153512082</v>
      </c>
      <c r="P45" s="37">
        <f t="shared" si="29"/>
        <v>0</v>
      </c>
      <c r="Q45" s="49">
        <f t="shared" si="29"/>
        <v>0</v>
      </c>
      <c r="R45" s="172">
        <f t="shared" si="28"/>
        <v>67299.661999999997</v>
      </c>
      <c r="S45" s="177">
        <f t="shared" si="28"/>
        <v>323204.95799999998</v>
      </c>
      <c r="T45" s="167">
        <f t="shared" si="10"/>
        <v>4.8024752041102374</v>
      </c>
      <c r="U45" s="210">
        <f t="shared" si="11"/>
        <v>5.7629702449322844</v>
      </c>
      <c r="V45" s="16"/>
      <c r="W45" s="16"/>
      <c r="X45" s="16"/>
      <c r="Y45" s="16"/>
      <c r="Z45" s="70"/>
      <c r="AA45" s="70"/>
      <c r="AD45" s="479"/>
      <c r="AE45" s="479"/>
      <c r="AF45" s="479"/>
      <c r="AG45" s="479"/>
      <c r="AH45" s="479"/>
      <c r="AI45" s="479"/>
    </row>
    <row r="46" spans="1:38" ht="24.75" customHeight="1" x14ac:dyDescent="0.25">
      <c r="A46" s="478"/>
      <c r="B46" s="195" t="s">
        <v>11</v>
      </c>
      <c r="C46" s="171"/>
      <c r="D46" s="38">
        <f t="shared" si="23"/>
        <v>1517.56</v>
      </c>
      <c r="E46" s="38">
        <f t="shared" si="23"/>
        <v>7687.6610000000001</v>
      </c>
      <c r="F46" s="39">
        <f t="shared" si="21"/>
        <v>5.0658036585044419</v>
      </c>
      <c r="G46" s="38">
        <f t="shared" si="24"/>
        <v>0</v>
      </c>
      <c r="H46" s="38">
        <f t="shared" si="24"/>
        <v>0</v>
      </c>
      <c r="I46" s="39"/>
      <c r="J46" s="37">
        <f t="shared" si="25"/>
        <v>196.41800000000001</v>
      </c>
      <c r="K46" s="38">
        <f t="shared" si="25"/>
        <v>975.69800000000009</v>
      </c>
      <c r="L46" s="39"/>
      <c r="M46" s="37">
        <f t="shared" si="27"/>
        <v>0</v>
      </c>
      <c r="N46" s="38">
        <f t="shared" si="27"/>
        <v>0</v>
      </c>
      <c r="O46" s="39"/>
      <c r="P46" s="37">
        <f t="shared" si="29"/>
        <v>0</v>
      </c>
      <c r="Q46" s="49">
        <f t="shared" si="29"/>
        <v>0</v>
      </c>
      <c r="R46" s="172">
        <f t="shared" si="28"/>
        <v>1713.9780000000001</v>
      </c>
      <c r="S46" s="177">
        <f t="shared" si="28"/>
        <v>8663.3590000000004</v>
      </c>
      <c r="T46" s="167">
        <f t="shared" si="10"/>
        <v>5.054533372073621</v>
      </c>
      <c r="U46" s="210">
        <f t="shared" si="11"/>
        <v>6.0654400464883453</v>
      </c>
      <c r="V46" s="16"/>
      <c r="W46" s="16"/>
      <c r="X46" s="16"/>
      <c r="Y46" s="16"/>
      <c r="Z46" s="70"/>
      <c r="AA46" s="70"/>
      <c r="AD46" s="479"/>
      <c r="AE46" s="479"/>
      <c r="AF46" s="479"/>
      <c r="AG46" s="479"/>
      <c r="AH46" s="479"/>
      <c r="AI46" s="479"/>
    </row>
    <row r="47" spans="1:38" ht="24.75" customHeight="1" x14ac:dyDescent="0.25">
      <c r="A47" s="478"/>
      <c r="B47" s="195" t="s">
        <v>12</v>
      </c>
      <c r="C47" s="171"/>
      <c r="D47" s="38">
        <f t="shared" si="23"/>
        <v>20623.856</v>
      </c>
      <c r="E47" s="38">
        <f t="shared" si="23"/>
        <v>112045.446</v>
      </c>
      <c r="F47" s="39">
        <f t="shared" si="21"/>
        <v>5.4328078124672707</v>
      </c>
      <c r="G47" s="38">
        <f t="shared" si="24"/>
        <v>0</v>
      </c>
      <c r="H47" s="38">
        <f t="shared" si="24"/>
        <v>0</v>
      </c>
      <c r="I47" s="39"/>
      <c r="J47" s="37">
        <f t="shared" si="25"/>
        <v>1371.99</v>
      </c>
      <c r="K47" s="38">
        <f t="shared" si="25"/>
        <v>6333.5630000000001</v>
      </c>
      <c r="L47" s="39">
        <f t="shared" si="26"/>
        <v>4.6163332094257248</v>
      </c>
      <c r="M47" s="37">
        <f t="shared" si="27"/>
        <v>1132.9780000000001</v>
      </c>
      <c r="N47" s="38">
        <f t="shared" si="27"/>
        <v>3705.6549999999997</v>
      </c>
      <c r="O47" s="39">
        <f>N47/M47</f>
        <v>3.2707210554838659</v>
      </c>
      <c r="P47" s="37">
        <f t="shared" si="29"/>
        <v>0</v>
      </c>
      <c r="Q47" s="49">
        <f t="shared" si="29"/>
        <v>0</v>
      </c>
      <c r="R47" s="172">
        <f t="shared" si="28"/>
        <v>23128.824000000001</v>
      </c>
      <c r="S47" s="177">
        <f t="shared" si="28"/>
        <v>122084.664</v>
      </c>
      <c r="T47" s="167">
        <f t="shared" si="10"/>
        <v>5.2784639634077379</v>
      </c>
      <c r="U47" s="210">
        <f t="shared" si="11"/>
        <v>6.3341567560892855</v>
      </c>
      <c r="V47" s="16"/>
      <c r="W47" s="16"/>
      <c r="X47" s="16"/>
      <c r="Y47" s="16"/>
      <c r="Z47" s="70"/>
      <c r="AA47" s="70"/>
      <c r="AD47" s="479"/>
      <c r="AE47" s="479"/>
      <c r="AF47" s="479"/>
      <c r="AG47" s="479"/>
      <c r="AH47" s="479"/>
      <c r="AI47" s="479"/>
    </row>
    <row r="48" spans="1:38" ht="24.75" customHeight="1" x14ac:dyDescent="0.25">
      <c r="A48" s="478"/>
      <c r="B48" s="195" t="s">
        <v>13</v>
      </c>
      <c r="C48" s="198"/>
      <c r="D48" s="38">
        <f t="shared" si="23"/>
        <v>0</v>
      </c>
      <c r="E48" s="38">
        <f t="shared" si="23"/>
        <v>0</v>
      </c>
      <c r="F48" s="39" t="e">
        <f t="shared" si="21"/>
        <v>#DIV/0!</v>
      </c>
      <c r="G48" s="38">
        <f t="shared" si="24"/>
        <v>0</v>
      </c>
      <c r="H48" s="38">
        <f t="shared" si="24"/>
        <v>0</v>
      </c>
      <c r="I48" s="39"/>
      <c r="J48" s="37">
        <f t="shared" si="25"/>
        <v>0</v>
      </c>
      <c r="K48" s="38">
        <f t="shared" si="25"/>
        <v>0</v>
      </c>
      <c r="L48" s="39"/>
      <c r="M48" s="37">
        <f t="shared" si="27"/>
        <v>0</v>
      </c>
      <c r="N48" s="38">
        <f t="shared" si="27"/>
        <v>0</v>
      </c>
      <c r="O48" s="39"/>
      <c r="P48" s="37">
        <f t="shared" si="29"/>
        <v>0</v>
      </c>
      <c r="Q48" s="49">
        <f t="shared" si="29"/>
        <v>0</v>
      </c>
      <c r="R48" s="172">
        <f t="shared" si="28"/>
        <v>0</v>
      </c>
      <c r="S48" s="177">
        <f t="shared" si="28"/>
        <v>0</v>
      </c>
      <c r="T48" s="167"/>
      <c r="U48" s="210"/>
      <c r="V48" s="16"/>
      <c r="W48" s="16"/>
      <c r="X48" s="16"/>
      <c r="Y48" s="16"/>
      <c r="Z48" s="70"/>
      <c r="AA48" s="70"/>
    </row>
    <row r="49" spans="1:20" ht="18.75" x14ac:dyDescent="0.3">
      <c r="A49" s="21"/>
      <c r="B49" s="67" t="s">
        <v>72</v>
      </c>
      <c r="C49"/>
      <c r="S49" s="470" t="s">
        <v>75</v>
      </c>
      <c r="T49" s="470"/>
    </row>
    <row r="50" spans="1:20" x14ac:dyDescent="0.25">
      <c r="C50"/>
      <c r="R50" s="48"/>
    </row>
    <row r="51" spans="1:20" x14ac:dyDescent="0.25">
      <c r="C51"/>
    </row>
    <row r="52" spans="1:20" x14ac:dyDescent="0.25">
      <c r="R52" s="48"/>
    </row>
  </sheetData>
  <mergeCells count="19">
    <mergeCell ref="A42:A48"/>
    <mergeCell ref="AD44:AI47"/>
    <mergeCell ref="AG4:AL4"/>
    <mergeCell ref="A6:A38"/>
    <mergeCell ref="Z2:AA2"/>
    <mergeCell ref="AB2:AC2"/>
    <mergeCell ref="B4:B5"/>
    <mergeCell ref="C4:C5"/>
    <mergeCell ref="D4:F4"/>
    <mergeCell ref="G4:I4"/>
    <mergeCell ref="J4:L4"/>
    <mergeCell ref="M4:O4"/>
    <mergeCell ref="S49:T49"/>
    <mergeCell ref="Z4:AE4"/>
    <mergeCell ref="J1:L1"/>
    <mergeCell ref="S3:T3"/>
    <mergeCell ref="R4:U4"/>
    <mergeCell ref="R1:T1"/>
    <mergeCell ref="B2:U2"/>
  </mergeCells>
  <dataValidations count="1">
    <dataValidation type="decimal" allowBlank="1" showErrorMessage="1" errorTitle="Ошибка" error="Допускается ввод только действительных чисел!" sqref="G30:H34 AG39:AL39 D38:D39 D40:F41 D22:D30 F42:F48 AG23:AJ38 O29:Q29 G22:H28 AG15:AJ21 R39:S39 O42:O48 I42:I48 J6:K28 Z15:AC34 Z35:Z37 AG22:AK22 J30:K38 L42:L48 E22:E39 AG6:AJ13 G29:L29 V39:AE39 O39 F22 F39:L39">
      <formula1>-9.99999999999999E+23</formula1>
      <formula2>9.99999999999999E+23</formula2>
    </dataValidation>
  </dataValidations>
  <pageMargins left="0.70866141732283472" right="0.31496062992125984" top="0.55118110236220474" bottom="0.35433070866141736" header="0.31496062992125984" footer="0.31496062992125984"/>
  <pageSetup paperSize="9" scale="2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AU51"/>
  <sheetViews>
    <sheetView view="pageBreakPreview" topLeftCell="A7" zoomScale="70" zoomScaleNormal="70" zoomScaleSheetLayoutView="70" workbookViewId="0">
      <selection activeCell="A2" sqref="A2:AO2"/>
    </sheetView>
  </sheetViews>
  <sheetFormatPr defaultRowHeight="15" outlineLevelCol="1" x14ac:dyDescent="0.25"/>
  <cols>
    <col min="1" max="1" width="2" customWidth="1"/>
    <col min="2" max="2" width="54.5703125" style="371"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 min="30" max="30" width="16.42578125" customWidth="1"/>
    <col min="31" max="31" width="18.28515625" customWidth="1"/>
    <col min="32" max="32" width="15.5703125" customWidth="1"/>
    <col min="33" max="33" width="22.5703125" customWidth="1"/>
    <col min="34" max="34" width="17.28515625" customWidth="1"/>
    <col min="35" max="35" width="16" customWidth="1"/>
    <col min="36" max="36" width="18.7109375" bestFit="1" customWidth="1"/>
    <col min="37" max="37" width="17.7109375" bestFit="1" customWidth="1"/>
    <col min="38" max="38" width="13.7109375" bestFit="1" customWidth="1"/>
    <col min="39" max="39" width="13.42578125" customWidth="1"/>
    <col min="40" max="40" width="13.140625" customWidth="1"/>
    <col min="41" max="41" width="12.42578125" customWidth="1"/>
    <col min="42" max="42" width="15.7109375" customWidth="1"/>
    <col min="43" max="43" width="21.140625" customWidth="1"/>
    <col min="44" max="44" width="13.85546875" customWidth="1"/>
    <col min="46" max="46" width="10.42578125" customWidth="1"/>
    <col min="47" max="47" width="10.7109375" customWidth="1"/>
  </cols>
  <sheetData>
    <row r="1" spans="1:47" ht="15.75" x14ac:dyDescent="0.25">
      <c r="H1" s="473" t="s">
        <v>73</v>
      </c>
      <c r="I1" s="473"/>
    </row>
    <row r="2" spans="1:47" s="112" customFormat="1" ht="71.25" customHeight="1" x14ac:dyDescent="0.25">
      <c r="A2" s="476" t="s">
        <v>213</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row>
    <row r="3" spans="1:47" ht="12.75" customHeight="1" x14ac:dyDescent="0.25">
      <c r="B3" s="372"/>
      <c r="C3" s="372"/>
      <c r="D3" s="307"/>
      <c r="E3" s="307"/>
      <c r="F3" s="307"/>
      <c r="G3" s="307"/>
      <c r="H3" s="307"/>
      <c r="I3" s="307"/>
      <c r="J3" s="307"/>
      <c r="K3" s="307"/>
      <c r="L3" s="307"/>
      <c r="M3" s="307"/>
      <c r="N3" s="307"/>
      <c r="O3" s="307"/>
      <c r="P3" s="307"/>
      <c r="Q3" s="307"/>
      <c r="R3" s="307"/>
      <c r="S3" s="307"/>
      <c r="T3" s="307"/>
      <c r="U3" s="307"/>
      <c r="V3" s="307"/>
      <c r="W3" s="307"/>
      <c r="X3" s="307"/>
      <c r="Y3" s="307"/>
      <c r="Z3" s="508"/>
      <c r="AA3" s="508"/>
      <c r="AB3" s="508"/>
      <c r="AC3" s="508"/>
      <c r="AD3" s="17"/>
      <c r="AE3" s="17"/>
      <c r="AF3" s="17"/>
      <c r="AG3" s="17"/>
      <c r="AH3" s="17"/>
      <c r="AI3" s="17"/>
      <c r="AJ3" s="508"/>
      <c r="AK3" s="508"/>
      <c r="AL3" s="508"/>
      <c r="AM3" s="508"/>
    </row>
    <row r="4" spans="1:47" ht="15.75" customHeight="1" x14ac:dyDescent="0.25">
      <c r="B4" s="512" t="s">
        <v>2</v>
      </c>
      <c r="C4" s="513" t="s">
        <v>0</v>
      </c>
      <c r="D4" s="503" t="s">
        <v>3</v>
      </c>
      <c r="E4" s="504"/>
      <c r="F4" s="504"/>
      <c r="G4" s="504" t="s">
        <v>4</v>
      </c>
      <c r="H4" s="504"/>
      <c r="I4" s="504"/>
      <c r="J4" s="504" t="s">
        <v>16</v>
      </c>
      <c r="K4" s="504"/>
      <c r="L4" s="504"/>
      <c r="M4" s="504"/>
      <c r="N4" s="504"/>
      <c r="O4" s="504"/>
      <c r="P4" s="504"/>
      <c r="Q4" s="504" t="s">
        <v>19</v>
      </c>
      <c r="R4" s="504"/>
      <c r="S4" s="504"/>
      <c r="T4" s="504"/>
      <c r="U4" s="504"/>
      <c r="V4" s="504"/>
      <c r="W4" s="504"/>
      <c r="X4" s="504"/>
      <c r="Y4" s="504"/>
      <c r="Z4" s="504" t="s">
        <v>182</v>
      </c>
      <c r="AA4" s="504"/>
      <c r="AB4" s="504"/>
      <c r="AC4" s="504"/>
      <c r="AD4" s="510" t="s">
        <v>174</v>
      </c>
      <c r="AE4" s="510"/>
      <c r="AF4" s="510"/>
      <c r="AG4" s="510"/>
      <c r="AH4" s="511" t="s">
        <v>183</v>
      </c>
      <c r="AI4" s="511" t="s">
        <v>184</v>
      </c>
      <c r="AJ4" s="510" t="s">
        <v>175</v>
      </c>
      <c r="AK4" s="510"/>
      <c r="AL4" s="510"/>
      <c r="AM4" s="510"/>
      <c r="AN4" s="511" t="s">
        <v>176</v>
      </c>
      <c r="AO4" s="511" t="s">
        <v>177</v>
      </c>
      <c r="AP4" s="510" t="s">
        <v>157</v>
      </c>
      <c r="AQ4" s="510"/>
      <c r="AR4" s="510"/>
      <c r="AS4" s="510"/>
      <c r="AT4" s="511" t="s">
        <v>171</v>
      </c>
      <c r="AU4" s="511" t="s">
        <v>172</v>
      </c>
    </row>
    <row r="5" spans="1:47" ht="110.25" customHeight="1" x14ac:dyDescent="0.25">
      <c r="B5" s="512"/>
      <c r="C5" s="513"/>
      <c r="D5" s="270" t="s">
        <v>24</v>
      </c>
      <c r="E5" s="271" t="s">
        <v>25</v>
      </c>
      <c r="F5" s="272" t="s">
        <v>30</v>
      </c>
      <c r="G5" s="270" t="s">
        <v>24</v>
      </c>
      <c r="H5" s="271" t="s">
        <v>25</v>
      </c>
      <c r="I5" s="272" t="s">
        <v>30</v>
      </c>
      <c r="J5" s="273" t="s">
        <v>5</v>
      </c>
      <c r="K5" s="271" t="s">
        <v>27</v>
      </c>
      <c r="L5" s="273" t="s">
        <v>29</v>
      </c>
      <c r="M5" s="271" t="s">
        <v>28</v>
      </c>
      <c r="N5" s="274" t="s">
        <v>20</v>
      </c>
      <c r="O5" s="274" t="s">
        <v>21</v>
      </c>
      <c r="P5" s="272" t="s">
        <v>30</v>
      </c>
      <c r="Q5" s="273" t="s">
        <v>5</v>
      </c>
      <c r="R5" s="271" t="s">
        <v>18</v>
      </c>
      <c r="S5" s="273" t="s">
        <v>29</v>
      </c>
      <c r="T5" s="271" t="s">
        <v>28</v>
      </c>
      <c r="U5" s="273" t="s">
        <v>125</v>
      </c>
      <c r="V5" s="271" t="s">
        <v>126</v>
      </c>
      <c r="W5" s="274" t="s">
        <v>20</v>
      </c>
      <c r="X5" s="274" t="s">
        <v>21</v>
      </c>
      <c r="Y5" s="272" t="s">
        <v>30</v>
      </c>
      <c r="Z5" s="370" t="s">
        <v>24</v>
      </c>
      <c r="AA5" s="370" t="s">
        <v>92</v>
      </c>
      <c r="AB5" s="370" t="s">
        <v>69</v>
      </c>
      <c r="AC5" s="370" t="s">
        <v>81</v>
      </c>
      <c r="AD5" s="370" t="s">
        <v>24</v>
      </c>
      <c r="AE5" s="370" t="s">
        <v>92</v>
      </c>
      <c r="AF5" s="370" t="s">
        <v>69</v>
      </c>
      <c r="AG5" s="370" t="s">
        <v>81</v>
      </c>
      <c r="AH5" s="511"/>
      <c r="AI5" s="511"/>
      <c r="AJ5" s="370" t="s">
        <v>24</v>
      </c>
      <c r="AK5" s="370" t="s">
        <v>92</v>
      </c>
      <c r="AL5" s="370" t="s">
        <v>69</v>
      </c>
      <c r="AM5" s="370" t="s">
        <v>81</v>
      </c>
      <c r="AN5" s="511"/>
      <c r="AO5" s="511"/>
      <c r="AP5" s="370" t="s">
        <v>24</v>
      </c>
      <c r="AQ5" s="370" t="s">
        <v>92</v>
      </c>
      <c r="AR5" s="370" t="s">
        <v>69</v>
      </c>
      <c r="AS5" s="370" t="s">
        <v>81</v>
      </c>
      <c r="AT5" s="511"/>
      <c r="AU5" s="511"/>
    </row>
    <row r="6" spans="1:47" s="264" customFormat="1" ht="24" x14ac:dyDescent="0.25">
      <c r="A6" s="481"/>
      <c r="B6" s="373" t="s">
        <v>1</v>
      </c>
      <c r="C6" s="374" t="s">
        <v>95</v>
      </c>
      <c r="D6" s="279">
        <f>SUM(D7:D13)</f>
        <v>0</v>
      </c>
      <c r="E6" s="279">
        <f>SUM(E7:E13)</f>
        <v>0</v>
      </c>
      <c r="F6" s="279" t="e">
        <f t="shared" ref="F6:F13" si="0">E6/D6</f>
        <v>#DIV/0!</v>
      </c>
      <c r="G6" s="279">
        <f>SUM(G7:G13)</f>
        <v>0</v>
      </c>
      <c r="H6" s="279">
        <f>SUM(H7:H13)</f>
        <v>0</v>
      </c>
      <c r="I6" s="279" t="e">
        <f t="shared" ref="I6:I21" si="1">H6/G6</f>
        <v>#DIV/0!</v>
      </c>
      <c r="J6" s="279">
        <f>SUM(J7:J13)</f>
        <v>8840.4709999999995</v>
      </c>
      <c r="K6" s="279">
        <f>SUM(K7:K13)</f>
        <v>29849.480100000001</v>
      </c>
      <c r="L6" s="279">
        <f>SUM(L7:L13)</f>
        <v>1.1455833333333334</v>
      </c>
      <c r="M6" s="279">
        <f>SUM(M7:M13)</f>
        <v>11683.556624999999</v>
      </c>
      <c r="N6" s="279">
        <f t="shared" ref="N6:N13" si="2">J6</f>
        <v>8840.4709999999995</v>
      </c>
      <c r="O6" s="279">
        <f t="shared" ref="O6:O13" si="3">K6+M6</f>
        <v>41533.036724999998</v>
      </c>
      <c r="P6" s="279">
        <f>O6/N6</f>
        <v>4.6980570068042757</v>
      </c>
      <c r="Q6" s="279">
        <f t="shared" ref="Q6:V6" si="4">SUM(Q7:Q13)</f>
        <v>7501.04</v>
      </c>
      <c r="R6" s="279">
        <f t="shared" si="4"/>
        <v>16585.394491666666</v>
      </c>
      <c r="S6" s="279">
        <f t="shared" si="4"/>
        <v>0.93516666666666681</v>
      </c>
      <c r="T6" s="279">
        <f t="shared" si="4"/>
        <v>9549.9148666666679</v>
      </c>
      <c r="U6" s="279">
        <f t="shared" si="4"/>
        <v>1.2134166666666666</v>
      </c>
      <c r="V6" s="279">
        <f t="shared" si="4"/>
        <v>3926.834816666666</v>
      </c>
      <c r="W6" s="279">
        <f>Q6</f>
        <v>7501.04</v>
      </c>
      <c r="X6" s="279">
        <f>R6+T6+V6</f>
        <v>30062.144174999998</v>
      </c>
      <c r="Y6" s="279">
        <f>X6/W6</f>
        <v>4.0077301514190031</v>
      </c>
      <c r="Z6" s="292">
        <f t="shared" ref="Z6:AA40" si="5">W6+N6+G6+D6</f>
        <v>16341.510999999999</v>
      </c>
      <c r="AA6" s="292">
        <f t="shared" si="5"/>
        <v>71595.180899999992</v>
      </c>
      <c r="AB6" s="292">
        <f>IFERROR(AA6/Z6,0)</f>
        <v>4.3811848794153736</v>
      </c>
      <c r="AC6" s="292">
        <f>AB6*1.2</f>
        <v>5.257421855298448</v>
      </c>
      <c r="AD6" s="279">
        <v>16341.510999999999</v>
      </c>
      <c r="AE6" s="279">
        <v>71595.180899999992</v>
      </c>
      <c r="AF6" s="279">
        <v>4.3811848794153736</v>
      </c>
      <c r="AG6" s="279">
        <v>5.257421855298448</v>
      </c>
      <c r="AH6" s="369">
        <f>IFERROR(AB6/AF6*100,0)</f>
        <v>100</v>
      </c>
      <c r="AI6" s="369">
        <f>IFERROR(Z6/AD6*100,0)</f>
        <v>100</v>
      </c>
      <c r="AJ6" s="279">
        <v>16703.947</v>
      </c>
      <c r="AK6" s="279">
        <v>69773.741125</v>
      </c>
      <c r="AL6" s="279">
        <v>4.177081088978551</v>
      </c>
      <c r="AM6" s="279">
        <v>5.0124973067742609</v>
      </c>
      <c r="AN6" s="369">
        <f t="shared" ref="AN6:AN40" si="6">IFERROR(AF6/AL6*100,0)</f>
        <v>104.88627790768442</v>
      </c>
      <c r="AO6" s="369">
        <f t="shared" ref="AO6:AO40" si="7">IFERROR(Z6/AJ6*100,0)</f>
        <v>97.830237368449488</v>
      </c>
      <c r="AP6" s="279">
        <v>16603.252</v>
      </c>
      <c r="AQ6" s="279">
        <v>63370.963199999904</v>
      </c>
      <c r="AR6" s="279">
        <v>3.8167801825810899</v>
      </c>
      <c r="AS6" s="279">
        <v>4.5801362190973123</v>
      </c>
      <c r="AT6" s="369">
        <f>AM6/AR6*100</f>
        <v>131.32790118881223</v>
      </c>
      <c r="AU6" s="369">
        <f>AK6/AP6*100</f>
        <v>420.24141490474278</v>
      </c>
    </row>
    <row r="7" spans="1:47" ht="15.75" x14ac:dyDescent="0.25">
      <c r="A7" s="481"/>
      <c r="B7" s="375" t="s">
        <v>7</v>
      </c>
      <c r="C7" s="376" t="s">
        <v>96</v>
      </c>
      <c r="D7" s="303">
        <v>0</v>
      </c>
      <c r="E7" s="303">
        <v>0</v>
      </c>
      <c r="F7" s="279" t="e">
        <f t="shared" si="0"/>
        <v>#DIV/0!</v>
      </c>
      <c r="G7" s="303">
        <v>0</v>
      </c>
      <c r="H7" s="303">
        <v>0</v>
      </c>
      <c r="I7" s="279" t="e">
        <f t="shared" si="1"/>
        <v>#DIV/0!</v>
      </c>
      <c r="J7" s="303">
        <v>0</v>
      </c>
      <c r="K7" s="303">
        <v>0</v>
      </c>
      <c r="L7" s="303">
        <v>0</v>
      </c>
      <c r="M7" s="303">
        <v>0</v>
      </c>
      <c r="N7" s="280">
        <f t="shared" si="2"/>
        <v>0</v>
      </c>
      <c r="O7" s="280">
        <f t="shared" si="3"/>
        <v>0</v>
      </c>
      <c r="P7" s="279" t="e">
        <f t="shared" ref="P7:P30" si="8">O7/N7</f>
        <v>#DIV/0!</v>
      </c>
      <c r="Q7" s="304">
        <v>0</v>
      </c>
      <c r="R7" s="304">
        <v>0</v>
      </c>
      <c r="S7" s="304">
        <v>0</v>
      </c>
      <c r="T7" s="304">
        <v>0</v>
      </c>
      <c r="U7" s="304">
        <v>0</v>
      </c>
      <c r="V7" s="304">
        <v>0</v>
      </c>
      <c r="W7" s="280">
        <f t="shared" ref="W7:W30" si="9">Q7</f>
        <v>0</v>
      </c>
      <c r="X7" s="280">
        <f t="shared" ref="X7:X30" si="10">R7+T7</f>
        <v>0</v>
      </c>
      <c r="Y7" s="279" t="e">
        <f t="shared" ref="Y7:Y30" si="11">X7/W7</f>
        <v>#DIV/0!</v>
      </c>
      <c r="Z7" s="289">
        <f t="shared" si="5"/>
        <v>0</v>
      </c>
      <c r="AA7" s="289">
        <f t="shared" si="5"/>
        <v>0</v>
      </c>
      <c r="AB7" s="292">
        <f t="shared" ref="AB7:AB40" si="12">IFERROR(AA7/Z7,0)</f>
        <v>0</v>
      </c>
      <c r="AC7" s="292">
        <f t="shared" ref="AC7:AC28" si="13">AB7*1.2</f>
        <v>0</v>
      </c>
      <c r="AD7" s="280">
        <v>0</v>
      </c>
      <c r="AE7" s="280">
        <v>0</v>
      </c>
      <c r="AF7" s="279">
        <v>0</v>
      </c>
      <c r="AG7" s="279">
        <v>0</v>
      </c>
      <c r="AH7" s="369">
        <f t="shared" ref="AH7:AH40" si="14">IFERROR(AB7/AF7*100,0)</f>
        <v>0</v>
      </c>
      <c r="AI7" s="369">
        <f t="shared" ref="AI7:AI40" si="15">IFERROR(Z7/AD7*100,0)</f>
        <v>0</v>
      </c>
      <c r="AJ7" s="280">
        <v>0</v>
      </c>
      <c r="AK7" s="280">
        <v>0</v>
      </c>
      <c r="AL7" s="279">
        <v>0</v>
      </c>
      <c r="AM7" s="280">
        <v>0</v>
      </c>
      <c r="AN7" s="369">
        <f t="shared" si="6"/>
        <v>0</v>
      </c>
      <c r="AO7" s="369">
        <f t="shared" si="7"/>
        <v>0</v>
      </c>
      <c r="AP7" s="280">
        <v>0</v>
      </c>
      <c r="AQ7" s="280">
        <v>0</v>
      </c>
      <c r="AR7" s="279"/>
      <c r="AS7" s="280"/>
      <c r="AT7" s="369"/>
      <c r="AU7" s="369"/>
    </row>
    <row r="8" spans="1:47" ht="15.75" x14ac:dyDescent="0.25">
      <c r="A8" s="481"/>
      <c r="B8" s="375" t="s">
        <v>8</v>
      </c>
      <c r="C8" s="376" t="s">
        <v>97</v>
      </c>
      <c r="D8" s="303">
        <v>0</v>
      </c>
      <c r="E8" s="303">
        <v>0</v>
      </c>
      <c r="F8" s="279" t="e">
        <f t="shared" si="0"/>
        <v>#DIV/0!</v>
      </c>
      <c r="G8" s="303">
        <v>0</v>
      </c>
      <c r="H8" s="303">
        <v>0</v>
      </c>
      <c r="I8" s="279" t="e">
        <f t="shared" si="1"/>
        <v>#DIV/0!</v>
      </c>
      <c r="J8" s="303">
        <v>8840.4709999999995</v>
      </c>
      <c r="K8" s="303">
        <v>29849.480100000001</v>
      </c>
      <c r="L8" s="303">
        <v>1.1455833333333334</v>
      </c>
      <c r="M8" s="303">
        <v>11683.556624999999</v>
      </c>
      <c r="N8" s="280">
        <f t="shared" si="2"/>
        <v>8840.4709999999995</v>
      </c>
      <c r="O8" s="280">
        <f t="shared" si="3"/>
        <v>41533.036724999998</v>
      </c>
      <c r="P8" s="279">
        <f t="shared" si="8"/>
        <v>4.6980570068042757</v>
      </c>
      <c r="Q8" s="304">
        <v>7501.04</v>
      </c>
      <c r="R8" s="304">
        <v>16585.394491666666</v>
      </c>
      <c r="S8" s="304">
        <v>0.93516666666666681</v>
      </c>
      <c r="T8" s="304">
        <v>9549.9148666666679</v>
      </c>
      <c r="U8" s="304">
        <v>1.2134166666666666</v>
      </c>
      <c r="V8" s="304">
        <v>3926.834816666666</v>
      </c>
      <c r="W8" s="280">
        <f t="shared" si="9"/>
        <v>7501.04</v>
      </c>
      <c r="X8" s="280">
        <f t="shared" si="10"/>
        <v>26135.309358333332</v>
      </c>
      <c r="Y8" s="279">
        <f t="shared" si="11"/>
        <v>3.4842247686098635</v>
      </c>
      <c r="Z8" s="289">
        <f t="shared" si="5"/>
        <v>16341.510999999999</v>
      </c>
      <c r="AA8" s="289">
        <f t="shared" si="5"/>
        <v>67668.346083333337</v>
      </c>
      <c r="AB8" s="292">
        <f t="shared" si="12"/>
        <v>4.1408867321591831</v>
      </c>
      <c r="AC8" s="292">
        <f t="shared" si="13"/>
        <v>4.9690640785910194</v>
      </c>
      <c r="AD8" s="280">
        <v>16341.510999999999</v>
      </c>
      <c r="AE8" s="280">
        <v>67668.346083333337</v>
      </c>
      <c r="AF8" s="279">
        <v>4.1408867321591831</v>
      </c>
      <c r="AG8" s="279">
        <v>4.9690640785910194</v>
      </c>
      <c r="AH8" s="369">
        <f t="shared" si="14"/>
        <v>100</v>
      </c>
      <c r="AI8" s="369">
        <f t="shared" si="15"/>
        <v>100</v>
      </c>
      <c r="AJ8" s="280">
        <v>16703.947</v>
      </c>
      <c r="AK8" s="280">
        <v>66182.703024999995</v>
      </c>
      <c r="AL8" s="279">
        <v>3.9620996776989292</v>
      </c>
      <c r="AM8" s="280">
        <v>4.7545196132387151</v>
      </c>
      <c r="AN8" s="369">
        <f t="shared" si="6"/>
        <v>104.51243201847178</v>
      </c>
      <c r="AO8" s="369">
        <f t="shared" si="7"/>
        <v>97.830237368449488</v>
      </c>
      <c r="AP8" s="280">
        <v>16603.252</v>
      </c>
      <c r="AQ8" s="280">
        <v>60410.540333333236</v>
      </c>
      <c r="AR8" s="279">
        <v>3.6384763860316784</v>
      </c>
      <c r="AS8" s="280">
        <v>4.3661716632380143</v>
      </c>
      <c r="AT8" s="369">
        <f t="shared" ref="AT8:AT30" si="16">AM8/AR8*100</f>
        <v>130.6733673328647</v>
      </c>
      <c r="AU8" s="369">
        <f t="shared" ref="AU8:AU30" si="17">AK8/AP8*100</f>
        <v>398.61289237192807</v>
      </c>
    </row>
    <row r="9" spans="1:47" ht="15.75" x14ac:dyDescent="0.25">
      <c r="A9" s="481"/>
      <c r="B9" s="375" t="s">
        <v>9</v>
      </c>
      <c r="C9" s="376" t="s">
        <v>98</v>
      </c>
      <c r="D9" s="303">
        <v>0</v>
      </c>
      <c r="E9" s="303">
        <v>0</v>
      </c>
      <c r="F9" s="279" t="e">
        <f t="shared" si="0"/>
        <v>#DIV/0!</v>
      </c>
      <c r="G9" s="303">
        <v>0</v>
      </c>
      <c r="H9" s="303">
        <v>0</v>
      </c>
      <c r="I9" s="279" t="e">
        <f t="shared" si="1"/>
        <v>#DIV/0!</v>
      </c>
      <c r="J9" s="303">
        <v>0</v>
      </c>
      <c r="K9" s="303">
        <v>0</v>
      </c>
      <c r="L9" s="303">
        <v>0</v>
      </c>
      <c r="M9" s="303">
        <v>0</v>
      </c>
      <c r="N9" s="280">
        <f t="shared" si="2"/>
        <v>0</v>
      </c>
      <c r="O9" s="280">
        <f t="shared" si="3"/>
        <v>0</v>
      </c>
      <c r="P9" s="279" t="e">
        <f t="shared" si="8"/>
        <v>#DIV/0!</v>
      </c>
      <c r="Q9" s="304">
        <v>0</v>
      </c>
      <c r="R9" s="304">
        <v>0</v>
      </c>
      <c r="S9" s="304">
        <v>0</v>
      </c>
      <c r="T9" s="304">
        <v>0</v>
      </c>
      <c r="U9" s="304">
        <v>0</v>
      </c>
      <c r="V9" s="304">
        <v>0</v>
      </c>
      <c r="W9" s="280">
        <f t="shared" si="9"/>
        <v>0</v>
      </c>
      <c r="X9" s="280">
        <f t="shared" si="10"/>
        <v>0</v>
      </c>
      <c r="Y9" s="279" t="e">
        <f t="shared" si="11"/>
        <v>#DIV/0!</v>
      </c>
      <c r="Z9" s="289">
        <f t="shared" si="5"/>
        <v>0</v>
      </c>
      <c r="AA9" s="289">
        <f t="shared" si="5"/>
        <v>0</v>
      </c>
      <c r="AB9" s="292">
        <f t="shared" si="12"/>
        <v>0</v>
      </c>
      <c r="AC9" s="292">
        <f t="shared" si="13"/>
        <v>0</v>
      </c>
      <c r="AD9" s="280">
        <v>0</v>
      </c>
      <c r="AE9" s="280">
        <v>0</v>
      </c>
      <c r="AF9" s="279">
        <v>0</v>
      </c>
      <c r="AG9" s="279">
        <v>0</v>
      </c>
      <c r="AH9" s="369">
        <f t="shared" si="14"/>
        <v>0</v>
      </c>
      <c r="AI9" s="369">
        <f t="shared" si="15"/>
        <v>0</v>
      </c>
      <c r="AJ9" s="280">
        <v>0</v>
      </c>
      <c r="AK9" s="280">
        <v>0</v>
      </c>
      <c r="AL9" s="280">
        <v>0</v>
      </c>
      <c r="AM9" s="280">
        <v>0</v>
      </c>
      <c r="AN9" s="369">
        <f t="shared" si="6"/>
        <v>0</v>
      </c>
      <c r="AO9" s="369">
        <f t="shared" si="7"/>
        <v>0</v>
      </c>
      <c r="AP9" s="280">
        <v>0</v>
      </c>
      <c r="AQ9" s="280">
        <v>0</v>
      </c>
      <c r="AR9" s="280">
        <v>0</v>
      </c>
      <c r="AS9" s="280">
        <v>0</v>
      </c>
      <c r="AT9" s="369"/>
      <c r="AU9" s="369"/>
    </row>
    <row r="10" spans="1:47" ht="15.75" x14ac:dyDescent="0.25">
      <c r="A10" s="481"/>
      <c r="B10" s="375" t="s">
        <v>10</v>
      </c>
      <c r="C10" s="376" t="s">
        <v>99</v>
      </c>
      <c r="D10" s="303">
        <v>0</v>
      </c>
      <c r="E10" s="303">
        <v>0</v>
      </c>
      <c r="F10" s="279" t="e">
        <f t="shared" si="0"/>
        <v>#DIV/0!</v>
      </c>
      <c r="G10" s="303">
        <v>0</v>
      </c>
      <c r="H10" s="303">
        <v>0</v>
      </c>
      <c r="I10" s="279" t="e">
        <f t="shared" si="1"/>
        <v>#DIV/0!</v>
      </c>
      <c r="J10" s="303">
        <v>0</v>
      </c>
      <c r="K10" s="303">
        <v>0</v>
      </c>
      <c r="L10" s="303">
        <v>0</v>
      </c>
      <c r="M10" s="303">
        <v>0</v>
      </c>
      <c r="N10" s="280">
        <f t="shared" si="2"/>
        <v>0</v>
      </c>
      <c r="O10" s="280">
        <f t="shared" si="3"/>
        <v>0</v>
      </c>
      <c r="P10" s="279" t="e">
        <f t="shared" si="8"/>
        <v>#DIV/0!</v>
      </c>
      <c r="Q10" s="304">
        <v>0</v>
      </c>
      <c r="R10" s="304">
        <v>0</v>
      </c>
      <c r="S10" s="304">
        <v>0</v>
      </c>
      <c r="T10" s="304">
        <v>0</v>
      </c>
      <c r="U10" s="304">
        <v>0</v>
      </c>
      <c r="V10" s="304">
        <v>0</v>
      </c>
      <c r="W10" s="280">
        <f t="shared" si="9"/>
        <v>0</v>
      </c>
      <c r="X10" s="280">
        <f t="shared" si="10"/>
        <v>0</v>
      </c>
      <c r="Y10" s="279" t="e">
        <f t="shared" si="11"/>
        <v>#DIV/0!</v>
      </c>
      <c r="Z10" s="289">
        <f t="shared" si="5"/>
        <v>0</v>
      </c>
      <c r="AA10" s="289">
        <f t="shared" si="5"/>
        <v>0</v>
      </c>
      <c r="AB10" s="292">
        <f t="shared" si="12"/>
        <v>0</v>
      </c>
      <c r="AC10" s="292">
        <f t="shared" si="13"/>
        <v>0</v>
      </c>
      <c r="AD10" s="280">
        <v>0</v>
      </c>
      <c r="AE10" s="280">
        <v>0</v>
      </c>
      <c r="AF10" s="279">
        <v>0</v>
      </c>
      <c r="AG10" s="279">
        <v>0</v>
      </c>
      <c r="AH10" s="369">
        <f t="shared" si="14"/>
        <v>0</v>
      </c>
      <c r="AI10" s="369">
        <f t="shared" si="15"/>
        <v>0</v>
      </c>
      <c r="AJ10" s="280">
        <v>0</v>
      </c>
      <c r="AK10" s="280">
        <v>0</v>
      </c>
      <c r="AL10" s="280">
        <v>0</v>
      </c>
      <c r="AM10" s="280">
        <v>0</v>
      </c>
      <c r="AN10" s="369">
        <f t="shared" si="6"/>
        <v>0</v>
      </c>
      <c r="AO10" s="369">
        <f t="shared" si="7"/>
        <v>0</v>
      </c>
      <c r="AP10" s="280">
        <v>0</v>
      </c>
      <c r="AQ10" s="280">
        <v>0</v>
      </c>
      <c r="AR10" s="280">
        <v>0</v>
      </c>
      <c r="AS10" s="280">
        <v>0</v>
      </c>
      <c r="AT10" s="369"/>
      <c r="AU10" s="369"/>
    </row>
    <row r="11" spans="1:47" ht="15.75" x14ac:dyDescent="0.25">
      <c r="A11" s="481"/>
      <c r="B11" s="375" t="s">
        <v>11</v>
      </c>
      <c r="C11" s="376" t="s">
        <v>100</v>
      </c>
      <c r="D11" s="303">
        <v>0</v>
      </c>
      <c r="E11" s="303">
        <v>0</v>
      </c>
      <c r="F11" s="279" t="e">
        <f t="shared" si="0"/>
        <v>#DIV/0!</v>
      </c>
      <c r="G11" s="303">
        <v>0</v>
      </c>
      <c r="H11" s="303">
        <v>0</v>
      </c>
      <c r="I11" s="279" t="e">
        <f t="shared" si="1"/>
        <v>#DIV/0!</v>
      </c>
      <c r="J11" s="303">
        <v>0</v>
      </c>
      <c r="K11" s="303">
        <v>0</v>
      </c>
      <c r="L11" s="303">
        <v>0</v>
      </c>
      <c r="M11" s="303">
        <v>0</v>
      </c>
      <c r="N11" s="280">
        <f t="shared" si="2"/>
        <v>0</v>
      </c>
      <c r="O11" s="280">
        <f t="shared" si="3"/>
        <v>0</v>
      </c>
      <c r="P11" s="279" t="e">
        <f t="shared" si="8"/>
        <v>#DIV/0!</v>
      </c>
      <c r="Q11" s="304">
        <v>0</v>
      </c>
      <c r="R11" s="304">
        <v>0</v>
      </c>
      <c r="S11" s="304">
        <v>0</v>
      </c>
      <c r="T11" s="304">
        <v>0</v>
      </c>
      <c r="U11" s="304">
        <v>0</v>
      </c>
      <c r="V11" s="304">
        <v>0</v>
      </c>
      <c r="W11" s="280">
        <f t="shared" si="9"/>
        <v>0</v>
      </c>
      <c r="X11" s="280">
        <f t="shared" si="10"/>
        <v>0</v>
      </c>
      <c r="Y11" s="279" t="e">
        <f t="shared" si="11"/>
        <v>#DIV/0!</v>
      </c>
      <c r="Z11" s="289">
        <f t="shared" si="5"/>
        <v>0</v>
      </c>
      <c r="AA11" s="289">
        <f t="shared" si="5"/>
        <v>0</v>
      </c>
      <c r="AB11" s="292">
        <f t="shared" si="12"/>
        <v>0</v>
      </c>
      <c r="AC11" s="292">
        <f t="shared" si="13"/>
        <v>0</v>
      </c>
      <c r="AD11" s="280">
        <v>0</v>
      </c>
      <c r="AE11" s="280">
        <v>0</v>
      </c>
      <c r="AF11" s="279">
        <v>0</v>
      </c>
      <c r="AG11" s="279">
        <v>0</v>
      </c>
      <c r="AH11" s="369">
        <f t="shared" si="14"/>
        <v>0</v>
      </c>
      <c r="AI11" s="369">
        <f t="shared" si="15"/>
        <v>0</v>
      </c>
      <c r="AJ11" s="280">
        <v>0</v>
      </c>
      <c r="AK11" s="280">
        <v>0</v>
      </c>
      <c r="AL11" s="280">
        <v>0</v>
      </c>
      <c r="AM11" s="280">
        <v>0</v>
      </c>
      <c r="AN11" s="369">
        <f t="shared" si="6"/>
        <v>0</v>
      </c>
      <c r="AO11" s="369">
        <f t="shared" si="7"/>
        <v>0</v>
      </c>
      <c r="AP11" s="280">
        <v>0</v>
      </c>
      <c r="AQ11" s="280">
        <v>0</v>
      </c>
      <c r="AR11" s="280">
        <v>0</v>
      </c>
      <c r="AS11" s="280">
        <v>0</v>
      </c>
      <c r="AT11" s="369"/>
      <c r="AU11" s="369"/>
    </row>
    <row r="12" spans="1:47" ht="15.75" x14ac:dyDescent="0.25">
      <c r="A12" s="481"/>
      <c r="B12" s="375" t="s">
        <v>12</v>
      </c>
      <c r="C12" s="376" t="s">
        <v>101</v>
      </c>
      <c r="D12" s="303">
        <v>0</v>
      </c>
      <c r="E12" s="303">
        <v>0</v>
      </c>
      <c r="F12" s="279" t="e">
        <f t="shared" si="0"/>
        <v>#DIV/0!</v>
      </c>
      <c r="G12" s="303">
        <v>0</v>
      </c>
      <c r="H12" s="303">
        <v>0</v>
      </c>
      <c r="I12" s="279" t="e">
        <f t="shared" si="1"/>
        <v>#DIV/0!</v>
      </c>
      <c r="J12" s="303">
        <v>0</v>
      </c>
      <c r="K12" s="303">
        <v>0</v>
      </c>
      <c r="L12" s="303">
        <v>0</v>
      </c>
      <c r="M12" s="303">
        <v>0</v>
      </c>
      <c r="N12" s="280">
        <f t="shared" si="2"/>
        <v>0</v>
      </c>
      <c r="O12" s="280">
        <f t="shared" si="3"/>
        <v>0</v>
      </c>
      <c r="P12" s="279" t="e">
        <f t="shared" si="8"/>
        <v>#DIV/0!</v>
      </c>
      <c r="Q12" s="304">
        <v>0</v>
      </c>
      <c r="R12" s="304">
        <v>0</v>
      </c>
      <c r="S12" s="304">
        <v>0</v>
      </c>
      <c r="T12" s="304">
        <v>0</v>
      </c>
      <c r="U12" s="304">
        <v>0</v>
      </c>
      <c r="V12" s="304">
        <v>0</v>
      </c>
      <c r="W12" s="280">
        <f t="shared" si="9"/>
        <v>0</v>
      </c>
      <c r="X12" s="280">
        <f t="shared" si="10"/>
        <v>0</v>
      </c>
      <c r="Y12" s="279" t="e">
        <f t="shared" si="11"/>
        <v>#DIV/0!</v>
      </c>
      <c r="Z12" s="289">
        <f t="shared" si="5"/>
        <v>0</v>
      </c>
      <c r="AA12" s="289">
        <f t="shared" si="5"/>
        <v>0</v>
      </c>
      <c r="AB12" s="292">
        <f t="shared" si="12"/>
        <v>0</v>
      </c>
      <c r="AC12" s="292">
        <f t="shared" si="13"/>
        <v>0</v>
      </c>
      <c r="AD12" s="280">
        <v>0</v>
      </c>
      <c r="AE12" s="280">
        <v>0</v>
      </c>
      <c r="AF12" s="279">
        <v>0</v>
      </c>
      <c r="AG12" s="279">
        <v>0</v>
      </c>
      <c r="AH12" s="369">
        <f t="shared" si="14"/>
        <v>0</v>
      </c>
      <c r="AI12" s="369">
        <f t="shared" si="15"/>
        <v>0</v>
      </c>
      <c r="AJ12" s="280">
        <v>0</v>
      </c>
      <c r="AK12" s="280">
        <v>0</v>
      </c>
      <c r="AL12" s="280">
        <v>0</v>
      </c>
      <c r="AM12" s="280">
        <v>0</v>
      </c>
      <c r="AN12" s="369">
        <f t="shared" si="6"/>
        <v>0</v>
      </c>
      <c r="AO12" s="369">
        <f t="shared" si="7"/>
        <v>0</v>
      </c>
      <c r="AP12" s="280">
        <v>0</v>
      </c>
      <c r="AQ12" s="280">
        <v>0</v>
      </c>
      <c r="AR12" s="280">
        <v>0</v>
      </c>
      <c r="AS12" s="280">
        <v>0</v>
      </c>
      <c r="AT12" s="369"/>
      <c r="AU12" s="369"/>
    </row>
    <row r="13" spans="1:47" ht="15.75" x14ac:dyDescent="0.25">
      <c r="A13" s="481"/>
      <c r="B13" s="375" t="s">
        <v>13</v>
      </c>
      <c r="C13" s="376" t="s">
        <v>102</v>
      </c>
      <c r="D13" s="303">
        <v>0</v>
      </c>
      <c r="E13" s="303">
        <v>0</v>
      </c>
      <c r="F13" s="279" t="e">
        <f t="shared" si="0"/>
        <v>#DIV/0!</v>
      </c>
      <c r="G13" s="303">
        <v>0</v>
      </c>
      <c r="H13" s="303">
        <v>0</v>
      </c>
      <c r="I13" s="279" t="e">
        <f t="shared" si="1"/>
        <v>#DIV/0!</v>
      </c>
      <c r="J13" s="303">
        <v>0</v>
      </c>
      <c r="K13" s="303">
        <v>0</v>
      </c>
      <c r="L13" s="303">
        <v>0</v>
      </c>
      <c r="M13" s="303">
        <v>0</v>
      </c>
      <c r="N13" s="280">
        <f t="shared" si="2"/>
        <v>0</v>
      </c>
      <c r="O13" s="280">
        <f t="shared" si="3"/>
        <v>0</v>
      </c>
      <c r="P13" s="279" t="e">
        <f t="shared" si="8"/>
        <v>#DIV/0!</v>
      </c>
      <c r="Q13" s="304">
        <v>0</v>
      </c>
      <c r="R13" s="304">
        <v>0</v>
      </c>
      <c r="S13" s="304">
        <v>0</v>
      </c>
      <c r="T13" s="304">
        <v>0</v>
      </c>
      <c r="U13" s="304">
        <v>0</v>
      </c>
      <c r="V13" s="304">
        <v>0</v>
      </c>
      <c r="W13" s="280">
        <f t="shared" si="9"/>
        <v>0</v>
      </c>
      <c r="X13" s="280">
        <f t="shared" si="10"/>
        <v>0</v>
      </c>
      <c r="Y13" s="279" t="e">
        <f t="shared" si="11"/>
        <v>#DIV/0!</v>
      </c>
      <c r="Z13" s="289">
        <f t="shared" si="5"/>
        <v>0</v>
      </c>
      <c r="AA13" s="289">
        <f t="shared" si="5"/>
        <v>0</v>
      </c>
      <c r="AB13" s="292">
        <f t="shared" si="12"/>
        <v>0</v>
      </c>
      <c r="AC13" s="292">
        <f t="shared" si="13"/>
        <v>0</v>
      </c>
      <c r="AD13" s="280">
        <v>0</v>
      </c>
      <c r="AE13" s="280">
        <v>0</v>
      </c>
      <c r="AF13" s="279">
        <v>0</v>
      </c>
      <c r="AG13" s="279">
        <v>0</v>
      </c>
      <c r="AH13" s="369">
        <f t="shared" si="14"/>
        <v>0</v>
      </c>
      <c r="AI13" s="369">
        <f t="shared" si="15"/>
        <v>0</v>
      </c>
      <c r="AJ13" s="280">
        <v>0</v>
      </c>
      <c r="AK13" s="280">
        <v>0</v>
      </c>
      <c r="AL13" s="280">
        <v>0</v>
      </c>
      <c r="AM13" s="280">
        <v>0</v>
      </c>
      <c r="AN13" s="369">
        <f t="shared" si="6"/>
        <v>0</v>
      </c>
      <c r="AO13" s="369">
        <f t="shared" si="7"/>
        <v>0</v>
      </c>
      <c r="AP13" s="280">
        <v>0</v>
      </c>
      <c r="AQ13" s="280">
        <v>0</v>
      </c>
      <c r="AR13" s="280">
        <v>0</v>
      </c>
      <c r="AS13" s="280">
        <v>0</v>
      </c>
      <c r="AT13" s="369"/>
      <c r="AU13" s="369"/>
    </row>
    <row r="14" spans="1:47" s="264" customFormat="1" ht="24" x14ac:dyDescent="0.25">
      <c r="A14" s="481"/>
      <c r="B14" s="373" t="s">
        <v>17</v>
      </c>
      <c r="C14" s="374" t="s">
        <v>103</v>
      </c>
      <c r="D14" s="279">
        <f>SUM(D15:D21)</f>
        <v>0</v>
      </c>
      <c r="E14" s="279">
        <f>SUM(E15:E21)</f>
        <v>0</v>
      </c>
      <c r="F14" s="279" t="e">
        <f>E14/D14</f>
        <v>#DIV/0!</v>
      </c>
      <c r="G14" s="279">
        <f>SUM(G15:G21)</f>
        <v>0</v>
      </c>
      <c r="H14" s="279">
        <f>SUM(H15:H21)</f>
        <v>0</v>
      </c>
      <c r="I14" s="279" t="e">
        <f t="shared" si="1"/>
        <v>#DIV/0!</v>
      </c>
      <c r="J14" s="279">
        <f>SUM(J15:J21)</f>
        <v>2363.8229999999999</v>
      </c>
      <c r="K14" s="279">
        <f>SUM(K15:K21)</f>
        <v>12297.580174999997</v>
      </c>
      <c r="L14" s="279">
        <f>SUM(L15:L21)</f>
        <v>0.32783333333333337</v>
      </c>
      <c r="M14" s="279">
        <f>SUM(M15:M21)</f>
        <v>3341.0241249999995</v>
      </c>
      <c r="N14" s="279">
        <f>J14</f>
        <v>2363.8229999999999</v>
      </c>
      <c r="O14" s="279">
        <f>K14+M14</f>
        <v>15638.604299999997</v>
      </c>
      <c r="P14" s="279">
        <f t="shared" si="8"/>
        <v>6.6158101939104572</v>
      </c>
      <c r="Q14" s="279">
        <f t="shared" ref="Q14:V14" si="18">SUM(Q15:Q21)</f>
        <v>0</v>
      </c>
      <c r="R14" s="279">
        <f t="shared" si="18"/>
        <v>0</v>
      </c>
      <c r="S14" s="279">
        <f t="shared" si="18"/>
        <v>0</v>
      </c>
      <c r="T14" s="279">
        <f t="shared" si="18"/>
        <v>0</v>
      </c>
      <c r="U14" s="279">
        <f t="shared" si="18"/>
        <v>0</v>
      </c>
      <c r="V14" s="279">
        <f t="shared" si="18"/>
        <v>0</v>
      </c>
      <c r="W14" s="279">
        <f t="shared" si="9"/>
        <v>0</v>
      </c>
      <c r="X14" s="279">
        <f t="shared" si="10"/>
        <v>0</v>
      </c>
      <c r="Y14" s="279" t="e">
        <f t="shared" si="11"/>
        <v>#DIV/0!</v>
      </c>
      <c r="Z14" s="292">
        <f t="shared" si="5"/>
        <v>2363.8229999999999</v>
      </c>
      <c r="AA14" s="292">
        <f t="shared" si="5"/>
        <v>15638.604299999997</v>
      </c>
      <c r="AB14" s="292">
        <f t="shared" si="12"/>
        <v>6.6158101939104572</v>
      </c>
      <c r="AC14" s="292">
        <f t="shared" si="13"/>
        <v>7.9389722326925485</v>
      </c>
      <c r="AD14" s="279">
        <v>2363.8229999999999</v>
      </c>
      <c r="AE14" s="279">
        <v>15638.604299999997</v>
      </c>
      <c r="AF14" s="279">
        <v>6.6158101939104572</v>
      </c>
      <c r="AG14" s="279">
        <v>7.9389722326925485</v>
      </c>
      <c r="AH14" s="369">
        <f t="shared" si="14"/>
        <v>100</v>
      </c>
      <c r="AI14" s="369">
        <f t="shared" si="15"/>
        <v>100</v>
      </c>
      <c r="AJ14" s="279">
        <v>2071.1999999999998</v>
      </c>
      <c r="AK14" s="279">
        <v>11760.368799999998</v>
      </c>
      <c r="AL14" s="280">
        <v>5.6780459636925453</v>
      </c>
      <c r="AM14" s="280">
        <v>6.8136551564310546</v>
      </c>
      <c r="AN14" s="369">
        <f t="shared" si="6"/>
        <v>116.51561534045887</v>
      </c>
      <c r="AO14" s="369">
        <f t="shared" si="7"/>
        <v>114.1281865585168</v>
      </c>
      <c r="AP14" s="279">
        <v>0</v>
      </c>
      <c r="AQ14" s="279">
        <v>0</v>
      </c>
      <c r="AR14" s="280">
        <v>0</v>
      </c>
      <c r="AS14" s="280">
        <v>0</v>
      </c>
      <c r="AT14" s="369"/>
      <c r="AU14" s="369"/>
    </row>
    <row r="15" spans="1:47" ht="15.75" x14ac:dyDescent="0.25">
      <c r="A15" s="481"/>
      <c r="B15" s="375" t="s">
        <v>7</v>
      </c>
      <c r="C15" s="376" t="s">
        <v>104</v>
      </c>
      <c r="D15" s="303">
        <v>0</v>
      </c>
      <c r="E15" s="303">
        <v>0</v>
      </c>
      <c r="F15" s="279" t="e">
        <f t="shared" ref="F15:F31" si="19">E15/D15</f>
        <v>#DIV/0!</v>
      </c>
      <c r="G15" s="303">
        <v>0</v>
      </c>
      <c r="H15" s="303">
        <v>0</v>
      </c>
      <c r="I15" s="279" t="e">
        <f t="shared" si="1"/>
        <v>#DIV/0!</v>
      </c>
      <c r="J15" s="304">
        <v>2301.25</v>
      </c>
      <c r="K15" s="304">
        <v>11967.763391666664</v>
      </c>
      <c r="L15" s="304">
        <v>0.31983333333333336</v>
      </c>
      <c r="M15" s="304">
        <v>3259.8157416666663</v>
      </c>
      <c r="N15" s="280">
        <f t="shared" ref="N15:N30" si="20">J15</f>
        <v>2301.25</v>
      </c>
      <c r="O15" s="280">
        <f>K15+M15</f>
        <v>15227.579133333329</v>
      </c>
      <c r="P15" s="279">
        <f t="shared" si="8"/>
        <v>6.6170903349628807</v>
      </c>
      <c r="Q15" s="304">
        <v>0</v>
      </c>
      <c r="R15" s="304">
        <v>0</v>
      </c>
      <c r="S15" s="304">
        <v>0</v>
      </c>
      <c r="T15" s="304">
        <v>0</v>
      </c>
      <c r="U15" s="304">
        <v>0</v>
      </c>
      <c r="V15" s="304">
        <v>0</v>
      </c>
      <c r="W15" s="280">
        <f>Q15</f>
        <v>0</v>
      </c>
      <c r="X15" s="280">
        <f t="shared" si="10"/>
        <v>0</v>
      </c>
      <c r="Y15" s="279" t="e">
        <f t="shared" si="11"/>
        <v>#DIV/0!</v>
      </c>
      <c r="Z15" s="289">
        <f t="shared" si="5"/>
        <v>2301.25</v>
      </c>
      <c r="AA15" s="289">
        <f t="shared" si="5"/>
        <v>15227.579133333329</v>
      </c>
      <c r="AB15" s="292">
        <f t="shared" si="12"/>
        <v>6.6170903349628807</v>
      </c>
      <c r="AC15" s="292">
        <f t="shared" si="13"/>
        <v>7.9405084019554568</v>
      </c>
      <c r="AD15" s="280">
        <v>2301.25</v>
      </c>
      <c r="AE15" s="280">
        <v>15227.579133333329</v>
      </c>
      <c r="AF15" s="279">
        <v>6.6170903349628807</v>
      </c>
      <c r="AG15" s="279">
        <v>7.9405084019554568</v>
      </c>
      <c r="AH15" s="369">
        <f t="shared" si="14"/>
        <v>100</v>
      </c>
      <c r="AI15" s="369">
        <f t="shared" si="15"/>
        <v>100</v>
      </c>
      <c r="AJ15" s="280">
        <v>2071.1999999999998</v>
      </c>
      <c r="AK15" s="280">
        <v>11760.368799999998</v>
      </c>
      <c r="AL15" s="280">
        <v>5.6780459636925453</v>
      </c>
      <c r="AM15" s="280">
        <v>6.8136551564310546</v>
      </c>
      <c r="AN15" s="369">
        <f t="shared" si="6"/>
        <v>116.53816079114048</v>
      </c>
      <c r="AO15" s="369">
        <f t="shared" si="7"/>
        <v>111.10708767864041</v>
      </c>
      <c r="AP15" s="280">
        <v>0</v>
      </c>
      <c r="AQ15" s="280">
        <v>0</v>
      </c>
      <c r="AR15" s="280">
        <v>0</v>
      </c>
      <c r="AS15" s="280">
        <v>0</v>
      </c>
      <c r="AT15" s="369"/>
      <c r="AU15" s="369"/>
    </row>
    <row r="16" spans="1:47" ht="15.75" x14ac:dyDescent="0.25">
      <c r="A16" s="481"/>
      <c r="B16" s="375" t="s">
        <v>8</v>
      </c>
      <c r="C16" s="376" t="s">
        <v>105</v>
      </c>
      <c r="D16" s="303">
        <v>0</v>
      </c>
      <c r="E16" s="303">
        <v>0</v>
      </c>
      <c r="F16" s="279" t="e">
        <f t="shared" si="19"/>
        <v>#DIV/0!</v>
      </c>
      <c r="G16" s="303">
        <v>0</v>
      </c>
      <c r="H16" s="303">
        <v>0</v>
      </c>
      <c r="I16" s="279" t="e">
        <f t="shared" si="1"/>
        <v>#DIV/0!</v>
      </c>
      <c r="J16" s="304">
        <v>0</v>
      </c>
      <c r="K16" s="304">
        <v>0</v>
      </c>
      <c r="L16" s="304">
        <v>0</v>
      </c>
      <c r="M16" s="304">
        <v>0</v>
      </c>
      <c r="N16" s="280">
        <f t="shared" si="20"/>
        <v>0</v>
      </c>
      <c r="O16" s="280">
        <f t="shared" ref="O16:O30" si="21">K16+M16</f>
        <v>0</v>
      </c>
      <c r="P16" s="279" t="e">
        <f t="shared" si="8"/>
        <v>#DIV/0!</v>
      </c>
      <c r="Q16" s="304">
        <v>0</v>
      </c>
      <c r="R16" s="304">
        <v>0</v>
      </c>
      <c r="S16" s="304">
        <v>0</v>
      </c>
      <c r="T16" s="304">
        <v>0</v>
      </c>
      <c r="U16" s="304">
        <v>0</v>
      </c>
      <c r="V16" s="304">
        <v>0</v>
      </c>
      <c r="W16" s="280">
        <f t="shared" si="9"/>
        <v>0</v>
      </c>
      <c r="X16" s="280">
        <f t="shared" si="10"/>
        <v>0</v>
      </c>
      <c r="Y16" s="279" t="e">
        <f t="shared" si="11"/>
        <v>#DIV/0!</v>
      </c>
      <c r="Z16" s="289">
        <f t="shared" si="5"/>
        <v>0</v>
      </c>
      <c r="AA16" s="289">
        <f t="shared" si="5"/>
        <v>0</v>
      </c>
      <c r="AB16" s="292">
        <f t="shared" si="12"/>
        <v>0</v>
      </c>
      <c r="AC16" s="292">
        <f t="shared" si="13"/>
        <v>0</v>
      </c>
      <c r="AD16" s="280">
        <v>0</v>
      </c>
      <c r="AE16" s="280">
        <v>0</v>
      </c>
      <c r="AF16" s="279">
        <v>0</v>
      </c>
      <c r="AG16" s="279">
        <v>0</v>
      </c>
      <c r="AH16" s="369">
        <f t="shared" si="14"/>
        <v>0</v>
      </c>
      <c r="AI16" s="369">
        <f t="shared" si="15"/>
        <v>0</v>
      </c>
      <c r="AJ16" s="280">
        <v>0</v>
      </c>
      <c r="AK16" s="280">
        <v>0</v>
      </c>
      <c r="AL16" s="280">
        <v>0</v>
      </c>
      <c r="AM16" s="280">
        <v>0</v>
      </c>
      <c r="AN16" s="369">
        <f t="shared" si="6"/>
        <v>0</v>
      </c>
      <c r="AO16" s="369">
        <f t="shared" si="7"/>
        <v>0</v>
      </c>
      <c r="AP16" s="280">
        <v>0</v>
      </c>
      <c r="AQ16" s="280">
        <v>0</v>
      </c>
      <c r="AR16" s="280">
        <v>0</v>
      </c>
      <c r="AS16" s="280">
        <v>0</v>
      </c>
      <c r="AT16" s="369"/>
      <c r="AU16" s="369"/>
    </row>
    <row r="17" spans="1:47" ht="15.75" x14ac:dyDescent="0.25">
      <c r="A17" s="481"/>
      <c r="B17" s="375" t="s">
        <v>9</v>
      </c>
      <c r="C17" s="376" t="s">
        <v>106</v>
      </c>
      <c r="D17" s="303">
        <v>0</v>
      </c>
      <c r="E17" s="303">
        <v>0</v>
      </c>
      <c r="F17" s="279" t="e">
        <f t="shared" si="19"/>
        <v>#DIV/0!</v>
      </c>
      <c r="G17" s="303">
        <v>0</v>
      </c>
      <c r="H17" s="303">
        <v>0</v>
      </c>
      <c r="I17" s="279" t="e">
        <f t="shared" si="1"/>
        <v>#DIV/0!</v>
      </c>
      <c r="J17" s="304">
        <v>0</v>
      </c>
      <c r="K17" s="304">
        <v>0</v>
      </c>
      <c r="L17" s="304">
        <v>0</v>
      </c>
      <c r="M17" s="304">
        <v>0</v>
      </c>
      <c r="N17" s="280">
        <f t="shared" si="20"/>
        <v>0</v>
      </c>
      <c r="O17" s="280">
        <f t="shared" si="21"/>
        <v>0</v>
      </c>
      <c r="P17" s="279" t="e">
        <f t="shared" si="8"/>
        <v>#DIV/0!</v>
      </c>
      <c r="Q17" s="304">
        <v>0</v>
      </c>
      <c r="R17" s="304">
        <v>0</v>
      </c>
      <c r="S17" s="304">
        <v>0</v>
      </c>
      <c r="T17" s="304">
        <v>0</v>
      </c>
      <c r="U17" s="304">
        <v>0</v>
      </c>
      <c r="V17" s="304">
        <v>0</v>
      </c>
      <c r="W17" s="280">
        <f t="shared" si="9"/>
        <v>0</v>
      </c>
      <c r="X17" s="280">
        <f t="shared" si="10"/>
        <v>0</v>
      </c>
      <c r="Y17" s="279" t="e">
        <f t="shared" si="11"/>
        <v>#DIV/0!</v>
      </c>
      <c r="Z17" s="289">
        <f t="shared" si="5"/>
        <v>0</v>
      </c>
      <c r="AA17" s="289">
        <f t="shared" si="5"/>
        <v>0</v>
      </c>
      <c r="AB17" s="292">
        <f t="shared" si="12"/>
        <v>0</v>
      </c>
      <c r="AC17" s="292">
        <f t="shared" si="13"/>
        <v>0</v>
      </c>
      <c r="AD17" s="280">
        <v>0</v>
      </c>
      <c r="AE17" s="280">
        <v>0</v>
      </c>
      <c r="AF17" s="279">
        <v>0</v>
      </c>
      <c r="AG17" s="279">
        <v>0</v>
      </c>
      <c r="AH17" s="369">
        <f t="shared" si="14"/>
        <v>0</v>
      </c>
      <c r="AI17" s="369">
        <f t="shared" si="15"/>
        <v>0</v>
      </c>
      <c r="AJ17" s="280">
        <v>0</v>
      </c>
      <c r="AK17" s="280">
        <v>0</v>
      </c>
      <c r="AL17" s="280">
        <v>0</v>
      </c>
      <c r="AM17" s="280">
        <v>0</v>
      </c>
      <c r="AN17" s="369">
        <f t="shared" si="6"/>
        <v>0</v>
      </c>
      <c r="AO17" s="369">
        <f t="shared" si="7"/>
        <v>0</v>
      </c>
      <c r="AP17" s="280">
        <v>0</v>
      </c>
      <c r="AQ17" s="280">
        <v>0</v>
      </c>
      <c r="AR17" s="280">
        <v>0</v>
      </c>
      <c r="AS17" s="280">
        <v>0</v>
      </c>
      <c r="AT17" s="369"/>
      <c r="AU17" s="369"/>
    </row>
    <row r="18" spans="1:47" ht="15.75" x14ac:dyDescent="0.25">
      <c r="A18" s="481"/>
      <c r="B18" s="375" t="s">
        <v>10</v>
      </c>
      <c r="C18" s="376" t="s">
        <v>107</v>
      </c>
      <c r="D18" s="303">
        <v>0</v>
      </c>
      <c r="E18" s="303">
        <v>0</v>
      </c>
      <c r="F18" s="279" t="e">
        <f t="shared" si="19"/>
        <v>#DIV/0!</v>
      </c>
      <c r="G18" s="303">
        <v>0</v>
      </c>
      <c r="H18" s="303">
        <v>0</v>
      </c>
      <c r="I18" s="279" t="e">
        <f t="shared" si="1"/>
        <v>#DIV/0!</v>
      </c>
      <c r="J18" s="304">
        <v>62.573</v>
      </c>
      <c r="K18" s="304">
        <v>329.81678333333332</v>
      </c>
      <c r="L18" s="304">
        <v>8.0000000000000002E-3</v>
      </c>
      <c r="M18" s="304">
        <v>81.20838333333333</v>
      </c>
      <c r="N18" s="280">
        <f t="shared" si="20"/>
        <v>62.573</v>
      </c>
      <c r="O18" s="280">
        <f t="shared" si="21"/>
        <v>411.02516666666668</v>
      </c>
      <c r="P18" s="279">
        <f t="shared" si="8"/>
        <v>6.5687303895716473</v>
      </c>
      <c r="Q18" s="304">
        <v>0</v>
      </c>
      <c r="R18" s="304">
        <v>0</v>
      </c>
      <c r="S18" s="304">
        <v>0</v>
      </c>
      <c r="T18" s="304">
        <v>0</v>
      </c>
      <c r="U18" s="304">
        <v>0</v>
      </c>
      <c r="V18" s="304">
        <v>0</v>
      </c>
      <c r="W18" s="280">
        <f t="shared" si="9"/>
        <v>0</v>
      </c>
      <c r="X18" s="280">
        <f t="shared" si="10"/>
        <v>0</v>
      </c>
      <c r="Y18" s="279" t="e">
        <f t="shared" si="11"/>
        <v>#DIV/0!</v>
      </c>
      <c r="Z18" s="289">
        <f t="shared" si="5"/>
        <v>62.573</v>
      </c>
      <c r="AA18" s="289">
        <f t="shared" si="5"/>
        <v>411.02516666666668</v>
      </c>
      <c r="AB18" s="292">
        <f t="shared" si="12"/>
        <v>6.5687303895716473</v>
      </c>
      <c r="AC18" s="292">
        <f t="shared" si="13"/>
        <v>7.8824764674859766</v>
      </c>
      <c r="AD18" s="280">
        <v>62.573</v>
      </c>
      <c r="AE18" s="280">
        <v>411.02516666666668</v>
      </c>
      <c r="AF18" s="279">
        <v>6.5687303895716473</v>
      </c>
      <c r="AG18" s="279">
        <v>7.8824764674859766</v>
      </c>
      <c r="AH18" s="369">
        <f t="shared" si="14"/>
        <v>100</v>
      </c>
      <c r="AI18" s="369">
        <f t="shared" si="15"/>
        <v>100</v>
      </c>
      <c r="AJ18" s="280">
        <v>0</v>
      </c>
      <c r="AK18" s="280">
        <v>0</v>
      </c>
      <c r="AL18" s="280">
        <v>0</v>
      </c>
      <c r="AM18" s="280">
        <v>0</v>
      </c>
      <c r="AN18" s="369">
        <f t="shared" si="6"/>
        <v>0</v>
      </c>
      <c r="AO18" s="369">
        <f t="shared" si="7"/>
        <v>0</v>
      </c>
      <c r="AP18" s="280">
        <v>0</v>
      </c>
      <c r="AQ18" s="280">
        <v>0</v>
      </c>
      <c r="AR18" s="280">
        <v>0</v>
      </c>
      <c r="AS18" s="280">
        <v>0</v>
      </c>
      <c r="AT18" s="369"/>
      <c r="AU18" s="369"/>
    </row>
    <row r="19" spans="1:47" ht="15.75" x14ac:dyDescent="0.25">
      <c r="A19" s="481"/>
      <c r="B19" s="375" t="s">
        <v>11</v>
      </c>
      <c r="C19" s="376" t="s">
        <v>108</v>
      </c>
      <c r="D19" s="303">
        <v>0</v>
      </c>
      <c r="E19" s="303">
        <v>0</v>
      </c>
      <c r="F19" s="279" t="e">
        <f t="shared" si="19"/>
        <v>#DIV/0!</v>
      </c>
      <c r="G19" s="303">
        <v>0</v>
      </c>
      <c r="H19" s="303">
        <v>0</v>
      </c>
      <c r="I19" s="279" t="e">
        <f t="shared" si="1"/>
        <v>#DIV/0!</v>
      </c>
      <c r="J19" s="304">
        <v>0</v>
      </c>
      <c r="K19" s="304">
        <v>0</v>
      </c>
      <c r="L19" s="304">
        <v>0</v>
      </c>
      <c r="M19" s="304">
        <v>0</v>
      </c>
      <c r="N19" s="280">
        <f t="shared" si="20"/>
        <v>0</v>
      </c>
      <c r="O19" s="280">
        <f t="shared" si="21"/>
        <v>0</v>
      </c>
      <c r="P19" s="279" t="e">
        <f t="shared" si="8"/>
        <v>#DIV/0!</v>
      </c>
      <c r="Q19" s="304">
        <v>0</v>
      </c>
      <c r="R19" s="304">
        <v>0</v>
      </c>
      <c r="S19" s="304">
        <v>0</v>
      </c>
      <c r="T19" s="304">
        <v>0</v>
      </c>
      <c r="U19" s="304">
        <v>0</v>
      </c>
      <c r="V19" s="304">
        <v>0</v>
      </c>
      <c r="W19" s="280">
        <f t="shared" si="9"/>
        <v>0</v>
      </c>
      <c r="X19" s="280">
        <f t="shared" si="10"/>
        <v>0</v>
      </c>
      <c r="Y19" s="279" t="e">
        <f t="shared" si="11"/>
        <v>#DIV/0!</v>
      </c>
      <c r="Z19" s="289">
        <f t="shared" si="5"/>
        <v>0</v>
      </c>
      <c r="AA19" s="289">
        <f t="shared" si="5"/>
        <v>0</v>
      </c>
      <c r="AB19" s="292">
        <f t="shared" si="12"/>
        <v>0</v>
      </c>
      <c r="AC19" s="292">
        <f t="shared" si="13"/>
        <v>0</v>
      </c>
      <c r="AD19" s="280">
        <v>0</v>
      </c>
      <c r="AE19" s="280">
        <v>0</v>
      </c>
      <c r="AF19" s="279">
        <v>0</v>
      </c>
      <c r="AG19" s="279">
        <v>0</v>
      </c>
      <c r="AH19" s="369">
        <f t="shared" si="14"/>
        <v>0</v>
      </c>
      <c r="AI19" s="369">
        <f t="shared" si="15"/>
        <v>0</v>
      </c>
      <c r="AJ19" s="280">
        <v>0</v>
      </c>
      <c r="AK19" s="280">
        <v>0</v>
      </c>
      <c r="AL19" s="280">
        <v>0</v>
      </c>
      <c r="AM19" s="280">
        <v>0</v>
      </c>
      <c r="AN19" s="369">
        <f t="shared" si="6"/>
        <v>0</v>
      </c>
      <c r="AO19" s="369">
        <f t="shared" si="7"/>
        <v>0</v>
      </c>
      <c r="AP19" s="280">
        <v>0</v>
      </c>
      <c r="AQ19" s="280">
        <v>0</v>
      </c>
      <c r="AR19" s="280">
        <v>0</v>
      </c>
      <c r="AS19" s="280">
        <v>0</v>
      </c>
      <c r="AT19" s="369"/>
      <c r="AU19" s="369"/>
    </row>
    <row r="20" spans="1:47" ht="15.75" x14ac:dyDescent="0.25">
      <c r="A20" s="481"/>
      <c r="B20" s="375" t="s">
        <v>12</v>
      </c>
      <c r="C20" s="376" t="s">
        <v>109</v>
      </c>
      <c r="D20" s="303">
        <v>0</v>
      </c>
      <c r="E20" s="303">
        <v>0</v>
      </c>
      <c r="F20" s="279" t="e">
        <f t="shared" si="19"/>
        <v>#DIV/0!</v>
      </c>
      <c r="G20" s="303">
        <v>0</v>
      </c>
      <c r="H20" s="303">
        <v>0</v>
      </c>
      <c r="I20" s="279" t="e">
        <f t="shared" si="1"/>
        <v>#DIV/0!</v>
      </c>
      <c r="J20" s="304">
        <v>0</v>
      </c>
      <c r="K20" s="304">
        <v>0</v>
      </c>
      <c r="L20" s="304">
        <v>0</v>
      </c>
      <c r="M20" s="304">
        <v>0</v>
      </c>
      <c r="N20" s="280">
        <f t="shared" si="20"/>
        <v>0</v>
      </c>
      <c r="O20" s="280">
        <f t="shared" si="21"/>
        <v>0</v>
      </c>
      <c r="P20" s="279" t="e">
        <f t="shared" si="8"/>
        <v>#DIV/0!</v>
      </c>
      <c r="Q20" s="304">
        <v>0</v>
      </c>
      <c r="R20" s="304">
        <v>0</v>
      </c>
      <c r="S20" s="304">
        <v>0</v>
      </c>
      <c r="T20" s="304">
        <v>0</v>
      </c>
      <c r="U20" s="304">
        <v>0</v>
      </c>
      <c r="V20" s="304">
        <v>0</v>
      </c>
      <c r="W20" s="280">
        <f t="shared" si="9"/>
        <v>0</v>
      </c>
      <c r="X20" s="280">
        <f t="shared" si="10"/>
        <v>0</v>
      </c>
      <c r="Y20" s="279" t="e">
        <f t="shared" si="11"/>
        <v>#DIV/0!</v>
      </c>
      <c r="Z20" s="289">
        <f t="shared" si="5"/>
        <v>0</v>
      </c>
      <c r="AA20" s="289">
        <f t="shared" si="5"/>
        <v>0</v>
      </c>
      <c r="AB20" s="292">
        <f t="shared" si="12"/>
        <v>0</v>
      </c>
      <c r="AC20" s="292">
        <f t="shared" si="13"/>
        <v>0</v>
      </c>
      <c r="AD20" s="280">
        <v>0</v>
      </c>
      <c r="AE20" s="280">
        <v>0</v>
      </c>
      <c r="AF20" s="279">
        <v>0</v>
      </c>
      <c r="AG20" s="279">
        <v>0</v>
      </c>
      <c r="AH20" s="369">
        <f t="shared" si="14"/>
        <v>0</v>
      </c>
      <c r="AI20" s="369">
        <f t="shared" si="15"/>
        <v>0</v>
      </c>
      <c r="AJ20" s="280">
        <v>0</v>
      </c>
      <c r="AK20" s="280">
        <v>0</v>
      </c>
      <c r="AL20" s="280">
        <v>0</v>
      </c>
      <c r="AM20" s="280">
        <v>0</v>
      </c>
      <c r="AN20" s="369">
        <f t="shared" si="6"/>
        <v>0</v>
      </c>
      <c r="AO20" s="369">
        <f t="shared" si="7"/>
        <v>0</v>
      </c>
      <c r="AP20" s="280">
        <v>0</v>
      </c>
      <c r="AQ20" s="280">
        <v>0</v>
      </c>
      <c r="AR20" s="280">
        <v>0</v>
      </c>
      <c r="AS20" s="280">
        <v>0</v>
      </c>
      <c r="AT20" s="369"/>
      <c r="AU20" s="369"/>
    </row>
    <row r="21" spans="1:47" ht="15.75" x14ac:dyDescent="0.25">
      <c r="A21" s="481"/>
      <c r="B21" s="375" t="s">
        <v>13</v>
      </c>
      <c r="C21" s="376" t="s">
        <v>110</v>
      </c>
      <c r="D21" s="303">
        <v>0</v>
      </c>
      <c r="E21" s="303">
        <v>0</v>
      </c>
      <c r="F21" s="279" t="e">
        <f t="shared" si="19"/>
        <v>#DIV/0!</v>
      </c>
      <c r="G21" s="303">
        <v>0</v>
      </c>
      <c r="H21" s="303">
        <v>0</v>
      </c>
      <c r="I21" s="279" t="e">
        <f t="shared" si="1"/>
        <v>#DIV/0!</v>
      </c>
      <c r="J21" s="304">
        <v>0</v>
      </c>
      <c r="K21" s="304">
        <v>0</v>
      </c>
      <c r="L21" s="304">
        <v>0</v>
      </c>
      <c r="M21" s="304">
        <v>0</v>
      </c>
      <c r="N21" s="280">
        <f t="shared" si="20"/>
        <v>0</v>
      </c>
      <c r="O21" s="280">
        <f t="shared" si="21"/>
        <v>0</v>
      </c>
      <c r="P21" s="279" t="e">
        <f t="shared" si="8"/>
        <v>#DIV/0!</v>
      </c>
      <c r="Q21" s="304">
        <v>0</v>
      </c>
      <c r="R21" s="304">
        <v>0</v>
      </c>
      <c r="S21" s="304">
        <v>0</v>
      </c>
      <c r="T21" s="304">
        <v>0</v>
      </c>
      <c r="U21" s="304">
        <v>0</v>
      </c>
      <c r="V21" s="304">
        <v>0</v>
      </c>
      <c r="W21" s="280">
        <f t="shared" si="9"/>
        <v>0</v>
      </c>
      <c r="X21" s="280">
        <f t="shared" si="10"/>
        <v>0</v>
      </c>
      <c r="Y21" s="279" t="e">
        <f t="shared" si="11"/>
        <v>#DIV/0!</v>
      </c>
      <c r="Z21" s="289">
        <f t="shared" si="5"/>
        <v>0</v>
      </c>
      <c r="AA21" s="289">
        <f t="shared" si="5"/>
        <v>0</v>
      </c>
      <c r="AB21" s="292">
        <f t="shared" si="12"/>
        <v>0</v>
      </c>
      <c r="AC21" s="292">
        <f t="shared" si="13"/>
        <v>0</v>
      </c>
      <c r="AD21" s="280">
        <v>0</v>
      </c>
      <c r="AE21" s="280">
        <v>0</v>
      </c>
      <c r="AF21" s="279">
        <v>0</v>
      </c>
      <c r="AG21" s="279">
        <v>0</v>
      </c>
      <c r="AH21" s="369">
        <f t="shared" si="14"/>
        <v>0</v>
      </c>
      <c r="AI21" s="369">
        <f t="shared" si="15"/>
        <v>0</v>
      </c>
      <c r="AJ21" s="280">
        <v>0</v>
      </c>
      <c r="AK21" s="280">
        <v>0</v>
      </c>
      <c r="AL21" s="280">
        <v>0</v>
      </c>
      <c r="AM21" s="280">
        <v>0</v>
      </c>
      <c r="AN21" s="369">
        <f t="shared" si="6"/>
        <v>0</v>
      </c>
      <c r="AO21" s="369">
        <f t="shared" si="7"/>
        <v>0</v>
      </c>
      <c r="AP21" s="280">
        <v>0</v>
      </c>
      <c r="AQ21" s="280">
        <v>0</v>
      </c>
      <c r="AR21" s="280">
        <v>0</v>
      </c>
      <c r="AS21" s="280">
        <v>0</v>
      </c>
      <c r="AT21" s="369"/>
      <c r="AU21" s="369"/>
    </row>
    <row r="22" spans="1:47" s="285" customFormat="1" ht="24" x14ac:dyDescent="0.25">
      <c r="A22" s="481"/>
      <c r="B22" s="377" t="s">
        <v>119</v>
      </c>
      <c r="C22" s="378" t="s">
        <v>94</v>
      </c>
      <c r="D22" s="306"/>
      <c r="E22" s="306"/>
      <c r="F22" s="292" t="e">
        <f t="shared" si="19"/>
        <v>#DIV/0!</v>
      </c>
      <c r="G22" s="289"/>
      <c r="H22" s="289"/>
      <c r="I22" s="292"/>
      <c r="J22" s="289"/>
      <c r="K22" s="289"/>
      <c r="L22" s="289"/>
      <c r="M22" s="289"/>
      <c r="N22" s="289"/>
      <c r="O22" s="289"/>
      <c r="P22" s="279" t="e">
        <f t="shared" si="8"/>
        <v>#DIV/0!</v>
      </c>
      <c r="Q22" s="301"/>
      <c r="R22" s="301"/>
      <c r="S22" s="301"/>
      <c r="T22" s="301"/>
      <c r="U22" s="301"/>
      <c r="V22" s="301"/>
      <c r="W22" s="280"/>
      <c r="X22" s="280"/>
      <c r="Y22" s="279" t="e">
        <f t="shared" si="11"/>
        <v>#DIV/0!</v>
      </c>
      <c r="Z22" s="289">
        <f t="shared" si="5"/>
        <v>0</v>
      </c>
      <c r="AA22" s="289">
        <f t="shared" si="5"/>
        <v>0</v>
      </c>
      <c r="AB22" s="292">
        <f t="shared" si="12"/>
        <v>0</v>
      </c>
      <c r="AC22" s="292">
        <f t="shared" si="13"/>
        <v>0</v>
      </c>
      <c r="AD22" s="280">
        <v>0</v>
      </c>
      <c r="AE22" s="280">
        <v>0</v>
      </c>
      <c r="AF22" s="279">
        <v>0</v>
      </c>
      <c r="AG22" s="279">
        <v>0</v>
      </c>
      <c r="AH22" s="369">
        <f t="shared" si="14"/>
        <v>0</v>
      </c>
      <c r="AI22" s="369">
        <f t="shared" si="15"/>
        <v>0</v>
      </c>
      <c r="AJ22" s="280">
        <v>0</v>
      </c>
      <c r="AK22" s="280">
        <v>0</v>
      </c>
      <c r="AL22" s="280">
        <v>0</v>
      </c>
      <c r="AM22" s="280">
        <v>0</v>
      </c>
      <c r="AN22" s="369">
        <f t="shared" si="6"/>
        <v>0</v>
      </c>
      <c r="AO22" s="369">
        <f t="shared" si="7"/>
        <v>0</v>
      </c>
      <c r="AP22" s="280">
        <v>0</v>
      </c>
      <c r="AQ22" s="280">
        <v>0</v>
      </c>
      <c r="AR22" s="280">
        <v>0</v>
      </c>
      <c r="AS22" s="280">
        <v>0</v>
      </c>
      <c r="AT22" s="369"/>
      <c r="AU22" s="369"/>
    </row>
    <row r="23" spans="1:47" s="264" customFormat="1" ht="24" x14ac:dyDescent="0.25">
      <c r="A23" s="481"/>
      <c r="B23" s="373" t="s">
        <v>74</v>
      </c>
      <c r="C23" s="374" t="s">
        <v>111</v>
      </c>
      <c r="D23" s="279">
        <f>SUM(D24:D30)</f>
        <v>6043.0349999999999</v>
      </c>
      <c r="E23" s="279">
        <f>SUM(E24:E30)</f>
        <v>38672.673533333334</v>
      </c>
      <c r="F23" s="279">
        <f t="shared" si="19"/>
        <v>6.3995448534276793</v>
      </c>
      <c r="G23" s="279">
        <f>SUM(G24:G30)</f>
        <v>0</v>
      </c>
      <c r="H23" s="279">
        <f>SUM(H24:H30)</f>
        <v>0</v>
      </c>
      <c r="I23" s="279" t="e">
        <f>H23/G23</f>
        <v>#DIV/0!</v>
      </c>
      <c r="J23" s="279">
        <f>SUM(J24:J30)</f>
        <v>0</v>
      </c>
      <c r="K23" s="279">
        <f>SUM(K24:K30)</f>
        <v>0</v>
      </c>
      <c r="L23" s="279">
        <f>SUM(L24:L30)</f>
        <v>0</v>
      </c>
      <c r="M23" s="279">
        <f>SUM(M24:M30)</f>
        <v>0</v>
      </c>
      <c r="N23" s="279">
        <f t="shared" si="20"/>
        <v>0</v>
      </c>
      <c r="O23" s="279">
        <f>K23+M23</f>
        <v>0</v>
      </c>
      <c r="P23" s="279" t="e">
        <f t="shared" si="8"/>
        <v>#DIV/0!</v>
      </c>
      <c r="Q23" s="279">
        <f t="shared" ref="Q23:V23" si="22">SUM(Q24:Q30)</f>
        <v>256.10700000000003</v>
      </c>
      <c r="R23" s="279">
        <f t="shared" si="22"/>
        <v>842.09813333333341</v>
      </c>
      <c r="S23" s="279">
        <f t="shared" si="22"/>
        <v>2.8916666666666674E-2</v>
      </c>
      <c r="T23" s="279">
        <f t="shared" si="22"/>
        <v>295.51701666666668</v>
      </c>
      <c r="U23" s="279">
        <f t="shared" si="22"/>
        <v>3.8250000000000006E-2</v>
      </c>
      <c r="V23" s="279">
        <f t="shared" si="22"/>
        <v>500.04899166666672</v>
      </c>
      <c r="W23" s="279">
        <f t="shared" si="9"/>
        <v>256.10700000000003</v>
      </c>
      <c r="X23" s="279">
        <f t="shared" si="10"/>
        <v>1137.6151500000001</v>
      </c>
      <c r="Y23" s="279">
        <f t="shared" si="11"/>
        <v>4.4419525823191091</v>
      </c>
      <c r="Z23" s="292">
        <f t="shared" si="5"/>
        <v>6299.1419999999998</v>
      </c>
      <c r="AA23" s="292">
        <f t="shared" si="5"/>
        <v>39810.288683333332</v>
      </c>
      <c r="AB23" s="292">
        <f t="shared" si="12"/>
        <v>6.3199541593654081</v>
      </c>
      <c r="AC23" s="292">
        <f t="shared" si="13"/>
        <v>7.5839449912384893</v>
      </c>
      <c r="AD23" s="279">
        <v>6299.1419999999998</v>
      </c>
      <c r="AE23" s="279">
        <v>39810.288683333332</v>
      </c>
      <c r="AF23" s="279">
        <v>6.3199541593654081</v>
      </c>
      <c r="AG23" s="279">
        <v>7.5839449912384893</v>
      </c>
      <c r="AH23" s="369">
        <f t="shared" si="14"/>
        <v>100</v>
      </c>
      <c r="AI23" s="369">
        <f t="shared" si="15"/>
        <v>100</v>
      </c>
      <c r="AJ23" s="279">
        <v>4658.9730000000009</v>
      </c>
      <c r="AK23" s="279">
        <v>28243.504800000002</v>
      </c>
      <c r="AL23" s="279">
        <v>6.062173959797577</v>
      </c>
      <c r="AM23" s="279">
        <v>7.2746087517570919</v>
      </c>
      <c r="AN23" s="369">
        <f t="shared" si="6"/>
        <v>104.25227321547266</v>
      </c>
      <c r="AO23" s="369">
        <f t="shared" si="7"/>
        <v>135.20451824897887</v>
      </c>
      <c r="AP23" s="279">
        <v>7451.5510000000004</v>
      </c>
      <c r="AQ23" s="279">
        <v>43234.348916666699</v>
      </c>
      <c r="AR23" s="279">
        <v>5.802060392080346</v>
      </c>
      <c r="AS23" s="279">
        <v>6.9624724704964152</v>
      </c>
      <c r="AT23" s="369">
        <f t="shared" si="16"/>
        <v>125.37974891965507</v>
      </c>
      <c r="AU23" s="369">
        <f t="shared" si="17"/>
        <v>379.0285378171605</v>
      </c>
    </row>
    <row r="24" spans="1:47" ht="15.75" x14ac:dyDescent="0.25">
      <c r="A24" s="481"/>
      <c r="B24" s="375" t="s">
        <v>7</v>
      </c>
      <c r="C24" s="376" t="s">
        <v>112</v>
      </c>
      <c r="D24" s="303">
        <v>276.05099999999999</v>
      </c>
      <c r="E24" s="303">
        <v>1704.0708083333334</v>
      </c>
      <c r="F24" s="279">
        <f t="shared" si="19"/>
        <v>6.1730289270219396</v>
      </c>
      <c r="G24" s="303">
        <v>0</v>
      </c>
      <c r="H24" s="303">
        <v>0</v>
      </c>
      <c r="I24" s="279" t="e">
        <f t="shared" ref="I24:I30" si="23">H24/G24</f>
        <v>#DIV/0!</v>
      </c>
      <c r="J24" s="304">
        <v>0</v>
      </c>
      <c r="K24" s="304">
        <v>0</v>
      </c>
      <c r="L24" s="304">
        <v>0</v>
      </c>
      <c r="M24" s="304">
        <v>0</v>
      </c>
      <c r="N24" s="280">
        <f t="shared" si="20"/>
        <v>0</v>
      </c>
      <c r="O24" s="280">
        <f t="shared" si="21"/>
        <v>0</v>
      </c>
      <c r="P24" s="279" t="e">
        <f t="shared" si="8"/>
        <v>#DIV/0!</v>
      </c>
      <c r="Q24" s="304">
        <v>0</v>
      </c>
      <c r="R24" s="304">
        <v>0</v>
      </c>
      <c r="S24" s="304">
        <v>0</v>
      </c>
      <c r="T24" s="304">
        <v>0</v>
      </c>
      <c r="U24" s="304">
        <v>0</v>
      </c>
      <c r="V24" s="304">
        <v>0</v>
      </c>
      <c r="W24" s="280">
        <f t="shared" si="9"/>
        <v>0</v>
      </c>
      <c r="X24" s="280">
        <f t="shared" si="10"/>
        <v>0</v>
      </c>
      <c r="Y24" s="279" t="e">
        <f t="shared" si="11"/>
        <v>#DIV/0!</v>
      </c>
      <c r="Z24" s="289">
        <f t="shared" si="5"/>
        <v>276.05099999999999</v>
      </c>
      <c r="AA24" s="289">
        <f t="shared" si="5"/>
        <v>1704.0708083333334</v>
      </c>
      <c r="AB24" s="292">
        <f t="shared" si="12"/>
        <v>6.1730289270219396</v>
      </c>
      <c r="AC24" s="292">
        <f t="shared" si="13"/>
        <v>7.4076347124263275</v>
      </c>
      <c r="AD24" s="280">
        <v>276.05099999999999</v>
      </c>
      <c r="AE24" s="280">
        <v>1704.0708083333334</v>
      </c>
      <c r="AF24" s="279">
        <v>6.1730289270219396</v>
      </c>
      <c r="AG24" s="279">
        <v>7.4076347124263275</v>
      </c>
      <c r="AH24" s="369">
        <f t="shared" si="14"/>
        <v>100</v>
      </c>
      <c r="AI24" s="369">
        <f t="shared" si="15"/>
        <v>100</v>
      </c>
      <c r="AJ24" s="280">
        <v>40.097000000000001</v>
      </c>
      <c r="AK24" s="280">
        <v>244.36270000000002</v>
      </c>
      <c r="AL24" s="280">
        <v>6.0942888495398657</v>
      </c>
      <c r="AM24" s="280">
        <v>7.3131466194478385</v>
      </c>
      <c r="AN24" s="369">
        <f t="shared" si="6"/>
        <v>101.29203061138166</v>
      </c>
      <c r="AO24" s="369">
        <f t="shared" si="7"/>
        <v>688.45798937576376</v>
      </c>
      <c r="AP24" s="280">
        <v>0</v>
      </c>
      <c r="AQ24" s="280">
        <v>0</v>
      </c>
      <c r="AR24" s="280">
        <v>0</v>
      </c>
      <c r="AS24" s="280">
        <v>0</v>
      </c>
      <c r="AT24" s="369"/>
      <c r="AU24" s="369"/>
    </row>
    <row r="25" spans="1:47" ht="15.75" x14ac:dyDescent="0.25">
      <c r="A25" s="481"/>
      <c r="B25" s="375" t="s">
        <v>8</v>
      </c>
      <c r="C25" s="376" t="s">
        <v>113</v>
      </c>
      <c r="D25" s="303">
        <v>0</v>
      </c>
      <c r="E25" s="303">
        <v>0</v>
      </c>
      <c r="F25" s="279" t="e">
        <f t="shared" si="19"/>
        <v>#DIV/0!</v>
      </c>
      <c r="G25" s="303">
        <v>0</v>
      </c>
      <c r="H25" s="303">
        <v>0</v>
      </c>
      <c r="I25" s="279" t="e">
        <f t="shared" si="23"/>
        <v>#DIV/0!</v>
      </c>
      <c r="J25" s="304">
        <v>0</v>
      </c>
      <c r="K25" s="304">
        <v>0</v>
      </c>
      <c r="L25" s="304">
        <v>0</v>
      </c>
      <c r="M25" s="304">
        <v>0</v>
      </c>
      <c r="N25" s="280">
        <f t="shared" si="20"/>
        <v>0</v>
      </c>
      <c r="O25" s="280">
        <f t="shared" si="21"/>
        <v>0</v>
      </c>
      <c r="P25" s="279" t="e">
        <f t="shared" si="8"/>
        <v>#DIV/0!</v>
      </c>
      <c r="Q25" s="305">
        <v>0</v>
      </c>
      <c r="R25" s="305">
        <v>0</v>
      </c>
      <c r="S25" s="305">
        <v>0</v>
      </c>
      <c r="T25" s="305">
        <v>0</v>
      </c>
      <c r="U25" s="304">
        <v>0</v>
      </c>
      <c r="V25" s="304">
        <v>0</v>
      </c>
      <c r="W25" s="280">
        <f t="shared" si="9"/>
        <v>0</v>
      </c>
      <c r="X25" s="280">
        <f t="shared" si="10"/>
        <v>0</v>
      </c>
      <c r="Y25" s="279" t="e">
        <f t="shared" si="11"/>
        <v>#DIV/0!</v>
      </c>
      <c r="Z25" s="289">
        <f t="shared" si="5"/>
        <v>0</v>
      </c>
      <c r="AA25" s="289">
        <f t="shared" si="5"/>
        <v>0</v>
      </c>
      <c r="AB25" s="292">
        <f t="shared" si="12"/>
        <v>0</v>
      </c>
      <c r="AC25" s="292">
        <f t="shared" si="13"/>
        <v>0</v>
      </c>
      <c r="AD25" s="280">
        <v>0</v>
      </c>
      <c r="AE25" s="280">
        <v>0</v>
      </c>
      <c r="AF25" s="279">
        <v>0</v>
      </c>
      <c r="AG25" s="279">
        <v>0</v>
      </c>
      <c r="AH25" s="369">
        <f t="shared" si="14"/>
        <v>0</v>
      </c>
      <c r="AI25" s="369">
        <f t="shared" si="15"/>
        <v>0</v>
      </c>
      <c r="AJ25" s="280">
        <v>0</v>
      </c>
      <c r="AK25" s="280">
        <v>0</v>
      </c>
      <c r="AL25" s="280">
        <v>0</v>
      </c>
      <c r="AM25" s="280">
        <v>0</v>
      </c>
      <c r="AN25" s="369">
        <f t="shared" si="6"/>
        <v>0</v>
      </c>
      <c r="AO25" s="369">
        <f t="shared" si="7"/>
        <v>0</v>
      </c>
      <c r="AP25" s="280">
        <v>0</v>
      </c>
      <c r="AQ25" s="280">
        <v>0</v>
      </c>
      <c r="AR25" s="280">
        <v>0</v>
      </c>
      <c r="AS25" s="280">
        <v>0</v>
      </c>
      <c r="AT25" s="369"/>
      <c r="AU25" s="369"/>
    </row>
    <row r="26" spans="1:47" ht="15.75" x14ac:dyDescent="0.25">
      <c r="A26" s="481"/>
      <c r="B26" s="375" t="s">
        <v>9</v>
      </c>
      <c r="C26" s="376" t="s">
        <v>114</v>
      </c>
      <c r="D26" s="303">
        <v>0</v>
      </c>
      <c r="E26" s="303">
        <v>0</v>
      </c>
      <c r="F26" s="279" t="e">
        <f t="shared" si="19"/>
        <v>#DIV/0!</v>
      </c>
      <c r="G26" s="303">
        <v>0</v>
      </c>
      <c r="H26" s="303">
        <v>0</v>
      </c>
      <c r="I26" s="279" t="e">
        <f t="shared" si="23"/>
        <v>#DIV/0!</v>
      </c>
      <c r="J26" s="304">
        <v>0</v>
      </c>
      <c r="K26" s="304">
        <v>0</v>
      </c>
      <c r="L26" s="304">
        <v>0</v>
      </c>
      <c r="M26" s="304">
        <v>0</v>
      </c>
      <c r="N26" s="280">
        <f t="shared" si="20"/>
        <v>0</v>
      </c>
      <c r="O26" s="280">
        <f t="shared" si="21"/>
        <v>0</v>
      </c>
      <c r="P26" s="279" t="e">
        <f t="shared" si="8"/>
        <v>#DIV/0!</v>
      </c>
      <c r="Q26" s="305">
        <v>0</v>
      </c>
      <c r="R26" s="305">
        <v>0</v>
      </c>
      <c r="S26" s="305">
        <v>0</v>
      </c>
      <c r="T26" s="305">
        <v>0</v>
      </c>
      <c r="U26" s="304">
        <v>0</v>
      </c>
      <c r="V26" s="304">
        <v>0</v>
      </c>
      <c r="W26" s="280">
        <f t="shared" si="9"/>
        <v>0</v>
      </c>
      <c r="X26" s="280">
        <f t="shared" si="10"/>
        <v>0</v>
      </c>
      <c r="Y26" s="279" t="e">
        <f t="shared" si="11"/>
        <v>#DIV/0!</v>
      </c>
      <c r="Z26" s="289">
        <f t="shared" si="5"/>
        <v>0</v>
      </c>
      <c r="AA26" s="289">
        <f t="shared" si="5"/>
        <v>0</v>
      </c>
      <c r="AB26" s="292">
        <f t="shared" si="12"/>
        <v>0</v>
      </c>
      <c r="AC26" s="292">
        <f t="shared" si="13"/>
        <v>0</v>
      </c>
      <c r="AD26" s="280">
        <v>0</v>
      </c>
      <c r="AE26" s="280">
        <v>0</v>
      </c>
      <c r="AF26" s="279">
        <v>0</v>
      </c>
      <c r="AG26" s="279">
        <v>0</v>
      </c>
      <c r="AH26" s="369">
        <f t="shared" si="14"/>
        <v>0</v>
      </c>
      <c r="AI26" s="369">
        <f t="shared" si="15"/>
        <v>0</v>
      </c>
      <c r="AJ26" s="280">
        <v>0</v>
      </c>
      <c r="AK26" s="280">
        <v>0</v>
      </c>
      <c r="AL26" s="280">
        <v>0</v>
      </c>
      <c r="AM26" s="280">
        <v>0</v>
      </c>
      <c r="AN26" s="369">
        <f t="shared" si="6"/>
        <v>0</v>
      </c>
      <c r="AO26" s="369">
        <f t="shared" si="7"/>
        <v>0</v>
      </c>
      <c r="AP26" s="280">
        <v>0</v>
      </c>
      <c r="AQ26" s="280">
        <v>0</v>
      </c>
      <c r="AR26" s="280">
        <v>0</v>
      </c>
      <c r="AS26" s="280">
        <v>0</v>
      </c>
      <c r="AT26" s="369"/>
      <c r="AU26" s="369"/>
    </row>
    <row r="27" spans="1:47" ht="15.75" x14ac:dyDescent="0.25">
      <c r="A27" s="481"/>
      <c r="B27" s="375" t="s">
        <v>10</v>
      </c>
      <c r="C27" s="376" t="s">
        <v>115</v>
      </c>
      <c r="D27" s="303">
        <v>5066.8369999999995</v>
      </c>
      <c r="E27" s="303">
        <v>32527.482550000001</v>
      </c>
      <c r="F27" s="279">
        <f t="shared" si="19"/>
        <v>6.4196820521362739</v>
      </c>
      <c r="G27" s="303">
        <v>0</v>
      </c>
      <c r="H27" s="303">
        <v>0</v>
      </c>
      <c r="I27" s="279" t="e">
        <f t="shared" si="23"/>
        <v>#DIV/0!</v>
      </c>
      <c r="J27" s="304">
        <v>0</v>
      </c>
      <c r="K27" s="304">
        <v>0</v>
      </c>
      <c r="L27" s="304">
        <v>0</v>
      </c>
      <c r="M27" s="304">
        <v>0</v>
      </c>
      <c r="N27" s="280">
        <f t="shared" si="20"/>
        <v>0</v>
      </c>
      <c r="O27" s="280">
        <f t="shared" si="21"/>
        <v>0</v>
      </c>
      <c r="P27" s="279" t="e">
        <f t="shared" si="8"/>
        <v>#DIV/0!</v>
      </c>
      <c r="Q27" s="305">
        <v>0</v>
      </c>
      <c r="R27" s="305">
        <v>0</v>
      </c>
      <c r="S27" s="305">
        <v>0</v>
      </c>
      <c r="T27" s="305">
        <v>0</v>
      </c>
      <c r="U27" s="304">
        <v>0</v>
      </c>
      <c r="V27" s="304">
        <v>0</v>
      </c>
      <c r="W27" s="280">
        <f t="shared" si="9"/>
        <v>0</v>
      </c>
      <c r="X27" s="280">
        <f t="shared" si="10"/>
        <v>0</v>
      </c>
      <c r="Y27" s="279" t="e">
        <f t="shared" si="11"/>
        <v>#DIV/0!</v>
      </c>
      <c r="Z27" s="289">
        <f t="shared" si="5"/>
        <v>5066.8369999999995</v>
      </c>
      <c r="AA27" s="289">
        <f t="shared" si="5"/>
        <v>32527.482550000001</v>
      </c>
      <c r="AB27" s="292">
        <f t="shared" si="12"/>
        <v>6.4196820521362739</v>
      </c>
      <c r="AC27" s="292">
        <f t="shared" si="13"/>
        <v>7.7036184625635284</v>
      </c>
      <c r="AD27" s="280">
        <v>5066.8369999999995</v>
      </c>
      <c r="AE27" s="280">
        <v>32527.482550000001</v>
      </c>
      <c r="AF27" s="279">
        <v>6.4196820521362739</v>
      </c>
      <c r="AG27" s="279">
        <v>7.7036184625635284</v>
      </c>
      <c r="AH27" s="369">
        <f t="shared" si="14"/>
        <v>100</v>
      </c>
      <c r="AI27" s="369">
        <f t="shared" si="15"/>
        <v>100</v>
      </c>
      <c r="AJ27" s="280">
        <v>3503.1500000000005</v>
      </c>
      <c r="AK27" s="280">
        <v>21543.762816666665</v>
      </c>
      <c r="AL27" s="279">
        <v>6.1498259613966466</v>
      </c>
      <c r="AM27" s="280">
        <v>7.3797911536759759</v>
      </c>
      <c r="AN27" s="369">
        <f t="shared" si="6"/>
        <v>104.38802809109644</v>
      </c>
      <c r="AO27" s="369">
        <f t="shared" si="7"/>
        <v>144.63659848993044</v>
      </c>
      <c r="AP27" s="280">
        <v>1472.6</v>
      </c>
      <c r="AQ27" s="280">
        <v>7982.2617583333304</v>
      </c>
      <c r="AR27" s="279">
        <v>5.4205227205849047</v>
      </c>
      <c r="AS27" s="280">
        <v>6.5046272647018855</v>
      </c>
      <c r="AT27" s="369">
        <f t="shared" si="16"/>
        <v>136.145378113638</v>
      </c>
      <c r="AU27" s="369">
        <f t="shared" si="17"/>
        <v>1462.9745223867083</v>
      </c>
    </row>
    <row r="28" spans="1:47" ht="15.75" x14ac:dyDescent="0.25">
      <c r="A28" s="481"/>
      <c r="B28" s="375" t="s">
        <v>11</v>
      </c>
      <c r="C28" s="376" t="s">
        <v>116</v>
      </c>
      <c r="D28" s="303">
        <v>0</v>
      </c>
      <c r="E28" s="303">
        <v>0</v>
      </c>
      <c r="F28" s="279" t="e">
        <f t="shared" si="19"/>
        <v>#DIV/0!</v>
      </c>
      <c r="G28" s="303">
        <v>0</v>
      </c>
      <c r="H28" s="303">
        <v>0</v>
      </c>
      <c r="I28" s="279" t="e">
        <f t="shared" si="23"/>
        <v>#DIV/0!</v>
      </c>
      <c r="J28" s="304">
        <v>0</v>
      </c>
      <c r="K28" s="304">
        <v>0</v>
      </c>
      <c r="L28" s="304">
        <v>0</v>
      </c>
      <c r="M28" s="304">
        <v>0</v>
      </c>
      <c r="N28" s="280">
        <f t="shared" si="20"/>
        <v>0</v>
      </c>
      <c r="O28" s="280">
        <f t="shared" si="21"/>
        <v>0</v>
      </c>
      <c r="P28" s="279" t="e">
        <f t="shared" si="8"/>
        <v>#DIV/0!</v>
      </c>
      <c r="Q28" s="305">
        <v>0</v>
      </c>
      <c r="R28" s="305">
        <v>0</v>
      </c>
      <c r="S28" s="305">
        <v>0</v>
      </c>
      <c r="T28" s="305">
        <v>0</v>
      </c>
      <c r="U28" s="304">
        <v>0</v>
      </c>
      <c r="V28" s="304">
        <v>0</v>
      </c>
      <c r="W28" s="280">
        <f t="shared" si="9"/>
        <v>0</v>
      </c>
      <c r="X28" s="280">
        <f t="shared" si="10"/>
        <v>0</v>
      </c>
      <c r="Y28" s="279" t="e">
        <f t="shared" si="11"/>
        <v>#DIV/0!</v>
      </c>
      <c r="Z28" s="289">
        <f t="shared" si="5"/>
        <v>0</v>
      </c>
      <c r="AA28" s="289">
        <f t="shared" si="5"/>
        <v>0</v>
      </c>
      <c r="AB28" s="292">
        <f t="shared" si="12"/>
        <v>0</v>
      </c>
      <c r="AC28" s="292">
        <f t="shared" si="13"/>
        <v>0</v>
      </c>
      <c r="AD28" s="280">
        <v>0</v>
      </c>
      <c r="AE28" s="280">
        <v>0</v>
      </c>
      <c r="AF28" s="279">
        <v>0</v>
      </c>
      <c r="AG28" s="279">
        <v>0</v>
      </c>
      <c r="AH28" s="369">
        <f t="shared" si="14"/>
        <v>0</v>
      </c>
      <c r="AI28" s="369">
        <f t="shared" si="15"/>
        <v>0</v>
      </c>
      <c r="AJ28" s="280">
        <v>0</v>
      </c>
      <c r="AK28" s="280">
        <v>0</v>
      </c>
      <c r="AL28" s="280">
        <v>0</v>
      </c>
      <c r="AM28" s="280">
        <v>0</v>
      </c>
      <c r="AN28" s="369">
        <f t="shared" si="6"/>
        <v>0</v>
      </c>
      <c r="AO28" s="369">
        <f t="shared" si="7"/>
        <v>0</v>
      </c>
      <c r="AP28" s="280">
        <v>0</v>
      </c>
      <c r="AQ28" s="280">
        <v>0</v>
      </c>
      <c r="AR28" s="280">
        <v>0</v>
      </c>
      <c r="AS28" s="280">
        <v>0</v>
      </c>
      <c r="AT28" s="369"/>
      <c r="AU28" s="369"/>
    </row>
    <row r="29" spans="1:47" ht="15.75" x14ac:dyDescent="0.25">
      <c r="A29" s="481"/>
      <c r="B29" s="375" t="s">
        <v>12</v>
      </c>
      <c r="C29" s="376" t="s">
        <v>117</v>
      </c>
      <c r="D29" s="303">
        <v>672.49599999999998</v>
      </c>
      <c r="E29" s="303">
        <v>4235.4476750000003</v>
      </c>
      <c r="F29" s="279">
        <f t="shared" si="19"/>
        <v>6.2981009180723762</v>
      </c>
      <c r="G29" s="303">
        <v>0</v>
      </c>
      <c r="H29" s="303">
        <v>0</v>
      </c>
      <c r="I29" s="279" t="e">
        <f t="shared" si="23"/>
        <v>#DIV/0!</v>
      </c>
      <c r="J29" s="304">
        <v>0</v>
      </c>
      <c r="K29" s="304">
        <v>0</v>
      </c>
      <c r="L29" s="304">
        <v>0</v>
      </c>
      <c r="M29" s="304">
        <v>0</v>
      </c>
      <c r="N29" s="280">
        <f t="shared" si="20"/>
        <v>0</v>
      </c>
      <c r="O29" s="280">
        <f t="shared" si="21"/>
        <v>0</v>
      </c>
      <c r="P29" s="279" t="e">
        <f t="shared" si="8"/>
        <v>#DIV/0!</v>
      </c>
      <c r="Q29" s="305">
        <v>0</v>
      </c>
      <c r="R29" s="305">
        <v>0</v>
      </c>
      <c r="S29" s="305">
        <v>0</v>
      </c>
      <c r="T29" s="305">
        <v>0</v>
      </c>
      <c r="U29" s="304">
        <v>0</v>
      </c>
      <c r="V29" s="304">
        <v>0</v>
      </c>
      <c r="W29" s="280">
        <f t="shared" si="9"/>
        <v>0</v>
      </c>
      <c r="X29" s="280">
        <f t="shared" si="10"/>
        <v>0</v>
      </c>
      <c r="Y29" s="279" t="e">
        <f t="shared" si="11"/>
        <v>#DIV/0!</v>
      </c>
      <c r="Z29" s="289">
        <f t="shared" si="5"/>
        <v>672.49599999999998</v>
      </c>
      <c r="AA29" s="289">
        <f t="shared" si="5"/>
        <v>4235.4476750000003</v>
      </c>
      <c r="AB29" s="292">
        <f t="shared" si="12"/>
        <v>6.2981009180723762</v>
      </c>
      <c r="AC29" s="292">
        <f t="shared" ref="AC29" si="24">AB29*1.2</f>
        <v>7.5577211016868509</v>
      </c>
      <c r="AD29" s="280">
        <v>672.49599999999998</v>
      </c>
      <c r="AE29" s="280">
        <v>4235.4476750000003</v>
      </c>
      <c r="AF29" s="279">
        <v>6.2981009180723762</v>
      </c>
      <c r="AG29" s="279">
        <v>7.5577211016868509</v>
      </c>
      <c r="AH29" s="369">
        <f t="shared" si="14"/>
        <v>100</v>
      </c>
      <c r="AI29" s="369">
        <f t="shared" si="15"/>
        <v>100</v>
      </c>
      <c r="AJ29" s="280">
        <v>837.46299999999997</v>
      </c>
      <c r="AK29" s="280">
        <v>5184.244999999999</v>
      </c>
      <c r="AL29" s="279">
        <v>6.1904167706513595</v>
      </c>
      <c r="AM29" s="280">
        <v>7.4285001247816309</v>
      </c>
      <c r="AN29" s="369">
        <f t="shared" si="6"/>
        <v>101.73952984767594</v>
      </c>
      <c r="AO29" s="369">
        <f t="shared" si="7"/>
        <v>80.301577502528474</v>
      </c>
      <c r="AP29" s="280">
        <v>81.028999999999996</v>
      </c>
      <c r="AQ29" s="280">
        <v>565.16674166666701</v>
      </c>
      <c r="AR29" s="279">
        <v>6.9748700053890218</v>
      </c>
      <c r="AS29" s="280">
        <v>8.3698440064668258</v>
      </c>
      <c r="AT29" s="369">
        <f t="shared" si="16"/>
        <v>106.50377883805891</v>
      </c>
      <c r="AU29" s="369">
        <f t="shared" si="17"/>
        <v>6398.0118229275931</v>
      </c>
    </row>
    <row r="30" spans="1:47" ht="15.75" x14ac:dyDescent="0.25">
      <c r="A30" s="481"/>
      <c r="B30" s="375" t="s">
        <v>13</v>
      </c>
      <c r="C30" s="376" t="s">
        <v>118</v>
      </c>
      <c r="D30" s="303">
        <v>27.651</v>
      </c>
      <c r="E30" s="303">
        <v>205.67249999999999</v>
      </c>
      <c r="F30" s="279">
        <f t="shared" si="19"/>
        <v>7.4381577519800368</v>
      </c>
      <c r="G30" s="303">
        <v>0</v>
      </c>
      <c r="H30" s="303">
        <v>0</v>
      </c>
      <c r="I30" s="279" t="e">
        <f t="shared" si="23"/>
        <v>#DIV/0!</v>
      </c>
      <c r="J30" s="304">
        <v>0</v>
      </c>
      <c r="K30" s="304">
        <v>0</v>
      </c>
      <c r="L30" s="304">
        <v>0</v>
      </c>
      <c r="M30" s="304">
        <v>0</v>
      </c>
      <c r="N30" s="280">
        <f t="shared" si="20"/>
        <v>0</v>
      </c>
      <c r="O30" s="280">
        <f t="shared" si="21"/>
        <v>0</v>
      </c>
      <c r="P30" s="279" t="e">
        <f t="shared" si="8"/>
        <v>#DIV/0!</v>
      </c>
      <c r="Q30" s="305">
        <v>256.10700000000003</v>
      </c>
      <c r="R30" s="305">
        <v>842.09813333333341</v>
      </c>
      <c r="S30" s="305">
        <v>2.8916666666666674E-2</v>
      </c>
      <c r="T30" s="305">
        <v>295.51701666666668</v>
      </c>
      <c r="U30" s="304">
        <v>3.8250000000000006E-2</v>
      </c>
      <c r="V30" s="304">
        <v>500.04899166666672</v>
      </c>
      <c r="W30" s="280">
        <f t="shared" si="9"/>
        <v>256.10700000000003</v>
      </c>
      <c r="X30" s="280">
        <f t="shared" si="10"/>
        <v>1137.6151500000001</v>
      </c>
      <c r="Y30" s="279">
        <f t="shared" si="11"/>
        <v>4.4419525823191091</v>
      </c>
      <c r="Z30" s="289">
        <f t="shared" si="5"/>
        <v>283.75800000000004</v>
      </c>
      <c r="AA30" s="289">
        <f t="shared" si="5"/>
        <v>1343.28765</v>
      </c>
      <c r="AB30" s="292">
        <f t="shared" si="12"/>
        <v>4.7339199247245887</v>
      </c>
      <c r="AC30" s="289">
        <f t="shared" ref="AC30:AC38" si="25">AB30*1.2</f>
        <v>5.6807039096695062</v>
      </c>
      <c r="AD30" s="280">
        <v>283.75800000000004</v>
      </c>
      <c r="AE30" s="280">
        <v>1343.28765</v>
      </c>
      <c r="AF30" s="279">
        <v>4.7339199247245887</v>
      </c>
      <c r="AG30" s="280">
        <v>5.6807039096695062</v>
      </c>
      <c r="AH30" s="369">
        <f t="shared" si="14"/>
        <v>100</v>
      </c>
      <c r="AI30" s="369">
        <f t="shared" si="15"/>
        <v>100</v>
      </c>
      <c r="AJ30" s="280">
        <v>278.26300000000003</v>
      </c>
      <c r="AK30" s="280">
        <v>1271.1342833333335</v>
      </c>
      <c r="AL30" s="279">
        <v>4.5681038561840177</v>
      </c>
      <c r="AM30" s="280">
        <v>5.4817246274208209</v>
      </c>
      <c r="AN30" s="369">
        <f t="shared" si="6"/>
        <v>103.62986643388371</v>
      </c>
      <c r="AO30" s="369">
        <f t="shared" si="7"/>
        <v>101.97475050581643</v>
      </c>
      <c r="AP30" s="280">
        <v>5897.9220000000005</v>
      </c>
      <c r="AQ30" s="280">
        <v>34686.920416666704</v>
      </c>
      <c r="AR30" s="279">
        <v>5.881210435924161</v>
      </c>
      <c r="AS30" s="280">
        <v>7.0574525231089931</v>
      </c>
      <c r="AT30" s="369">
        <f t="shared" si="16"/>
        <v>93.207421960908533</v>
      </c>
      <c r="AU30" s="369">
        <f t="shared" si="17"/>
        <v>21.55223964191682</v>
      </c>
    </row>
    <row r="31" spans="1:47" s="293" customFormat="1" ht="24" x14ac:dyDescent="0.25">
      <c r="A31" s="481"/>
      <c r="B31" s="377" t="s">
        <v>121</v>
      </c>
      <c r="C31" s="379">
        <v>500</v>
      </c>
      <c r="D31" s="292">
        <v>0</v>
      </c>
      <c r="E31" s="292">
        <v>0</v>
      </c>
      <c r="F31" s="292" t="e">
        <f t="shared" si="19"/>
        <v>#DIV/0!</v>
      </c>
      <c r="G31" s="292"/>
      <c r="H31" s="292"/>
      <c r="I31" s="292"/>
      <c r="J31" s="292"/>
      <c r="K31" s="292"/>
      <c r="L31" s="292"/>
      <c r="M31" s="292"/>
      <c r="N31" s="292"/>
      <c r="O31" s="292"/>
      <c r="P31" s="292"/>
      <c r="Q31" s="302"/>
      <c r="R31" s="302"/>
      <c r="S31" s="302"/>
      <c r="T31" s="302"/>
      <c r="U31" s="302"/>
      <c r="V31" s="302"/>
      <c r="W31" s="292"/>
      <c r="X31" s="292"/>
      <c r="Y31" s="289"/>
      <c r="Z31" s="289">
        <f t="shared" si="5"/>
        <v>0</v>
      </c>
      <c r="AA31" s="289">
        <f t="shared" si="5"/>
        <v>0</v>
      </c>
      <c r="AB31" s="292">
        <f t="shared" si="12"/>
        <v>0</v>
      </c>
      <c r="AC31" s="289"/>
      <c r="AD31" s="280">
        <v>0</v>
      </c>
      <c r="AE31" s="280">
        <v>0</v>
      </c>
      <c r="AF31" s="279">
        <v>0</v>
      </c>
      <c r="AG31" s="280"/>
      <c r="AH31" s="369">
        <f t="shared" si="14"/>
        <v>0</v>
      </c>
      <c r="AI31" s="369">
        <f t="shared" si="15"/>
        <v>0</v>
      </c>
      <c r="AJ31" s="280">
        <v>0</v>
      </c>
      <c r="AK31" s="280">
        <v>0</v>
      </c>
      <c r="AL31" s="279">
        <v>0</v>
      </c>
      <c r="AM31" s="280"/>
      <c r="AN31" s="369">
        <f t="shared" si="6"/>
        <v>0</v>
      </c>
      <c r="AO31" s="369">
        <f t="shared" si="7"/>
        <v>0</v>
      </c>
      <c r="AP31" s="280">
        <v>0</v>
      </c>
      <c r="AQ31" s="280">
        <v>0</v>
      </c>
      <c r="AR31" s="279"/>
      <c r="AS31" s="280"/>
      <c r="AT31" s="369"/>
      <c r="AU31" s="369"/>
    </row>
    <row r="32" spans="1:47" s="296" customFormat="1" ht="24" x14ac:dyDescent="0.25">
      <c r="B32" s="380" t="s">
        <v>31</v>
      </c>
      <c r="C32" s="381">
        <v>600</v>
      </c>
      <c r="D32" s="299">
        <f>D23+D14+D6</f>
        <v>6043.0349999999999</v>
      </c>
      <c r="E32" s="299">
        <f>E23+E14+E6</f>
        <v>38672.673533333334</v>
      </c>
      <c r="F32" s="299">
        <f>E32/D32</f>
        <v>6.3995448534276793</v>
      </c>
      <c r="G32" s="299">
        <f>G23+G14+G6</f>
        <v>0</v>
      </c>
      <c r="H32" s="299">
        <f>H23+H14+H6</f>
        <v>0</v>
      </c>
      <c r="I32" s="299" t="e">
        <f>H32/G32</f>
        <v>#DIV/0!</v>
      </c>
      <c r="J32" s="299">
        <f t="shared" ref="J32:O32" si="26">J6+J14+J23</f>
        <v>11204.294</v>
      </c>
      <c r="K32" s="299">
        <f t="shared" si="26"/>
        <v>42147.060274999996</v>
      </c>
      <c r="L32" s="299">
        <f t="shared" si="26"/>
        <v>1.4734166666666668</v>
      </c>
      <c r="M32" s="299">
        <f t="shared" si="26"/>
        <v>15024.580749999999</v>
      </c>
      <c r="N32" s="299">
        <f t="shared" si="26"/>
        <v>11204.294</v>
      </c>
      <c r="O32" s="299">
        <f t="shared" si="26"/>
        <v>57171.641024999997</v>
      </c>
      <c r="P32" s="300">
        <f t="shared" ref="P32:P40" si="27">O32/N32</f>
        <v>5.1026544845217376</v>
      </c>
      <c r="Q32" s="299">
        <f t="shared" ref="Q32:X32" si="28">Q6+Q14+Q23</f>
        <v>7757.1469999999999</v>
      </c>
      <c r="R32" s="299">
        <f t="shared" si="28"/>
        <v>17427.492624999999</v>
      </c>
      <c r="S32" s="299">
        <f t="shared" si="28"/>
        <v>0.96408333333333351</v>
      </c>
      <c r="T32" s="299">
        <f t="shared" si="28"/>
        <v>9845.4318833333346</v>
      </c>
      <c r="U32" s="299">
        <f t="shared" si="28"/>
        <v>1.2516666666666665</v>
      </c>
      <c r="V32" s="299">
        <f t="shared" si="28"/>
        <v>4426.883808333333</v>
      </c>
      <c r="W32" s="299">
        <f t="shared" si="28"/>
        <v>7757.1469999999999</v>
      </c>
      <c r="X32" s="299">
        <f t="shared" si="28"/>
        <v>31199.759324999999</v>
      </c>
      <c r="Y32" s="300">
        <f t="shared" ref="Y32:Y40" si="29">X32/W32</f>
        <v>4.0220662732058576</v>
      </c>
      <c r="Z32" s="458">
        <f t="shared" si="5"/>
        <v>25004.475999999999</v>
      </c>
      <c r="AA32" s="458">
        <f t="shared" si="5"/>
        <v>127044.07388333333</v>
      </c>
      <c r="AB32" s="459">
        <f t="shared" si="12"/>
        <v>5.0808532793621968</v>
      </c>
      <c r="AC32" s="460">
        <f t="shared" si="25"/>
        <v>6.0970239352346356</v>
      </c>
      <c r="AD32" s="300">
        <v>25004.475999999999</v>
      </c>
      <c r="AE32" s="300">
        <v>127044.07388333333</v>
      </c>
      <c r="AF32" s="366">
        <v>5.0808532793621968</v>
      </c>
      <c r="AG32" s="367">
        <v>6.0970239352346356</v>
      </c>
      <c r="AH32" s="369">
        <f t="shared" si="14"/>
        <v>100</v>
      </c>
      <c r="AI32" s="369">
        <f t="shared" si="15"/>
        <v>100</v>
      </c>
      <c r="AJ32" s="309">
        <v>23434.120000000003</v>
      </c>
      <c r="AK32" s="309">
        <v>109777.61472500001</v>
      </c>
      <c r="AL32" s="316">
        <v>4.6845204652446943</v>
      </c>
      <c r="AM32" s="309">
        <v>5.6214245582936329</v>
      </c>
      <c r="AN32" s="369">
        <f t="shared" si="6"/>
        <v>108.46047780254067</v>
      </c>
      <c r="AO32" s="369">
        <f t="shared" si="7"/>
        <v>106.70115199546642</v>
      </c>
      <c r="AP32" s="309">
        <v>24054.803</v>
      </c>
      <c r="AQ32" s="309">
        <v>106605.31211666661</v>
      </c>
      <c r="AR32" s="316">
        <v>4.431768246726719</v>
      </c>
      <c r="AS32" s="309">
        <v>5.3181218960720624</v>
      </c>
      <c r="AT32" s="369">
        <f>AM32/AR32*100</f>
        <v>126.84382949053321</v>
      </c>
      <c r="AU32" s="369">
        <f>AK32/AP32*100</f>
        <v>456.36463838427613</v>
      </c>
    </row>
    <row r="33" spans="1:47" s="265" customFormat="1" ht="15.75" x14ac:dyDescent="0.25">
      <c r="B33" s="382" t="s">
        <v>22</v>
      </c>
      <c r="C33" s="383"/>
      <c r="D33" s="281">
        <f>SUM(D34:D40)</f>
        <v>6043.0349999999999</v>
      </c>
      <c r="E33" s="281">
        <f>SUM(E34:E40)</f>
        <v>38672.673533333334</v>
      </c>
      <c r="F33" s="282">
        <f t="shared" ref="F33:F40" si="30">E33/D33</f>
        <v>6.3995448534276793</v>
      </c>
      <c r="G33" s="281">
        <f>G32</f>
        <v>0</v>
      </c>
      <c r="H33" s="281">
        <f t="shared" ref="H33:I36" si="31">H32</f>
        <v>0</v>
      </c>
      <c r="I33" s="281" t="e">
        <f t="shared" si="31"/>
        <v>#DIV/0!</v>
      </c>
      <c r="J33" s="282">
        <f>J32</f>
        <v>11204.294</v>
      </c>
      <c r="K33" s="282">
        <f t="shared" ref="K33:X33" si="32">K32</f>
        <v>42147.060274999996</v>
      </c>
      <c r="L33" s="282">
        <f t="shared" si="32"/>
        <v>1.4734166666666668</v>
      </c>
      <c r="M33" s="282">
        <f t="shared" si="32"/>
        <v>15024.580749999999</v>
      </c>
      <c r="N33" s="282">
        <f t="shared" si="32"/>
        <v>11204.294</v>
      </c>
      <c r="O33" s="282">
        <f t="shared" si="32"/>
        <v>57171.641024999997</v>
      </c>
      <c r="P33" s="283">
        <f t="shared" si="27"/>
        <v>5.1026544845217376</v>
      </c>
      <c r="Q33" s="282">
        <f t="shared" si="32"/>
        <v>7757.1469999999999</v>
      </c>
      <c r="R33" s="282">
        <f t="shared" si="32"/>
        <v>17427.492624999999</v>
      </c>
      <c r="S33" s="282">
        <f t="shared" si="32"/>
        <v>0.96408333333333351</v>
      </c>
      <c r="T33" s="282">
        <f t="shared" si="32"/>
        <v>9845.4318833333346</v>
      </c>
      <c r="U33" s="282">
        <f t="shared" si="32"/>
        <v>1.2516666666666665</v>
      </c>
      <c r="V33" s="282">
        <f t="shared" si="32"/>
        <v>4426.883808333333</v>
      </c>
      <c r="W33" s="282">
        <f t="shared" si="32"/>
        <v>7757.1469999999999</v>
      </c>
      <c r="X33" s="282">
        <f t="shared" si="32"/>
        <v>31199.759324999999</v>
      </c>
      <c r="Y33" s="283">
        <f t="shared" si="29"/>
        <v>4.0220662732058576</v>
      </c>
      <c r="Z33" s="461">
        <f t="shared" si="5"/>
        <v>25004.475999999999</v>
      </c>
      <c r="AA33" s="461">
        <f t="shared" si="5"/>
        <v>127044.07388333333</v>
      </c>
      <c r="AB33" s="292">
        <f t="shared" si="12"/>
        <v>5.0808532793621968</v>
      </c>
      <c r="AC33" s="292">
        <f t="shared" si="25"/>
        <v>6.0970239352346356</v>
      </c>
      <c r="AD33" s="283">
        <v>25004.475999999999</v>
      </c>
      <c r="AE33" s="283">
        <v>127044.07388333333</v>
      </c>
      <c r="AF33" s="279">
        <v>5.0808532793621968</v>
      </c>
      <c r="AG33" s="279">
        <v>6.0970239352346356</v>
      </c>
      <c r="AH33" s="369">
        <f t="shared" si="14"/>
        <v>100</v>
      </c>
      <c r="AI33" s="369">
        <f t="shared" si="15"/>
        <v>100</v>
      </c>
      <c r="AJ33" s="283">
        <v>23434.120000000003</v>
      </c>
      <c r="AK33" s="283">
        <v>109777.61472500001</v>
      </c>
      <c r="AL33" s="283">
        <v>4.6845204652446943</v>
      </c>
      <c r="AM33" s="279">
        <v>5.6214245582936329</v>
      </c>
      <c r="AN33" s="369">
        <f t="shared" si="6"/>
        <v>108.46047780254067</v>
      </c>
      <c r="AO33" s="369">
        <f t="shared" si="7"/>
        <v>106.70115199546642</v>
      </c>
      <c r="AP33" s="283">
        <v>24054.803</v>
      </c>
      <c r="AQ33" s="283">
        <v>106605.31211666661</v>
      </c>
      <c r="AR33" s="283">
        <v>4.431768246726719</v>
      </c>
      <c r="AS33" s="279">
        <v>5.3181218960720624</v>
      </c>
      <c r="AT33" s="369">
        <f t="shared" ref="AT33:AT40" si="33">AM33/AR33*100</f>
        <v>126.84382949053321</v>
      </c>
      <c r="AU33" s="369">
        <f t="shared" ref="AU33:AU40" si="34">AK33/AP33*100</f>
        <v>456.36463838427613</v>
      </c>
    </row>
    <row r="34" spans="1:47" s="265" customFormat="1" ht="15.75" x14ac:dyDescent="0.25">
      <c r="A34" s="505"/>
      <c r="B34" s="384" t="s">
        <v>7</v>
      </c>
      <c r="C34" s="385"/>
      <c r="D34" s="283">
        <f t="shared" ref="D34:E40" si="35">D7+D15+D24</f>
        <v>276.05099999999999</v>
      </c>
      <c r="E34" s="283">
        <f t="shared" si="35"/>
        <v>1704.0708083333334</v>
      </c>
      <c r="F34" s="283">
        <f t="shared" si="30"/>
        <v>6.1730289270219396</v>
      </c>
      <c r="G34" s="283">
        <f t="shared" ref="G34:H40" si="36">G7+G15+G24</f>
        <v>0</v>
      </c>
      <c r="H34" s="283">
        <f t="shared" si="36"/>
        <v>0</v>
      </c>
      <c r="I34" s="281" t="e">
        <f t="shared" si="31"/>
        <v>#DIV/0!</v>
      </c>
      <c r="J34" s="283">
        <f t="shared" ref="J34:O40" si="37">J7+J15+J24</f>
        <v>2301.25</v>
      </c>
      <c r="K34" s="283">
        <f t="shared" si="37"/>
        <v>11967.763391666664</v>
      </c>
      <c r="L34" s="283">
        <f t="shared" si="37"/>
        <v>0.31983333333333336</v>
      </c>
      <c r="M34" s="283">
        <f t="shared" si="37"/>
        <v>3259.8157416666663</v>
      </c>
      <c r="N34" s="283">
        <f t="shared" si="37"/>
        <v>2301.25</v>
      </c>
      <c r="O34" s="283">
        <f t="shared" si="37"/>
        <v>15227.579133333329</v>
      </c>
      <c r="P34" s="283">
        <f t="shared" si="27"/>
        <v>6.6170903349628807</v>
      </c>
      <c r="Q34" s="283">
        <f t="shared" ref="Q34:X40" si="38">Q7+Q15+Q24</f>
        <v>0</v>
      </c>
      <c r="R34" s="283">
        <f t="shared" si="38"/>
        <v>0</v>
      </c>
      <c r="S34" s="283">
        <f t="shared" si="38"/>
        <v>0</v>
      </c>
      <c r="T34" s="283">
        <f t="shared" si="38"/>
        <v>0</v>
      </c>
      <c r="U34" s="283">
        <f t="shared" si="38"/>
        <v>0</v>
      </c>
      <c r="V34" s="283">
        <f t="shared" si="38"/>
        <v>0</v>
      </c>
      <c r="W34" s="283">
        <f t="shared" si="38"/>
        <v>0</v>
      </c>
      <c r="X34" s="283">
        <f t="shared" si="38"/>
        <v>0</v>
      </c>
      <c r="Y34" s="283" t="e">
        <f t="shared" si="29"/>
        <v>#DIV/0!</v>
      </c>
      <c r="Z34" s="461">
        <f t="shared" si="5"/>
        <v>2577.3009999999999</v>
      </c>
      <c r="AA34" s="461">
        <f t="shared" si="5"/>
        <v>16931.649941666663</v>
      </c>
      <c r="AB34" s="292">
        <f t="shared" si="12"/>
        <v>6.5695275567994047</v>
      </c>
      <c r="AC34" s="292">
        <f t="shared" si="25"/>
        <v>7.8834330681592855</v>
      </c>
      <c r="AD34" s="283">
        <v>2577.3009999999999</v>
      </c>
      <c r="AE34" s="283">
        <v>16931.649941666663</v>
      </c>
      <c r="AF34" s="279">
        <v>6.5695275567994047</v>
      </c>
      <c r="AG34" s="279">
        <v>7.8834330681592855</v>
      </c>
      <c r="AH34" s="369">
        <f t="shared" si="14"/>
        <v>100</v>
      </c>
      <c r="AI34" s="369">
        <f t="shared" si="15"/>
        <v>100</v>
      </c>
      <c r="AJ34" s="283">
        <v>2111.297</v>
      </c>
      <c r="AK34" s="283">
        <v>12004.731499999998</v>
      </c>
      <c r="AL34" s="283">
        <v>5.6859511002004917</v>
      </c>
      <c r="AM34" s="279">
        <v>6.8231413202405902</v>
      </c>
      <c r="AN34" s="369">
        <f t="shared" si="6"/>
        <v>115.53964219931045</v>
      </c>
      <c r="AO34" s="369">
        <f t="shared" si="7"/>
        <v>122.07193019267304</v>
      </c>
      <c r="AP34" s="283">
        <v>0</v>
      </c>
      <c r="AQ34" s="283">
        <v>0</v>
      </c>
      <c r="AR34" s="283"/>
      <c r="AS34" s="279"/>
      <c r="AT34" s="369"/>
      <c r="AU34" s="369"/>
    </row>
    <row r="35" spans="1:47" s="265" customFormat="1" ht="15.75" x14ac:dyDescent="0.25">
      <c r="A35" s="505"/>
      <c r="B35" s="384" t="s">
        <v>8</v>
      </c>
      <c r="C35" s="385"/>
      <c r="D35" s="283">
        <f t="shared" si="35"/>
        <v>0</v>
      </c>
      <c r="E35" s="283">
        <f>E8+E16+E25</f>
        <v>0</v>
      </c>
      <c r="F35" s="283" t="e">
        <f t="shared" si="30"/>
        <v>#DIV/0!</v>
      </c>
      <c r="G35" s="283">
        <f t="shared" si="36"/>
        <v>0</v>
      </c>
      <c r="H35" s="283">
        <f t="shared" si="36"/>
        <v>0</v>
      </c>
      <c r="I35" s="281" t="e">
        <f t="shared" si="31"/>
        <v>#DIV/0!</v>
      </c>
      <c r="J35" s="283">
        <f t="shared" si="37"/>
        <v>8840.4709999999995</v>
      </c>
      <c r="K35" s="283">
        <f t="shared" si="37"/>
        <v>29849.480100000001</v>
      </c>
      <c r="L35" s="283">
        <f t="shared" si="37"/>
        <v>1.1455833333333334</v>
      </c>
      <c r="M35" s="283">
        <f t="shared" si="37"/>
        <v>11683.556624999999</v>
      </c>
      <c r="N35" s="283">
        <f t="shared" si="37"/>
        <v>8840.4709999999995</v>
      </c>
      <c r="O35" s="283">
        <f t="shared" si="37"/>
        <v>41533.036724999998</v>
      </c>
      <c r="P35" s="283">
        <f t="shared" si="27"/>
        <v>4.6980570068042757</v>
      </c>
      <c r="Q35" s="283">
        <f t="shared" si="38"/>
        <v>7501.04</v>
      </c>
      <c r="R35" s="283">
        <f t="shared" si="38"/>
        <v>16585.394491666666</v>
      </c>
      <c r="S35" s="283">
        <f t="shared" si="38"/>
        <v>0.93516666666666681</v>
      </c>
      <c r="T35" s="283">
        <f t="shared" si="38"/>
        <v>9549.9148666666679</v>
      </c>
      <c r="U35" s="283">
        <f t="shared" si="38"/>
        <v>1.2134166666666666</v>
      </c>
      <c r="V35" s="283">
        <f t="shared" si="38"/>
        <v>3926.834816666666</v>
      </c>
      <c r="W35" s="283">
        <f t="shared" si="38"/>
        <v>7501.04</v>
      </c>
      <c r="X35" s="283">
        <f t="shared" si="38"/>
        <v>26135.309358333332</v>
      </c>
      <c r="Y35" s="283">
        <f t="shared" si="29"/>
        <v>3.4842247686098635</v>
      </c>
      <c r="Z35" s="461">
        <f t="shared" si="5"/>
        <v>16341.510999999999</v>
      </c>
      <c r="AA35" s="461">
        <f t="shared" si="5"/>
        <v>67668.346083333337</v>
      </c>
      <c r="AB35" s="292">
        <f t="shared" si="12"/>
        <v>4.1408867321591831</v>
      </c>
      <c r="AC35" s="292">
        <f t="shared" si="25"/>
        <v>4.9690640785910194</v>
      </c>
      <c r="AD35" s="283">
        <v>16341.510999999999</v>
      </c>
      <c r="AE35" s="283">
        <v>67668.346083333337</v>
      </c>
      <c r="AF35" s="279">
        <v>4.1408867321591831</v>
      </c>
      <c r="AG35" s="279">
        <v>4.9690640785910194</v>
      </c>
      <c r="AH35" s="369">
        <f t="shared" si="14"/>
        <v>100</v>
      </c>
      <c r="AI35" s="369">
        <f t="shared" si="15"/>
        <v>100</v>
      </c>
      <c r="AJ35" s="283">
        <v>16703.947</v>
      </c>
      <c r="AK35" s="283">
        <v>66182.703024999995</v>
      </c>
      <c r="AL35" s="283">
        <v>3.9620996776989292</v>
      </c>
      <c r="AM35" s="279">
        <v>4.7545196132387151</v>
      </c>
      <c r="AN35" s="369">
        <f t="shared" si="6"/>
        <v>104.51243201847178</v>
      </c>
      <c r="AO35" s="369">
        <f t="shared" si="7"/>
        <v>97.830237368449488</v>
      </c>
      <c r="AP35" s="283">
        <v>16603.252</v>
      </c>
      <c r="AQ35" s="283">
        <v>60410.540333333236</v>
      </c>
      <c r="AR35" s="283">
        <v>3.6384763860316784</v>
      </c>
      <c r="AS35" s="279">
        <v>4.3661716632380143</v>
      </c>
      <c r="AT35" s="369">
        <f t="shared" si="33"/>
        <v>130.6733673328647</v>
      </c>
      <c r="AU35" s="369">
        <f t="shared" si="34"/>
        <v>398.61289237192807</v>
      </c>
    </row>
    <row r="36" spans="1:47" s="265" customFormat="1" ht="15.75" x14ac:dyDescent="0.25">
      <c r="A36" s="505"/>
      <c r="B36" s="384" t="s">
        <v>9</v>
      </c>
      <c r="C36" s="385"/>
      <c r="D36" s="283">
        <f t="shared" si="35"/>
        <v>0</v>
      </c>
      <c r="E36" s="283">
        <f t="shared" si="35"/>
        <v>0</v>
      </c>
      <c r="F36" s="283" t="e">
        <f t="shared" si="30"/>
        <v>#DIV/0!</v>
      </c>
      <c r="G36" s="283">
        <f t="shared" si="36"/>
        <v>0</v>
      </c>
      <c r="H36" s="283">
        <f t="shared" si="36"/>
        <v>0</v>
      </c>
      <c r="I36" s="281" t="e">
        <f t="shared" si="31"/>
        <v>#DIV/0!</v>
      </c>
      <c r="J36" s="283">
        <f t="shared" si="37"/>
        <v>0</v>
      </c>
      <c r="K36" s="283">
        <f t="shared" si="37"/>
        <v>0</v>
      </c>
      <c r="L36" s="283">
        <f t="shared" si="37"/>
        <v>0</v>
      </c>
      <c r="M36" s="283">
        <f t="shared" si="37"/>
        <v>0</v>
      </c>
      <c r="N36" s="283">
        <f t="shared" si="37"/>
        <v>0</v>
      </c>
      <c r="O36" s="283">
        <f t="shared" si="37"/>
        <v>0</v>
      </c>
      <c r="P36" s="283" t="e">
        <f t="shared" si="27"/>
        <v>#DIV/0!</v>
      </c>
      <c r="Q36" s="283">
        <f t="shared" si="38"/>
        <v>0</v>
      </c>
      <c r="R36" s="283">
        <f t="shared" si="38"/>
        <v>0</v>
      </c>
      <c r="S36" s="283">
        <f t="shared" si="38"/>
        <v>0</v>
      </c>
      <c r="T36" s="283">
        <f t="shared" si="38"/>
        <v>0</v>
      </c>
      <c r="U36" s="283">
        <f t="shared" si="38"/>
        <v>0</v>
      </c>
      <c r="V36" s="283">
        <f t="shared" si="38"/>
        <v>0</v>
      </c>
      <c r="W36" s="283">
        <f t="shared" si="38"/>
        <v>0</v>
      </c>
      <c r="X36" s="283">
        <f t="shared" si="38"/>
        <v>0</v>
      </c>
      <c r="Y36" s="283" t="e">
        <f t="shared" si="29"/>
        <v>#DIV/0!</v>
      </c>
      <c r="Z36" s="461">
        <f t="shared" si="5"/>
        <v>0</v>
      </c>
      <c r="AA36" s="461">
        <f t="shared" si="5"/>
        <v>0</v>
      </c>
      <c r="AB36" s="292">
        <f t="shared" si="12"/>
        <v>0</v>
      </c>
      <c r="AC36" s="292">
        <f t="shared" si="25"/>
        <v>0</v>
      </c>
      <c r="AD36" s="283">
        <v>0</v>
      </c>
      <c r="AE36" s="283">
        <v>0</v>
      </c>
      <c r="AF36" s="279">
        <v>0</v>
      </c>
      <c r="AG36" s="279">
        <v>0</v>
      </c>
      <c r="AH36" s="369">
        <f t="shared" si="14"/>
        <v>0</v>
      </c>
      <c r="AI36" s="369">
        <f t="shared" si="15"/>
        <v>0</v>
      </c>
      <c r="AJ36" s="283">
        <v>0</v>
      </c>
      <c r="AK36" s="283">
        <v>0</v>
      </c>
      <c r="AL36" s="283">
        <v>0</v>
      </c>
      <c r="AM36" s="279">
        <v>0</v>
      </c>
      <c r="AN36" s="369">
        <f t="shared" si="6"/>
        <v>0</v>
      </c>
      <c r="AO36" s="369">
        <f t="shared" si="7"/>
        <v>0</v>
      </c>
      <c r="AP36" s="283">
        <v>0</v>
      </c>
      <c r="AQ36" s="283">
        <v>0</v>
      </c>
      <c r="AR36" s="283"/>
      <c r="AS36" s="279"/>
      <c r="AT36" s="369"/>
      <c r="AU36" s="369"/>
    </row>
    <row r="37" spans="1:47" s="265" customFormat="1" ht="15.75" x14ac:dyDescent="0.25">
      <c r="A37" s="505"/>
      <c r="B37" s="384" t="s">
        <v>10</v>
      </c>
      <c r="C37" s="385"/>
      <c r="D37" s="283">
        <f t="shared" si="35"/>
        <v>5066.8369999999995</v>
      </c>
      <c r="E37" s="283">
        <f t="shared" si="35"/>
        <v>32527.482550000001</v>
      </c>
      <c r="F37" s="283">
        <f t="shared" si="30"/>
        <v>6.4196820521362739</v>
      </c>
      <c r="G37" s="283">
        <f t="shared" si="36"/>
        <v>0</v>
      </c>
      <c r="H37" s="283">
        <f t="shared" si="36"/>
        <v>0</v>
      </c>
      <c r="I37" s="283" t="e">
        <f>H37/G37</f>
        <v>#DIV/0!</v>
      </c>
      <c r="J37" s="283">
        <f t="shared" si="37"/>
        <v>62.573</v>
      </c>
      <c r="K37" s="283">
        <f t="shared" si="37"/>
        <v>329.81678333333332</v>
      </c>
      <c r="L37" s="283">
        <f t="shared" si="37"/>
        <v>8.0000000000000002E-3</v>
      </c>
      <c r="M37" s="283">
        <f t="shared" si="37"/>
        <v>81.20838333333333</v>
      </c>
      <c r="N37" s="283">
        <f t="shared" si="37"/>
        <v>62.573</v>
      </c>
      <c r="O37" s="283">
        <f t="shared" si="37"/>
        <v>411.02516666666668</v>
      </c>
      <c r="P37" s="283">
        <f t="shared" si="27"/>
        <v>6.5687303895716473</v>
      </c>
      <c r="Q37" s="283">
        <f t="shared" si="38"/>
        <v>0</v>
      </c>
      <c r="R37" s="283">
        <f t="shared" si="38"/>
        <v>0</v>
      </c>
      <c r="S37" s="283">
        <f t="shared" si="38"/>
        <v>0</v>
      </c>
      <c r="T37" s="283">
        <f t="shared" si="38"/>
        <v>0</v>
      </c>
      <c r="U37" s="283">
        <f t="shared" si="38"/>
        <v>0</v>
      </c>
      <c r="V37" s="283">
        <f t="shared" si="38"/>
        <v>0</v>
      </c>
      <c r="W37" s="283">
        <f t="shared" si="38"/>
        <v>0</v>
      </c>
      <c r="X37" s="283">
        <f t="shared" si="38"/>
        <v>0</v>
      </c>
      <c r="Y37" s="283" t="e">
        <f t="shared" si="29"/>
        <v>#DIV/0!</v>
      </c>
      <c r="Z37" s="461">
        <f t="shared" si="5"/>
        <v>5129.41</v>
      </c>
      <c r="AA37" s="461">
        <f t="shared" si="5"/>
        <v>32938.507716666667</v>
      </c>
      <c r="AB37" s="292">
        <f t="shared" si="12"/>
        <v>6.421500273260798</v>
      </c>
      <c r="AC37" s="292">
        <f t="shared" si="25"/>
        <v>7.7058003279129572</v>
      </c>
      <c r="AD37" s="283">
        <v>5129.41</v>
      </c>
      <c r="AE37" s="283">
        <v>32938.507716666667</v>
      </c>
      <c r="AF37" s="279">
        <v>6.421500273260798</v>
      </c>
      <c r="AG37" s="279">
        <v>7.7058003279129572</v>
      </c>
      <c r="AH37" s="369">
        <f t="shared" si="14"/>
        <v>100</v>
      </c>
      <c r="AI37" s="369">
        <f t="shared" si="15"/>
        <v>100</v>
      </c>
      <c r="AJ37" s="283">
        <v>3503.1500000000005</v>
      </c>
      <c r="AK37" s="283">
        <v>21543.762816666665</v>
      </c>
      <c r="AL37" s="283">
        <v>6.1498259613966466</v>
      </c>
      <c r="AM37" s="279">
        <v>7.3797911536759759</v>
      </c>
      <c r="AN37" s="369">
        <f t="shared" si="6"/>
        <v>104.4175934988972</v>
      </c>
      <c r="AO37" s="369">
        <f t="shared" si="7"/>
        <v>146.42279091674632</v>
      </c>
      <c r="AP37" s="283">
        <v>1472.6</v>
      </c>
      <c r="AQ37" s="283">
        <v>7982.2617583333304</v>
      </c>
      <c r="AR37" s="283">
        <v>5.4205227205849047</v>
      </c>
      <c r="AS37" s="279">
        <v>6.5046272647018855</v>
      </c>
      <c r="AT37" s="369">
        <f t="shared" si="33"/>
        <v>136.145378113638</v>
      </c>
      <c r="AU37" s="369">
        <f t="shared" si="34"/>
        <v>1462.9745223867083</v>
      </c>
    </row>
    <row r="38" spans="1:47" s="265" customFormat="1" ht="15.75" x14ac:dyDescent="0.25">
      <c r="A38" s="505"/>
      <c r="B38" s="384" t="s">
        <v>11</v>
      </c>
      <c r="C38" s="385"/>
      <c r="D38" s="283">
        <f t="shared" si="35"/>
        <v>0</v>
      </c>
      <c r="E38" s="283">
        <f t="shared" si="35"/>
        <v>0</v>
      </c>
      <c r="F38" s="283" t="e">
        <f t="shared" si="30"/>
        <v>#DIV/0!</v>
      </c>
      <c r="G38" s="283">
        <f t="shared" si="36"/>
        <v>0</v>
      </c>
      <c r="H38" s="283">
        <f t="shared" si="36"/>
        <v>0</v>
      </c>
      <c r="I38" s="283" t="e">
        <f>H38/G38</f>
        <v>#DIV/0!</v>
      </c>
      <c r="J38" s="283">
        <f t="shared" si="37"/>
        <v>0</v>
      </c>
      <c r="K38" s="283">
        <f t="shared" si="37"/>
        <v>0</v>
      </c>
      <c r="L38" s="283">
        <f t="shared" si="37"/>
        <v>0</v>
      </c>
      <c r="M38" s="283">
        <f t="shared" si="37"/>
        <v>0</v>
      </c>
      <c r="N38" s="283">
        <f t="shared" si="37"/>
        <v>0</v>
      </c>
      <c r="O38" s="283">
        <f t="shared" si="37"/>
        <v>0</v>
      </c>
      <c r="P38" s="283" t="e">
        <f t="shared" si="27"/>
        <v>#DIV/0!</v>
      </c>
      <c r="Q38" s="283">
        <f t="shared" si="38"/>
        <v>0</v>
      </c>
      <c r="R38" s="283">
        <f t="shared" si="38"/>
        <v>0</v>
      </c>
      <c r="S38" s="283">
        <f t="shared" si="38"/>
        <v>0</v>
      </c>
      <c r="T38" s="283">
        <f t="shared" si="38"/>
        <v>0</v>
      </c>
      <c r="U38" s="283">
        <f t="shared" si="38"/>
        <v>0</v>
      </c>
      <c r="V38" s="283">
        <f t="shared" si="38"/>
        <v>0</v>
      </c>
      <c r="W38" s="283">
        <f t="shared" si="38"/>
        <v>0</v>
      </c>
      <c r="X38" s="283">
        <f t="shared" si="38"/>
        <v>0</v>
      </c>
      <c r="Y38" s="283" t="e">
        <f t="shared" si="29"/>
        <v>#DIV/0!</v>
      </c>
      <c r="Z38" s="461">
        <f t="shared" si="5"/>
        <v>0</v>
      </c>
      <c r="AA38" s="461">
        <f t="shared" si="5"/>
        <v>0</v>
      </c>
      <c r="AB38" s="292">
        <f t="shared" si="12"/>
        <v>0</v>
      </c>
      <c r="AC38" s="292">
        <f t="shared" si="25"/>
        <v>0</v>
      </c>
      <c r="AD38" s="283">
        <v>0</v>
      </c>
      <c r="AE38" s="283">
        <v>0</v>
      </c>
      <c r="AF38" s="279">
        <v>0</v>
      </c>
      <c r="AG38" s="279">
        <v>0</v>
      </c>
      <c r="AH38" s="369">
        <f t="shared" si="14"/>
        <v>0</v>
      </c>
      <c r="AI38" s="369">
        <f t="shared" si="15"/>
        <v>0</v>
      </c>
      <c r="AJ38" s="283">
        <v>0</v>
      </c>
      <c r="AK38" s="283">
        <v>0</v>
      </c>
      <c r="AL38" s="283">
        <v>0</v>
      </c>
      <c r="AM38" s="279">
        <v>0</v>
      </c>
      <c r="AN38" s="369">
        <f t="shared" si="6"/>
        <v>0</v>
      </c>
      <c r="AO38" s="369">
        <f t="shared" si="7"/>
        <v>0</v>
      </c>
      <c r="AP38" s="283">
        <v>0</v>
      </c>
      <c r="AQ38" s="283">
        <v>0</v>
      </c>
      <c r="AR38" s="283"/>
      <c r="AS38" s="279"/>
      <c r="AT38" s="369"/>
      <c r="AU38" s="369"/>
    </row>
    <row r="39" spans="1:47" s="265" customFormat="1" ht="15.75" x14ac:dyDescent="0.25">
      <c r="A39" s="505"/>
      <c r="B39" s="384" t="s">
        <v>12</v>
      </c>
      <c r="C39" s="385"/>
      <c r="D39" s="283">
        <f t="shared" si="35"/>
        <v>672.49599999999998</v>
      </c>
      <c r="E39" s="283">
        <f t="shared" si="35"/>
        <v>4235.4476750000003</v>
      </c>
      <c r="F39" s="283">
        <f t="shared" si="30"/>
        <v>6.2981009180723762</v>
      </c>
      <c r="G39" s="283">
        <f t="shared" si="36"/>
        <v>0</v>
      </c>
      <c r="H39" s="283">
        <f t="shared" si="36"/>
        <v>0</v>
      </c>
      <c r="I39" s="283" t="e">
        <f>H39/G39</f>
        <v>#DIV/0!</v>
      </c>
      <c r="J39" s="283">
        <f t="shared" si="37"/>
        <v>0</v>
      </c>
      <c r="K39" s="283">
        <f t="shared" si="37"/>
        <v>0</v>
      </c>
      <c r="L39" s="283">
        <f t="shared" si="37"/>
        <v>0</v>
      </c>
      <c r="M39" s="283">
        <f t="shared" si="37"/>
        <v>0</v>
      </c>
      <c r="N39" s="283">
        <f t="shared" si="37"/>
        <v>0</v>
      </c>
      <c r="O39" s="283">
        <f t="shared" si="37"/>
        <v>0</v>
      </c>
      <c r="P39" s="283" t="e">
        <f t="shared" si="27"/>
        <v>#DIV/0!</v>
      </c>
      <c r="Q39" s="283">
        <f t="shared" si="38"/>
        <v>0</v>
      </c>
      <c r="R39" s="283">
        <f t="shared" si="38"/>
        <v>0</v>
      </c>
      <c r="S39" s="283">
        <f t="shared" si="38"/>
        <v>0</v>
      </c>
      <c r="T39" s="283">
        <f t="shared" si="38"/>
        <v>0</v>
      </c>
      <c r="U39" s="283">
        <f t="shared" si="38"/>
        <v>0</v>
      </c>
      <c r="V39" s="283">
        <f t="shared" si="38"/>
        <v>0</v>
      </c>
      <c r="W39" s="283">
        <f t="shared" si="38"/>
        <v>0</v>
      </c>
      <c r="X39" s="283">
        <f t="shared" si="38"/>
        <v>0</v>
      </c>
      <c r="Y39" s="283" t="e">
        <f t="shared" si="29"/>
        <v>#DIV/0!</v>
      </c>
      <c r="Z39" s="461">
        <f t="shared" si="5"/>
        <v>672.49599999999998</v>
      </c>
      <c r="AA39" s="461">
        <f t="shared" si="5"/>
        <v>4235.4476750000003</v>
      </c>
      <c r="AB39" s="292">
        <f t="shared" si="12"/>
        <v>6.2981009180723762</v>
      </c>
      <c r="AC39" s="292">
        <f>AB39*1.2</f>
        <v>7.5577211016868509</v>
      </c>
      <c r="AD39" s="283">
        <v>672.49599999999998</v>
      </c>
      <c r="AE39" s="283">
        <v>4235.4476750000003</v>
      </c>
      <c r="AF39" s="279">
        <v>6.2981009180723762</v>
      </c>
      <c r="AG39" s="279">
        <v>7.5577211016868509</v>
      </c>
      <c r="AH39" s="369">
        <f t="shared" si="14"/>
        <v>100</v>
      </c>
      <c r="AI39" s="369">
        <f t="shared" si="15"/>
        <v>100</v>
      </c>
      <c r="AJ39" s="283">
        <v>837.46299999999997</v>
      </c>
      <c r="AK39" s="283">
        <v>5184.244999999999</v>
      </c>
      <c r="AL39" s="283">
        <v>6.1904167706513595</v>
      </c>
      <c r="AM39" s="279">
        <v>7.4285001247816309</v>
      </c>
      <c r="AN39" s="369">
        <f t="shared" si="6"/>
        <v>101.73952984767594</v>
      </c>
      <c r="AO39" s="369">
        <f t="shared" si="7"/>
        <v>80.301577502528474</v>
      </c>
      <c r="AP39" s="283">
        <v>81.028999999999996</v>
      </c>
      <c r="AQ39" s="283">
        <v>565.16674166666701</v>
      </c>
      <c r="AR39" s="283">
        <v>6.9748700053890218</v>
      </c>
      <c r="AS39" s="279">
        <v>8.3698440064668258</v>
      </c>
      <c r="AT39" s="369">
        <f t="shared" si="33"/>
        <v>106.50377883805891</v>
      </c>
      <c r="AU39" s="369">
        <f t="shared" si="34"/>
        <v>6398.0118229275931</v>
      </c>
    </row>
    <row r="40" spans="1:47" s="265" customFormat="1" ht="15.75" x14ac:dyDescent="0.25">
      <c r="A40" s="505"/>
      <c r="B40" s="384" t="s">
        <v>13</v>
      </c>
      <c r="C40" s="386"/>
      <c r="D40" s="283">
        <f t="shared" si="35"/>
        <v>27.651</v>
      </c>
      <c r="E40" s="283">
        <f t="shared" si="35"/>
        <v>205.67249999999999</v>
      </c>
      <c r="F40" s="283">
        <f t="shared" si="30"/>
        <v>7.4381577519800368</v>
      </c>
      <c r="G40" s="283">
        <f t="shared" si="36"/>
        <v>0</v>
      </c>
      <c r="H40" s="283">
        <f t="shared" si="36"/>
        <v>0</v>
      </c>
      <c r="I40" s="283" t="e">
        <f>H40/G40</f>
        <v>#DIV/0!</v>
      </c>
      <c r="J40" s="283">
        <f t="shared" si="37"/>
        <v>0</v>
      </c>
      <c r="K40" s="283">
        <f t="shared" si="37"/>
        <v>0</v>
      </c>
      <c r="L40" s="283">
        <f t="shared" si="37"/>
        <v>0</v>
      </c>
      <c r="M40" s="283">
        <f t="shared" si="37"/>
        <v>0</v>
      </c>
      <c r="N40" s="283">
        <f t="shared" si="37"/>
        <v>0</v>
      </c>
      <c r="O40" s="283">
        <f t="shared" si="37"/>
        <v>0</v>
      </c>
      <c r="P40" s="283" t="e">
        <f t="shared" si="27"/>
        <v>#DIV/0!</v>
      </c>
      <c r="Q40" s="283">
        <f t="shared" si="38"/>
        <v>256.10700000000003</v>
      </c>
      <c r="R40" s="283">
        <f t="shared" si="38"/>
        <v>842.09813333333341</v>
      </c>
      <c r="S40" s="283">
        <f t="shared" si="38"/>
        <v>2.8916666666666674E-2</v>
      </c>
      <c r="T40" s="283">
        <f t="shared" si="38"/>
        <v>295.51701666666668</v>
      </c>
      <c r="U40" s="283">
        <f t="shared" si="38"/>
        <v>3.8250000000000006E-2</v>
      </c>
      <c r="V40" s="283">
        <f t="shared" si="38"/>
        <v>500.04899166666672</v>
      </c>
      <c r="W40" s="283">
        <f t="shared" si="38"/>
        <v>256.10700000000003</v>
      </c>
      <c r="X40" s="283">
        <f t="shared" si="38"/>
        <v>1137.6151500000001</v>
      </c>
      <c r="Y40" s="283">
        <f t="shared" si="29"/>
        <v>4.4419525823191091</v>
      </c>
      <c r="Z40" s="461">
        <f t="shared" si="5"/>
        <v>283.75800000000004</v>
      </c>
      <c r="AA40" s="461">
        <f t="shared" si="5"/>
        <v>1343.28765</v>
      </c>
      <c r="AB40" s="292">
        <f t="shared" si="12"/>
        <v>4.7339199247245887</v>
      </c>
      <c r="AC40" s="292">
        <f>AB40*1.2</f>
        <v>5.6807039096695062</v>
      </c>
      <c r="AD40" s="283">
        <v>283.75800000000004</v>
      </c>
      <c r="AE40" s="283">
        <v>1343.28765</v>
      </c>
      <c r="AF40" s="279">
        <v>4.7339199247245887</v>
      </c>
      <c r="AG40" s="279">
        <v>5.6807039096695062</v>
      </c>
      <c r="AH40" s="369">
        <f t="shared" si="14"/>
        <v>100</v>
      </c>
      <c r="AI40" s="369">
        <f t="shared" si="15"/>
        <v>100</v>
      </c>
      <c r="AJ40" s="283">
        <v>278.26300000000003</v>
      </c>
      <c r="AK40" s="283">
        <v>1271.1342833333335</v>
      </c>
      <c r="AL40" s="283">
        <v>4.5681038561840177</v>
      </c>
      <c r="AM40" s="279">
        <v>5.4817246274208209</v>
      </c>
      <c r="AN40" s="369">
        <f t="shared" si="6"/>
        <v>103.62986643388371</v>
      </c>
      <c r="AO40" s="369">
        <f t="shared" si="7"/>
        <v>101.97475050581643</v>
      </c>
      <c r="AP40" s="283">
        <v>5897.9220000000005</v>
      </c>
      <c r="AQ40" s="283">
        <v>34686.920416666704</v>
      </c>
      <c r="AR40" s="283">
        <v>5.881210435924161</v>
      </c>
      <c r="AS40" s="279">
        <v>7.0574525231089931</v>
      </c>
      <c r="AT40" s="369">
        <f t="shared" si="33"/>
        <v>93.207421960908533</v>
      </c>
      <c r="AU40" s="369">
        <f t="shared" si="34"/>
        <v>21.55223964191682</v>
      </c>
    </row>
    <row r="41" spans="1:47" x14ac:dyDescent="0.25">
      <c r="C41" s="371"/>
    </row>
    <row r="42" spans="1:47" ht="6" customHeight="1" x14ac:dyDescent="0.25">
      <c r="C42" s="371"/>
    </row>
    <row r="43" spans="1:47" s="22" customFormat="1" ht="18.75" hidden="1" x14ac:dyDescent="0.3">
      <c r="A43" s="21"/>
      <c r="B43" s="387"/>
      <c r="C43" s="387"/>
      <c r="D43" s="73"/>
      <c r="E43" s="73"/>
      <c r="F43" s="73"/>
      <c r="G43" s="73"/>
      <c r="H43" s="73"/>
      <c r="I43" s="73"/>
      <c r="Z43" s="278"/>
      <c r="AA43" s="278"/>
      <c r="AB43" s="278"/>
      <c r="AC43" s="278"/>
    </row>
    <row r="44" spans="1:47" ht="18.75" x14ac:dyDescent="0.3">
      <c r="A44" s="21"/>
      <c r="C44" s="371"/>
    </row>
    <row r="45" spans="1:47" ht="15.75" x14ac:dyDescent="0.25">
      <c r="B45" s="327"/>
      <c r="C45" s="327"/>
      <c r="D45" s="67"/>
      <c r="E45" s="67"/>
      <c r="F45" s="67"/>
      <c r="G45" s="67"/>
      <c r="AB45" s="67"/>
    </row>
    <row r="46" spans="1:47" x14ac:dyDescent="0.25">
      <c r="C46" s="371"/>
    </row>
    <row r="48" spans="1:47" x14ac:dyDescent="0.25">
      <c r="L48" s="479" t="s">
        <v>32</v>
      </c>
      <c r="M48" s="479"/>
      <c r="N48" s="479"/>
      <c r="O48" s="479"/>
      <c r="P48" s="479"/>
      <c r="Q48" s="479"/>
    </row>
    <row r="49" spans="12:17" x14ac:dyDescent="0.25">
      <c r="L49" s="479"/>
      <c r="M49" s="479"/>
      <c r="N49" s="479"/>
      <c r="O49" s="479"/>
      <c r="P49" s="479"/>
      <c r="Q49" s="479"/>
    </row>
    <row r="50" spans="12:17" x14ac:dyDescent="0.25">
      <c r="L50" s="479"/>
      <c r="M50" s="479"/>
      <c r="N50" s="479"/>
      <c r="O50" s="479"/>
      <c r="P50" s="479"/>
      <c r="Q50" s="479"/>
    </row>
    <row r="51" spans="12:17" x14ac:dyDescent="0.25">
      <c r="L51" s="479"/>
      <c r="M51" s="479"/>
      <c r="N51" s="479"/>
      <c r="O51" s="479"/>
      <c r="P51" s="479"/>
      <c r="Q51" s="479"/>
    </row>
  </sheetData>
  <mergeCells count="23">
    <mergeCell ref="AI4:AI5"/>
    <mergeCell ref="AH4:AH5"/>
    <mergeCell ref="A6:A31"/>
    <mergeCell ref="A34:A40"/>
    <mergeCell ref="L48:Q51"/>
    <mergeCell ref="Z4:AC4"/>
    <mergeCell ref="AD4:AG4"/>
    <mergeCell ref="AP4:AS4"/>
    <mergeCell ref="AT4:AT5"/>
    <mergeCell ref="AU4:AU5"/>
    <mergeCell ref="H1:I1"/>
    <mergeCell ref="A2:AO2"/>
    <mergeCell ref="Z3:AC3"/>
    <mergeCell ref="AJ3:AM3"/>
    <mergeCell ref="B4:B5"/>
    <mergeCell ref="C4:C5"/>
    <mergeCell ref="D4:F4"/>
    <mergeCell ref="G4:I4"/>
    <mergeCell ref="J4:P4"/>
    <mergeCell ref="Q4:Y4"/>
    <mergeCell ref="AN4:AN5"/>
    <mergeCell ref="AO4:AO5"/>
    <mergeCell ref="AJ4:AM4"/>
  </mergeCells>
  <dataValidations count="1">
    <dataValidation type="decimal" allowBlank="1" showErrorMessage="1" errorTitle="Ошибка" error="Допускается ввод только действительных чисел!" sqref="Q6:V31 F32:O32 G6:H6 D14:E14 D6:E6 G23:H30 G14:H14 F33:F40 I37:I40 D23:E33 J15:M30 J14:K14 Q32:X32 J6:M6">
      <formula1>-9.99999999999999E+23</formula1>
      <formula2>9.99999999999999E+23</formula2>
    </dataValidation>
  </dataValidations>
  <pageMargins left="0.25" right="0.25" top="0.75" bottom="0.75" header="0.3" footer="0.3"/>
  <pageSetup paperSize="9" scale="41" orientation="landscape" r:id="rId1"/>
  <colBreaks count="1" manualBreakCount="1">
    <brk id="35" max="3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AC52"/>
  <sheetViews>
    <sheetView view="pageBreakPreview" topLeftCell="A4" zoomScale="60" zoomScaleNormal="80" workbookViewId="0">
      <selection activeCell="S30" sqref="S30"/>
    </sheetView>
  </sheetViews>
  <sheetFormatPr defaultRowHeight="15"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4.8554687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s>
  <sheetData>
    <row r="1" spans="1:29" ht="15.75" x14ac:dyDescent="0.25">
      <c r="H1" s="473" t="s">
        <v>73</v>
      </c>
      <c r="I1" s="473"/>
    </row>
    <row r="2" spans="1:29" s="112" customFormat="1" ht="96.75" customHeight="1"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3" spans="1:29" ht="29.25" customHeight="1" x14ac:dyDescent="0.25">
      <c r="B3" s="476" t="s">
        <v>159</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row>
    <row r="4" spans="1:29" ht="29.25" customHeight="1" x14ac:dyDescent="0.25">
      <c r="B4" s="514" t="s">
        <v>203</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row>
    <row r="5" spans="1:29" ht="15.75" x14ac:dyDescent="0.25">
      <c r="B5" s="501" t="s">
        <v>2</v>
      </c>
      <c r="C5" s="502" t="s">
        <v>0</v>
      </c>
      <c r="D5" s="503"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04"/>
    </row>
    <row r="6" spans="1:29" ht="86.25" customHeight="1" x14ac:dyDescent="0.25">
      <c r="B6" s="501"/>
      <c r="C6" s="502"/>
      <c r="D6" s="270" t="s">
        <v>24</v>
      </c>
      <c r="E6" s="271" t="s">
        <v>25</v>
      </c>
      <c r="F6" s="272" t="s">
        <v>30</v>
      </c>
      <c r="G6" s="270"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277" t="s">
        <v>81</v>
      </c>
    </row>
    <row r="7" spans="1:29" s="264" customFormat="1" ht="54.75" customHeight="1" x14ac:dyDescent="0.25">
      <c r="A7" s="481"/>
      <c r="B7" s="159" t="s">
        <v>1</v>
      </c>
      <c r="C7" s="262" t="s">
        <v>95</v>
      </c>
      <c r="D7" s="279">
        <f>SUM(D8:D14)</f>
        <v>0</v>
      </c>
      <c r="E7" s="279">
        <f>SUM(E8:E14)</f>
        <v>0</v>
      </c>
      <c r="F7" s="279" t="e">
        <f t="shared" ref="F7:F14" si="0">E7/D7</f>
        <v>#DIV/0!</v>
      </c>
      <c r="G7" s="279">
        <f>SUM(G8:G14)</f>
        <v>0</v>
      </c>
      <c r="H7" s="279">
        <f>SUM(H8:H14)</f>
        <v>0</v>
      </c>
      <c r="I7" s="279" t="e">
        <f t="shared" ref="I7:I22" si="1">H7/G7</f>
        <v>#DIV/0!</v>
      </c>
      <c r="J7" s="279">
        <f>SUM(J8:J14)</f>
        <v>1056.155</v>
      </c>
      <c r="K7" s="279">
        <f>SUM(K8:K14)</f>
        <v>3716.7195416666664</v>
      </c>
      <c r="L7" s="279">
        <f>SUM(L8:L14)</f>
        <v>1.5640000000000001</v>
      </c>
      <c r="M7" s="279">
        <f>SUM(M8:M14)</f>
        <v>1564.1422333333335</v>
      </c>
      <c r="N7" s="279">
        <f t="shared" ref="N7:N14" si="2">J7</f>
        <v>1056.155</v>
      </c>
      <c r="O7" s="279">
        <f t="shared" ref="O7:O14" si="3">K7+M7</f>
        <v>5280.8617749999994</v>
      </c>
      <c r="P7" s="279">
        <f>O7/N7</f>
        <v>5.0000821612358033</v>
      </c>
      <c r="Q7" s="279">
        <f t="shared" ref="Q7:V7" si="4">SUM(Q8:Q14)</f>
        <v>877.65099999999995</v>
      </c>
      <c r="R7" s="279">
        <f t="shared" si="4"/>
        <v>2044.2412916666667</v>
      </c>
      <c r="S7" s="279">
        <f t="shared" si="4"/>
        <v>1.236</v>
      </c>
      <c r="T7" s="279">
        <f t="shared" si="4"/>
        <v>1236.1124</v>
      </c>
      <c r="U7" s="279">
        <f t="shared" si="4"/>
        <v>1.7</v>
      </c>
      <c r="V7" s="279">
        <f t="shared" si="4"/>
        <v>481.05871666666667</v>
      </c>
      <c r="W7" s="279">
        <f>Q7</f>
        <v>877.65099999999995</v>
      </c>
      <c r="X7" s="279">
        <f>R7+T7+V7</f>
        <v>3761.4124083333336</v>
      </c>
      <c r="Y7" s="279">
        <f>X7/W7</f>
        <v>4.285772372313521</v>
      </c>
      <c r="Z7" s="279">
        <f t="shared" ref="Z7:AA41" si="5">W7+N7+G7+D7</f>
        <v>1933.806</v>
      </c>
      <c r="AA7" s="279">
        <f t="shared" si="5"/>
        <v>9042.274183333333</v>
      </c>
      <c r="AB7" s="279">
        <f>IFERROR(AA7/Z7,0)</f>
        <v>4.6758951949333767</v>
      </c>
      <c r="AC7" s="279">
        <f>AB7*1.2</f>
        <v>5.6110742339200517</v>
      </c>
    </row>
    <row r="8" spans="1:29" ht="15.75" x14ac:dyDescent="0.25">
      <c r="A8" s="481"/>
      <c r="B8" s="170" t="s">
        <v>7</v>
      </c>
      <c r="C8" s="263" t="s">
        <v>96</v>
      </c>
      <c r="D8" s="303">
        <v>0</v>
      </c>
      <c r="E8" s="303">
        <v>0</v>
      </c>
      <c r="F8" s="279" t="e">
        <f t="shared" si="0"/>
        <v>#DIV/0!</v>
      </c>
      <c r="G8" s="303">
        <v>0</v>
      </c>
      <c r="H8" s="303">
        <v>0</v>
      </c>
      <c r="I8" s="279" t="e">
        <f t="shared" si="1"/>
        <v>#DIV/0!</v>
      </c>
      <c r="J8" s="303">
        <v>0</v>
      </c>
      <c r="K8" s="303">
        <v>0</v>
      </c>
      <c r="L8" s="303">
        <v>0</v>
      </c>
      <c r="M8" s="303">
        <v>0</v>
      </c>
      <c r="N8" s="280">
        <f t="shared" si="2"/>
        <v>0</v>
      </c>
      <c r="O8" s="280">
        <f t="shared" si="3"/>
        <v>0</v>
      </c>
      <c r="P8" s="279" t="e">
        <f t="shared" ref="P8:P31" si="6">O8/N8</f>
        <v>#DIV/0!</v>
      </c>
      <c r="Q8" s="304">
        <v>0</v>
      </c>
      <c r="R8" s="304">
        <v>0</v>
      </c>
      <c r="S8" s="304">
        <v>0</v>
      </c>
      <c r="T8" s="304">
        <v>0</v>
      </c>
      <c r="U8" s="304">
        <v>0</v>
      </c>
      <c r="V8" s="304">
        <v>0</v>
      </c>
      <c r="W8" s="280">
        <f t="shared" ref="W8:W31" si="7">Q8</f>
        <v>0</v>
      </c>
      <c r="X8" s="280">
        <f t="shared" ref="X8:X31" si="8">R8+T8</f>
        <v>0</v>
      </c>
      <c r="Y8" s="279" t="e">
        <f t="shared" ref="Y8:Y31" si="9">X8/W8</f>
        <v>#DIV/0!</v>
      </c>
      <c r="Z8" s="280">
        <f t="shared" si="5"/>
        <v>0</v>
      </c>
      <c r="AA8" s="280">
        <f t="shared" si="5"/>
        <v>0</v>
      </c>
      <c r="AB8" s="279">
        <f t="shared" ref="AB8:AB41" si="10">IFERROR(AA8/Z8,0)</f>
        <v>0</v>
      </c>
      <c r="AC8" s="279">
        <f t="shared" ref="AC8:AC30" si="11">AB8*1.2</f>
        <v>0</v>
      </c>
    </row>
    <row r="9" spans="1:29" ht="15.75" x14ac:dyDescent="0.25">
      <c r="A9" s="481"/>
      <c r="B9" s="170" t="s">
        <v>8</v>
      </c>
      <c r="C9" s="263" t="s">
        <v>97</v>
      </c>
      <c r="D9" s="303">
        <v>0</v>
      </c>
      <c r="E9" s="303">
        <v>0</v>
      </c>
      <c r="F9" s="279" t="e">
        <f t="shared" si="0"/>
        <v>#DIV/0!</v>
      </c>
      <c r="G9" s="303">
        <v>0</v>
      </c>
      <c r="H9" s="303">
        <v>0</v>
      </c>
      <c r="I9" s="279" t="e">
        <f t="shared" si="1"/>
        <v>#DIV/0!</v>
      </c>
      <c r="J9" s="303">
        <v>1056.155</v>
      </c>
      <c r="K9" s="303">
        <v>3716.7195416666664</v>
      </c>
      <c r="L9" s="303">
        <v>1.5640000000000001</v>
      </c>
      <c r="M9" s="303">
        <v>1564.1422333333335</v>
      </c>
      <c r="N9" s="280">
        <f t="shared" si="2"/>
        <v>1056.155</v>
      </c>
      <c r="O9" s="280">
        <f t="shared" si="3"/>
        <v>5280.8617749999994</v>
      </c>
      <c r="P9" s="279">
        <f t="shared" si="6"/>
        <v>5.0000821612358033</v>
      </c>
      <c r="Q9" s="304">
        <v>877.65099999999995</v>
      </c>
      <c r="R9" s="304">
        <v>2044.2412916666667</v>
      </c>
      <c r="S9" s="304">
        <v>1.236</v>
      </c>
      <c r="T9" s="304">
        <v>1236.1124</v>
      </c>
      <c r="U9" s="304">
        <v>1.7</v>
      </c>
      <c r="V9" s="304">
        <v>481.05871666666667</v>
      </c>
      <c r="W9" s="280">
        <f t="shared" si="7"/>
        <v>877.65099999999995</v>
      </c>
      <c r="X9" s="280">
        <f t="shared" si="8"/>
        <v>3280.3536916666667</v>
      </c>
      <c r="Y9" s="279">
        <f t="shared" si="9"/>
        <v>3.7376516310773495</v>
      </c>
      <c r="Z9" s="280">
        <f t="shared" si="5"/>
        <v>1933.806</v>
      </c>
      <c r="AA9" s="280">
        <f t="shared" si="5"/>
        <v>8561.2154666666665</v>
      </c>
      <c r="AB9" s="279">
        <f t="shared" si="10"/>
        <v>4.4271325389758154</v>
      </c>
      <c r="AC9" s="279">
        <f t="shared" si="11"/>
        <v>5.3125590467709785</v>
      </c>
    </row>
    <row r="10" spans="1:29" ht="15.75" x14ac:dyDescent="0.25">
      <c r="A10" s="481"/>
      <c r="B10" s="170" t="s">
        <v>9</v>
      </c>
      <c r="C10" s="263" t="s">
        <v>98</v>
      </c>
      <c r="D10" s="303">
        <v>0</v>
      </c>
      <c r="E10" s="303">
        <v>0</v>
      </c>
      <c r="F10" s="279" t="e">
        <f t="shared" si="0"/>
        <v>#DIV/0!</v>
      </c>
      <c r="G10" s="303">
        <v>0</v>
      </c>
      <c r="H10" s="303">
        <v>0</v>
      </c>
      <c r="I10" s="279" t="e">
        <f t="shared" si="1"/>
        <v>#DIV/0!</v>
      </c>
      <c r="J10" s="303">
        <v>0</v>
      </c>
      <c r="K10" s="303">
        <v>0</v>
      </c>
      <c r="L10" s="303">
        <v>0</v>
      </c>
      <c r="M10" s="303">
        <v>0</v>
      </c>
      <c r="N10" s="280">
        <f t="shared" si="2"/>
        <v>0</v>
      </c>
      <c r="O10" s="280">
        <f t="shared" si="3"/>
        <v>0</v>
      </c>
      <c r="P10" s="279" t="e">
        <f t="shared" si="6"/>
        <v>#DIV/0!</v>
      </c>
      <c r="Q10" s="304">
        <v>0</v>
      </c>
      <c r="R10" s="304">
        <v>0</v>
      </c>
      <c r="S10" s="304">
        <v>0</v>
      </c>
      <c r="T10" s="304">
        <v>0</v>
      </c>
      <c r="U10" s="304">
        <v>0</v>
      </c>
      <c r="V10" s="304">
        <v>0</v>
      </c>
      <c r="W10" s="280">
        <f t="shared" si="7"/>
        <v>0</v>
      </c>
      <c r="X10" s="280">
        <f t="shared" si="8"/>
        <v>0</v>
      </c>
      <c r="Y10" s="279" t="e">
        <f t="shared" si="9"/>
        <v>#DIV/0!</v>
      </c>
      <c r="Z10" s="280">
        <f t="shared" si="5"/>
        <v>0</v>
      </c>
      <c r="AA10" s="280">
        <f t="shared" si="5"/>
        <v>0</v>
      </c>
      <c r="AB10" s="279">
        <f t="shared" si="10"/>
        <v>0</v>
      </c>
      <c r="AC10" s="279">
        <f t="shared" si="11"/>
        <v>0</v>
      </c>
    </row>
    <row r="11" spans="1:29" ht="15.75" x14ac:dyDescent="0.25">
      <c r="A11" s="481"/>
      <c r="B11" s="170" t="s">
        <v>10</v>
      </c>
      <c r="C11" s="263" t="s">
        <v>99</v>
      </c>
      <c r="D11" s="303">
        <v>0</v>
      </c>
      <c r="E11" s="303">
        <v>0</v>
      </c>
      <c r="F11" s="279" t="e">
        <f t="shared" si="0"/>
        <v>#DIV/0!</v>
      </c>
      <c r="G11" s="303">
        <v>0</v>
      </c>
      <c r="H11" s="303">
        <v>0</v>
      </c>
      <c r="I11" s="279" t="e">
        <f t="shared" si="1"/>
        <v>#DIV/0!</v>
      </c>
      <c r="J11" s="303">
        <v>0</v>
      </c>
      <c r="K11" s="303">
        <v>0</v>
      </c>
      <c r="L11" s="303">
        <v>0</v>
      </c>
      <c r="M11" s="303">
        <v>0</v>
      </c>
      <c r="N11" s="280">
        <f t="shared" si="2"/>
        <v>0</v>
      </c>
      <c r="O11" s="280">
        <f t="shared" si="3"/>
        <v>0</v>
      </c>
      <c r="P11" s="279" t="e">
        <f t="shared" si="6"/>
        <v>#DIV/0!</v>
      </c>
      <c r="Q11" s="304">
        <v>0</v>
      </c>
      <c r="R11" s="304">
        <v>0</v>
      </c>
      <c r="S11" s="304">
        <v>0</v>
      </c>
      <c r="T11" s="304">
        <v>0</v>
      </c>
      <c r="U11" s="304">
        <v>0</v>
      </c>
      <c r="V11" s="304">
        <v>0</v>
      </c>
      <c r="W11" s="280">
        <f t="shared" si="7"/>
        <v>0</v>
      </c>
      <c r="X11" s="280">
        <f t="shared" si="8"/>
        <v>0</v>
      </c>
      <c r="Y11" s="279" t="e">
        <f t="shared" si="9"/>
        <v>#DIV/0!</v>
      </c>
      <c r="Z11" s="280">
        <f t="shared" si="5"/>
        <v>0</v>
      </c>
      <c r="AA11" s="280">
        <f t="shared" si="5"/>
        <v>0</v>
      </c>
      <c r="AB11" s="279">
        <f t="shared" si="10"/>
        <v>0</v>
      </c>
      <c r="AC11" s="279">
        <f t="shared" si="11"/>
        <v>0</v>
      </c>
    </row>
    <row r="12" spans="1:29" ht="15.75" x14ac:dyDescent="0.25">
      <c r="A12" s="481"/>
      <c r="B12" s="170" t="s">
        <v>11</v>
      </c>
      <c r="C12" s="263" t="s">
        <v>100</v>
      </c>
      <c r="D12" s="303">
        <v>0</v>
      </c>
      <c r="E12" s="303">
        <v>0</v>
      </c>
      <c r="F12" s="279" t="e">
        <f t="shared" si="0"/>
        <v>#DIV/0!</v>
      </c>
      <c r="G12" s="303">
        <v>0</v>
      </c>
      <c r="H12" s="303">
        <v>0</v>
      </c>
      <c r="I12" s="279" t="e">
        <f t="shared" si="1"/>
        <v>#DIV/0!</v>
      </c>
      <c r="J12" s="303">
        <v>0</v>
      </c>
      <c r="K12" s="303">
        <v>0</v>
      </c>
      <c r="L12" s="303">
        <v>0</v>
      </c>
      <c r="M12" s="303">
        <v>0</v>
      </c>
      <c r="N12" s="280">
        <f t="shared" si="2"/>
        <v>0</v>
      </c>
      <c r="O12" s="280">
        <f t="shared" si="3"/>
        <v>0</v>
      </c>
      <c r="P12" s="279" t="e">
        <f t="shared" si="6"/>
        <v>#DIV/0!</v>
      </c>
      <c r="Q12" s="304">
        <v>0</v>
      </c>
      <c r="R12" s="304">
        <v>0</v>
      </c>
      <c r="S12" s="304">
        <v>0</v>
      </c>
      <c r="T12" s="304">
        <v>0</v>
      </c>
      <c r="U12" s="304">
        <v>0</v>
      </c>
      <c r="V12" s="304">
        <v>0</v>
      </c>
      <c r="W12" s="280">
        <f t="shared" si="7"/>
        <v>0</v>
      </c>
      <c r="X12" s="280">
        <f t="shared" si="8"/>
        <v>0</v>
      </c>
      <c r="Y12" s="279" t="e">
        <f t="shared" si="9"/>
        <v>#DIV/0!</v>
      </c>
      <c r="Z12" s="280">
        <f t="shared" si="5"/>
        <v>0</v>
      </c>
      <c r="AA12" s="280">
        <f t="shared" si="5"/>
        <v>0</v>
      </c>
      <c r="AB12" s="279">
        <f t="shared" si="10"/>
        <v>0</v>
      </c>
      <c r="AC12" s="279">
        <f t="shared" si="11"/>
        <v>0</v>
      </c>
    </row>
    <row r="13" spans="1:29" ht="15.75" x14ac:dyDescent="0.25">
      <c r="A13" s="481"/>
      <c r="B13" s="170" t="s">
        <v>12</v>
      </c>
      <c r="C13" s="263" t="s">
        <v>101</v>
      </c>
      <c r="D13" s="303">
        <v>0</v>
      </c>
      <c r="E13" s="303">
        <v>0</v>
      </c>
      <c r="F13" s="279" t="e">
        <f t="shared" si="0"/>
        <v>#DIV/0!</v>
      </c>
      <c r="G13" s="303">
        <v>0</v>
      </c>
      <c r="H13" s="303">
        <v>0</v>
      </c>
      <c r="I13" s="279" t="e">
        <f t="shared" si="1"/>
        <v>#DIV/0!</v>
      </c>
      <c r="J13" s="303">
        <v>0</v>
      </c>
      <c r="K13" s="303">
        <v>0</v>
      </c>
      <c r="L13" s="303">
        <v>0</v>
      </c>
      <c r="M13" s="303">
        <v>0</v>
      </c>
      <c r="N13" s="280">
        <f t="shared" si="2"/>
        <v>0</v>
      </c>
      <c r="O13" s="280">
        <f t="shared" si="3"/>
        <v>0</v>
      </c>
      <c r="P13" s="279" t="e">
        <f t="shared" si="6"/>
        <v>#DIV/0!</v>
      </c>
      <c r="Q13" s="304">
        <v>0</v>
      </c>
      <c r="R13" s="304">
        <v>0</v>
      </c>
      <c r="S13" s="304">
        <v>0</v>
      </c>
      <c r="T13" s="304">
        <v>0</v>
      </c>
      <c r="U13" s="304">
        <v>0</v>
      </c>
      <c r="V13" s="304">
        <v>0</v>
      </c>
      <c r="W13" s="280">
        <f t="shared" si="7"/>
        <v>0</v>
      </c>
      <c r="X13" s="280">
        <f t="shared" si="8"/>
        <v>0</v>
      </c>
      <c r="Y13" s="279" t="e">
        <f t="shared" si="9"/>
        <v>#DIV/0!</v>
      </c>
      <c r="Z13" s="280">
        <f t="shared" si="5"/>
        <v>0</v>
      </c>
      <c r="AA13" s="280">
        <f t="shared" si="5"/>
        <v>0</v>
      </c>
      <c r="AB13" s="279">
        <f t="shared" si="10"/>
        <v>0</v>
      </c>
      <c r="AC13" s="279">
        <f t="shared" si="11"/>
        <v>0</v>
      </c>
    </row>
    <row r="14" spans="1:29" ht="15.75" x14ac:dyDescent="0.25">
      <c r="A14" s="481"/>
      <c r="B14" s="170" t="s">
        <v>13</v>
      </c>
      <c r="C14" s="263" t="s">
        <v>102</v>
      </c>
      <c r="D14" s="303">
        <v>0</v>
      </c>
      <c r="E14" s="303">
        <v>0</v>
      </c>
      <c r="F14" s="279" t="e">
        <f t="shared" si="0"/>
        <v>#DIV/0!</v>
      </c>
      <c r="G14" s="303">
        <v>0</v>
      </c>
      <c r="H14" s="303">
        <v>0</v>
      </c>
      <c r="I14" s="279" t="e">
        <f t="shared" si="1"/>
        <v>#DIV/0!</v>
      </c>
      <c r="J14" s="303">
        <v>0</v>
      </c>
      <c r="K14" s="303">
        <v>0</v>
      </c>
      <c r="L14" s="303">
        <v>0</v>
      </c>
      <c r="M14" s="303">
        <v>0</v>
      </c>
      <c r="N14" s="280">
        <f t="shared" si="2"/>
        <v>0</v>
      </c>
      <c r="O14" s="280">
        <f t="shared" si="3"/>
        <v>0</v>
      </c>
      <c r="P14" s="279" t="e">
        <f t="shared" si="6"/>
        <v>#DIV/0!</v>
      </c>
      <c r="Q14" s="304">
        <v>0</v>
      </c>
      <c r="R14" s="304">
        <v>0</v>
      </c>
      <c r="S14" s="304">
        <v>0</v>
      </c>
      <c r="T14" s="304">
        <v>0</v>
      </c>
      <c r="U14" s="304">
        <v>0</v>
      </c>
      <c r="V14" s="304">
        <v>0</v>
      </c>
      <c r="W14" s="280">
        <f t="shared" si="7"/>
        <v>0</v>
      </c>
      <c r="X14" s="280">
        <f t="shared" si="8"/>
        <v>0</v>
      </c>
      <c r="Y14" s="279" t="e">
        <f t="shared" si="9"/>
        <v>#DIV/0!</v>
      </c>
      <c r="Z14" s="280">
        <f t="shared" si="5"/>
        <v>0</v>
      </c>
      <c r="AA14" s="280">
        <f t="shared" si="5"/>
        <v>0</v>
      </c>
      <c r="AB14" s="279">
        <f t="shared" si="10"/>
        <v>0</v>
      </c>
      <c r="AC14" s="279">
        <f t="shared" si="11"/>
        <v>0</v>
      </c>
    </row>
    <row r="15" spans="1:29" s="264" customFormat="1" ht="44.25" customHeight="1" x14ac:dyDescent="0.25">
      <c r="A15" s="481"/>
      <c r="B15" s="159" t="s">
        <v>17</v>
      </c>
      <c r="C15" s="262" t="s">
        <v>103</v>
      </c>
      <c r="D15" s="279">
        <f>SUM(D16:D22)</f>
        <v>0</v>
      </c>
      <c r="E15" s="279">
        <f>SUM(E16:E22)</f>
        <v>0</v>
      </c>
      <c r="F15" s="279" t="e">
        <f>E15/D15</f>
        <v>#DIV/0!</v>
      </c>
      <c r="G15" s="279">
        <f>SUM(G16:G22)</f>
        <v>0</v>
      </c>
      <c r="H15" s="279">
        <f>SUM(H16:H22)</f>
        <v>0</v>
      </c>
      <c r="I15" s="279" t="e">
        <f t="shared" si="1"/>
        <v>#DIV/0!</v>
      </c>
      <c r="J15" s="279">
        <f>SUM(J16:J22)</f>
        <v>140.28</v>
      </c>
      <c r="K15" s="279">
        <f>SUM(K16:K22)</f>
        <v>740.03035833333331</v>
      </c>
      <c r="L15" s="279">
        <f>SUM(L16:L22)</f>
        <v>0.26</v>
      </c>
      <c r="M15" s="279">
        <f>SUM(M16:M22)</f>
        <v>260.02364166666666</v>
      </c>
      <c r="N15" s="279">
        <f>J15</f>
        <v>140.28</v>
      </c>
      <c r="O15" s="279">
        <f>K15+M15</f>
        <v>1000.054</v>
      </c>
      <c r="P15" s="279">
        <f t="shared" si="6"/>
        <v>7.1289848873681203</v>
      </c>
      <c r="Q15" s="279">
        <f t="shared" ref="Q15:V15" si="12">SUM(Q16:Q22)</f>
        <v>0</v>
      </c>
      <c r="R15" s="279">
        <f t="shared" si="12"/>
        <v>0</v>
      </c>
      <c r="S15" s="279">
        <f t="shared" si="12"/>
        <v>0</v>
      </c>
      <c r="T15" s="279">
        <f t="shared" si="12"/>
        <v>0</v>
      </c>
      <c r="U15" s="279">
        <f t="shared" si="12"/>
        <v>0</v>
      </c>
      <c r="V15" s="279">
        <f t="shared" si="12"/>
        <v>0</v>
      </c>
      <c r="W15" s="279">
        <f t="shared" si="7"/>
        <v>0</v>
      </c>
      <c r="X15" s="279">
        <f t="shared" si="8"/>
        <v>0</v>
      </c>
      <c r="Y15" s="279" t="e">
        <f t="shared" si="9"/>
        <v>#DIV/0!</v>
      </c>
      <c r="Z15" s="279">
        <f t="shared" si="5"/>
        <v>140.28</v>
      </c>
      <c r="AA15" s="279">
        <f t="shared" si="5"/>
        <v>1000.054</v>
      </c>
      <c r="AB15" s="279">
        <f t="shared" si="10"/>
        <v>7.1289848873681203</v>
      </c>
      <c r="AC15" s="279">
        <f t="shared" si="11"/>
        <v>8.5547818648417433</v>
      </c>
    </row>
    <row r="16" spans="1:29" ht="15.75" x14ac:dyDescent="0.25">
      <c r="A16" s="481"/>
      <c r="B16" s="170" t="s">
        <v>7</v>
      </c>
      <c r="C16" s="263" t="s">
        <v>104</v>
      </c>
      <c r="D16" s="303">
        <v>0</v>
      </c>
      <c r="E16" s="303">
        <v>0</v>
      </c>
      <c r="F16" s="279" t="e">
        <f t="shared" ref="F16:F32" si="13">E16/D16</f>
        <v>#DIV/0!</v>
      </c>
      <c r="G16" s="303">
        <v>0</v>
      </c>
      <c r="H16" s="303">
        <v>0</v>
      </c>
      <c r="I16" s="279" t="e">
        <f t="shared" si="1"/>
        <v>#DIV/0!</v>
      </c>
      <c r="J16" s="304">
        <v>130.785</v>
      </c>
      <c r="K16" s="304">
        <v>689.83361666666667</v>
      </c>
      <c r="L16" s="304">
        <v>0.245</v>
      </c>
      <c r="M16" s="304">
        <v>245.02228333333332</v>
      </c>
      <c r="N16" s="280">
        <f t="shared" ref="N16:N31" si="14">J16</f>
        <v>130.785</v>
      </c>
      <c r="O16" s="280">
        <f>K16+M16</f>
        <v>934.85590000000002</v>
      </c>
      <c r="P16" s="279">
        <f t="shared" si="6"/>
        <v>7.1480360897656459</v>
      </c>
      <c r="Q16" s="304">
        <v>0</v>
      </c>
      <c r="R16" s="304">
        <v>0</v>
      </c>
      <c r="S16" s="304">
        <v>0</v>
      </c>
      <c r="T16" s="304">
        <v>0</v>
      </c>
      <c r="U16" s="304">
        <v>0</v>
      </c>
      <c r="V16" s="304">
        <v>0</v>
      </c>
      <c r="W16" s="280">
        <f>Q16</f>
        <v>0</v>
      </c>
      <c r="X16" s="280">
        <f t="shared" si="8"/>
        <v>0</v>
      </c>
      <c r="Y16" s="279" t="e">
        <f t="shared" si="9"/>
        <v>#DIV/0!</v>
      </c>
      <c r="Z16" s="280">
        <f t="shared" si="5"/>
        <v>130.785</v>
      </c>
      <c r="AA16" s="280">
        <f t="shared" si="5"/>
        <v>934.85590000000002</v>
      </c>
      <c r="AB16" s="279">
        <f t="shared" si="10"/>
        <v>7.1480360897656459</v>
      </c>
      <c r="AC16" s="279">
        <f t="shared" si="11"/>
        <v>8.577643307718775</v>
      </c>
    </row>
    <row r="17" spans="1:29" ht="15.75" x14ac:dyDescent="0.25">
      <c r="A17" s="481"/>
      <c r="B17" s="170" t="s">
        <v>8</v>
      </c>
      <c r="C17" s="263" t="s">
        <v>105</v>
      </c>
      <c r="D17" s="303">
        <v>0</v>
      </c>
      <c r="E17" s="303">
        <v>0</v>
      </c>
      <c r="F17" s="279" t="e">
        <f t="shared" si="13"/>
        <v>#DIV/0!</v>
      </c>
      <c r="G17" s="303">
        <v>0</v>
      </c>
      <c r="H17" s="303">
        <v>0</v>
      </c>
      <c r="I17" s="279" t="e">
        <f t="shared" si="1"/>
        <v>#DIV/0!</v>
      </c>
      <c r="J17" s="304">
        <v>0</v>
      </c>
      <c r="K17" s="304">
        <v>0</v>
      </c>
      <c r="L17" s="304">
        <v>0</v>
      </c>
      <c r="M17" s="304">
        <v>0</v>
      </c>
      <c r="N17" s="280">
        <f t="shared" si="14"/>
        <v>0</v>
      </c>
      <c r="O17" s="280">
        <f t="shared" ref="O17:O31" si="15">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row>
    <row r="18" spans="1:29" ht="15.75" x14ac:dyDescent="0.25">
      <c r="A18" s="481"/>
      <c r="B18" s="170" t="s">
        <v>9</v>
      </c>
      <c r="C18" s="263" t="s">
        <v>106</v>
      </c>
      <c r="D18" s="303">
        <v>0</v>
      </c>
      <c r="E18" s="303">
        <v>0</v>
      </c>
      <c r="F18" s="279" t="e">
        <f t="shared" si="13"/>
        <v>#DIV/0!</v>
      </c>
      <c r="G18" s="303">
        <v>0</v>
      </c>
      <c r="H18" s="303">
        <v>0</v>
      </c>
      <c r="I18" s="279" t="e">
        <f t="shared" si="1"/>
        <v>#DIV/0!</v>
      </c>
      <c r="J18" s="304">
        <v>0</v>
      </c>
      <c r="K18" s="304">
        <v>0</v>
      </c>
      <c r="L18" s="304">
        <v>0</v>
      </c>
      <c r="M18" s="304">
        <v>0</v>
      </c>
      <c r="N18" s="280">
        <f t="shared" si="14"/>
        <v>0</v>
      </c>
      <c r="O18" s="280">
        <f t="shared" si="15"/>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279">
        <f t="shared" si="11"/>
        <v>0</v>
      </c>
    </row>
    <row r="19" spans="1:29" ht="15.75" x14ac:dyDescent="0.25">
      <c r="A19" s="481"/>
      <c r="B19" s="170" t="s">
        <v>10</v>
      </c>
      <c r="C19" s="263" t="s">
        <v>107</v>
      </c>
      <c r="D19" s="303">
        <v>0</v>
      </c>
      <c r="E19" s="303">
        <v>0</v>
      </c>
      <c r="F19" s="279" t="e">
        <f t="shared" si="13"/>
        <v>#DIV/0!</v>
      </c>
      <c r="G19" s="303">
        <v>0</v>
      </c>
      <c r="H19" s="303">
        <v>0</v>
      </c>
      <c r="I19" s="279" t="e">
        <f t="shared" si="1"/>
        <v>#DIV/0!</v>
      </c>
      <c r="J19" s="304">
        <v>9.4949999999999992</v>
      </c>
      <c r="K19" s="304">
        <v>50.196741666666668</v>
      </c>
      <c r="L19" s="304">
        <v>1.4999999999999999E-2</v>
      </c>
      <c r="M19" s="304">
        <v>15.001358333333334</v>
      </c>
      <c r="N19" s="280">
        <f t="shared" si="14"/>
        <v>9.4949999999999992</v>
      </c>
      <c r="O19" s="280">
        <f t="shared" si="15"/>
        <v>65.198099999999997</v>
      </c>
      <c r="P19" s="279">
        <f t="shared" si="6"/>
        <v>6.8665718799368092</v>
      </c>
      <c r="Q19" s="304">
        <v>0</v>
      </c>
      <c r="R19" s="304">
        <v>0</v>
      </c>
      <c r="S19" s="304">
        <v>0</v>
      </c>
      <c r="T19" s="304">
        <v>0</v>
      </c>
      <c r="U19" s="304">
        <v>0</v>
      </c>
      <c r="V19" s="304">
        <v>0</v>
      </c>
      <c r="W19" s="280">
        <f t="shared" si="7"/>
        <v>0</v>
      </c>
      <c r="X19" s="280">
        <f t="shared" si="8"/>
        <v>0</v>
      </c>
      <c r="Y19" s="279" t="e">
        <f t="shared" si="9"/>
        <v>#DIV/0!</v>
      </c>
      <c r="Z19" s="280">
        <f t="shared" si="5"/>
        <v>9.4949999999999992</v>
      </c>
      <c r="AA19" s="280">
        <f t="shared" si="5"/>
        <v>65.198099999999997</v>
      </c>
      <c r="AB19" s="279">
        <f t="shared" si="10"/>
        <v>6.8665718799368092</v>
      </c>
      <c r="AC19" s="279">
        <f t="shared" si="11"/>
        <v>8.239886255924171</v>
      </c>
    </row>
    <row r="20" spans="1:29" ht="15.75" x14ac:dyDescent="0.25">
      <c r="A20" s="481"/>
      <c r="B20" s="170" t="s">
        <v>11</v>
      </c>
      <c r="C20" s="263" t="s">
        <v>108</v>
      </c>
      <c r="D20" s="303">
        <v>0</v>
      </c>
      <c r="E20" s="303">
        <v>0</v>
      </c>
      <c r="F20" s="279" t="e">
        <f t="shared" si="13"/>
        <v>#DIV/0!</v>
      </c>
      <c r="G20" s="303">
        <v>0</v>
      </c>
      <c r="H20" s="303">
        <v>0</v>
      </c>
      <c r="I20" s="279" t="e">
        <f t="shared" si="1"/>
        <v>#DIV/0!</v>
      </c>
      <c r="J20" s="304">
        <v>0</v>
      </c>
      <c r="K20" s="304">
        <v>0</v>
      </c>
      <c r="L20" s="304">
        <v>0</v>
      </c>
      <c r="M20" s="304">
        <v>0</v>
      </c>
      <c r="N20" s="280">
        <f t="shared" si="14"/>
        <v>0</v>
      </c>
      <c r="O20" s="280">
        <f t="shared" si="15"/>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row>
    <row r="21" spans="1:29" ht="15.75" x14ac:dyDescent="0.25">
      <c r="A21" s="481"/>
      <c r="B21" s="170" t="s">
        <v>12</v>
      </c>
      <c r="C21" s="263" t="s">
        <v>109</v>
      </c>
      <c r="D21" s="303">
        <v>0</v>
      </c>
      <c r="E21" s="303">
        <v>0</v>
      </c>
      <c r="F21" s="279" t="e">
        <f t="shared" si="13"/>
        <v>#DIV/0!</v>
      </c>
      <c r="G21" s="303">
        <v>0</v>
      </c>
      <c r="H21" s="303">
        <v>0</v>
      </c>
      <c r="I21" s="279" t="e">
        <f t="shared" si="1"/>
        <v>#DIV/0!</v>
      </c>
      <c r="J21" s="304">
        <v>0</v>
      </c>
      <c r="K21" s="304">
        <v>0</v>
      </c>
      <c r="L21" s="304">
        <v>0</v>
      </c>
      <c r="M21" s="304">
        <v>0</v>
      </c>
      <c r="N21" s="280">
        <f t="shared" si="14"/>
        <v>0</v>
      </c>
      <c r="O21" s="280">
        <f t="shared" si="15"/>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row>
    <row r="22" spans="1:29" ht="15.75" x14ac:dyDescent="0.25">
      <c r="A22" s="481"/>
      <c r="B22" s="170" t="s">
        <v>13</v>
      </c>
      <c r="C22" s="263" t="s">
        <v>110</v>
      </c>
      <c r="D22" s="303">
        <v>0</v>
      </c>
      <c r="E22" s="303">
        <v>0</v>
      </c>
      <c r="F22" s="279" t="e">
        <f t="shared" si="13"/>
        <v>#DIV/0!</v>
      </c>
      <c r="G22" s="303">
        <v>0</v>
      </c>
      <c r="H22" s="303">
        <v>0</v>
      </c>
      <c r="I22" s="279" t="e">
        <f t="shared" si="1"/>
        <v>#DIV/0!</v>
      </c>
      <c r="J22" s="304">
        <v>0</v>
      </c>
      <c r="K22" s="304">
        <v>0</v>
      </c>
      <c r="L22" s="304">
        <v>0</v>
      </c>
      <c r="M22" s="304">
        <v>0</v>
      </c>
      <c r="N22" s="280">
        <f t="shared" si="14"/>
        <v>0</v>
      </c>
      <c r="O22" s="280">
        <f t="shared" si="15"/>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279">
        <f t="shared" si="11"/>
        <v>0</v>
      </c>
    </row>
    <row r="23" spans="1:29" s="285" customFormat="1" ht="24" x14ac:dyDescent="0.25">
      <c r="A23" s="481"/>
      <c r="B23" s="290" t="s">
        <v>119</v>
      </c>
      <c r="C23" s="288" t="s">
        <v>94</v>
      </c>
      <c r="D23" s="306"/>
      <c r="E23" s="306"/>
      <c r="F23" s="292" t="e">
        <f t="shared" si="13"/>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279">
        <f t="shared" si="11"/>
        <v>0</v>
      </c>
    </row>
    <row r="24" spans="1:29" s="264" customFormat="1" ht="58.5" customHeight="1" x14ac:dyDescent="0.25">
      <c r="A24" s="481"/>
      <c r="B24" s="159" t="s">
        <v>74</v>
      </c>
      <c r="C24" s="262" t="s">
        <v>111</v>
      </c>
      <c r="D24" s="279">
        <f>SUM(D25:D31)</f>
        <v>579.18999999999994</v>
      </c>
      <c r="E24" s="279">
        <f>SUM(E25:E31)</f>
        <v>4165.449966666667</v>
      </c>
      <c r="F24" s="279">
        <f t="shared" si="13"/>
        <v>7.1918540835764899</v>
      </c>
      <c r="G24" s="279">
        <f>SUM(G25:G31)</f>
        <v>0</v>
      </c>
      <c r="H24" s="279">
        <f>SUM(H25:H31)</f>
        <v>0</v>
      </c>
      <c r="I24" s="279" t="e">
        <f>H24/G24</f>
        <v>#DIV/0!</v>
      </c>
      <c r="J24" s="279">
        <f>SUM(J25:J31)</f>
        <v>0</v>
      </c>
      <c r="K24" s="279">
        <f>SUM(K25:K31)</f>
        <v>0</v>
      </c>
      <c r="L24" s="279">
        <f>SUM(L25:L31)</f>
        <v>0</v>
      </c>
      <c r="M24" s="279">
        <f>SUM(M25:M31)</f>
        <v>0</v>
      </c>
      <c r="N24" s="279">
        <f t="shared" si="14"/>
        <v>0</v>
      </c>
      <c r="O24" s="279">
        <f>K24+M24</f>
        <v>0</v>
      </c>
      <c r="P24" s="279" t="e">
        <f t="shared" si="6"/>
        <v>#DIV/0!</v>
      </c>
      <c r="Q24" s="279">
        <f t="shared" ref="Q24:V24" si="16">SUM(Q25:Q31)</f>
        <v>25.411999999999999</v>
      </c>
      <c r="R24" s="279">
        <f t="shared" si="16"/>
        <v>87.300058333333325</v>
      </c>
      <c r="S24" s="279">
        <f t="shared" si="16"/>
        <v>3.1E-2</v>
      </c>
      <c r="T24" s="279">
        <f t="shared" si="16"/>
        <v>31.002808333333334</v>
      </c>
      <c r="U24" s="279">
        <f t="shared" si="16"/>
        <v>4.5999999999999999E-2</v>
      </c>
      <c r="V24" s="279">
        <f t="shared" si="16"/>
        <v>52.46405</v>
      </c>
      <c r="W24" s="279">
        <f t="shared" si="7"/>
        <v>25.411999999999999</v>
      </c>
      <c r="X24" s="279">
        <f t="shared" si="8"/>
        <v>118.30286666666666</v>
      </c>
      <c r="Y24" s="279">
        <f t="shared" si="9"/>
        <v>4.6553937772181122</v>
      </c>
      <c r="Z24" s="279">
        <f t="shared" si="5"/>
        <v>604.60199999999998</v>
      </c>
      <c r="AA24" s="279">
        <f t="shared" si="5"/>
        <v>4283.7528333333339</v>
      </c>
      <c r="AB24" s="279">
        <f t="shared" si="10"/>
        <v>7.0852442322938627</v>
      </c>
      <c r="AC24" s="279">
        <f t="shared" si="11"/>
        <v>8.5022930787526345</v>
      </c>
    </row>
    <row r="25" spans="1:29" ht="15.75" x14ac:dyDescent="0.25">
      <c r="A25" s="481"/>
      <c r="B25" s="170" t="s">
        <v>7</v>
      </c>
      <c r="C25" s="263" t="s">
        <v>112</v>
      </c>
      <c r="D25" s="303">
        <v>47.093999999999994</v>
      </c>
      <c r="E25" s="303">
        <v>328.69319166666668</v>
      </c>
      <c r="F25" s="279">
        <f t="shared" si="13"/>
        <v>6.979513136846875</v>
      </c>
      <c r="G25" s="303">
        <v>0</v>
      </c>
      <c r="H25" s="303">
        <v>0</v>
      </c>
      <c r="I25" s="279" t="e">
        <f t="shared" ref="I25:I31" si="17">H25/G25</f>
        <v>#DIV/0!</v>
      </c>
      <c r="J25" s="304">
        <v>0</v>
      </c>
      <c r="K25" s="304">
        <v>0</v>
      </c>
      <c r="L25" s="304">
        <v>0</v>
      </c>
      <c r="M25" s="304">
        <v>0</v>
      </c>
      <c r="N25" s="280">
        <f t="shared" si="14"/>
        <v>0</v>
      </c>
      <c r="O25" s="280">
        <f t="shared" si="15"/>
        <v>0</v>
      </c>
      <c r="P25" s="279" t="e">
        <f t="shared" si="6"/>
        <v>#DIV/0!</v>
      </c>
      <c r="Q25" s="304">
        <v>0</v>
      </c>
      <c r="R25" s="304">
        <v>0</v>
      </c>
      <c r="S25" s="304">
        <v>0</v>
      </c>
      <c r="T25" s="304">
        <v>0</v>
      </c>
      <c r="U25" s="304">
        <v>0</v>
      </c>
      <c r="V25" s="304">
        <v>0</v>
      </c>
      <c r="W25" s="280">
        <f t="shared" si="7"/>
        <v>0</v>
      </c>
      <c r="X25" s="280">
        <f t="shared" si="8"/>
        <v>0</v>
      </c>
      <c r="Y25" s="279" t="e">
        <f t="shared" si="9"/>
        <v>#DIV/0!</v>
      </c>
      <c r="Z25" s="280">
        <f t="shared" si="5"/>
        <v>47.093999999999994</v>
      </c>
      <c r="AA25" s="280">
        <f t="shared" si="5"/>
        <v>328.69319166666668</v>
      </c>
      <c r="AB25" s="279">
        <f t="shared" si="10"/>
        <v>6.979513136846875</v>
      </c>
      <c r="AC25" s="279">
        <f t="shared" si="11"/>
        <v>8.3754157642162497</v>
      </c>
    </row>
    <row r="26" spans="1:29" ht="15.75" x14ac:dyDescent="0.25">
      <c r="A26" s="481"/>
      <c r="B26" s="170" t="s">
        <v>8</v>
      </c>
      <c r="C26" s="263" t="s">
        <v>113</v>
      </c>
      <c r="D26" s="303">
        <v>0</v>
      </c>
      <c r="E26" s="303">
        <v>0</v>
      </c>
      <c r="F26" s="279" t="e">
        <f t="shared" si="13"/>
        <v>#DIV/0!</v>
      </c>
      <c r="G26" s="303">
        <v>0</v>
      </c>
      <c r="H26" s="303">
        <v>0</v>
      </c>
      <c r="I26" s="279" t="e">
        <f t="shared" si="17"/>
        <v>#DIV/0!</v>
      </c>
      <c r="J26" s="304">
        <v>0</v>
      </c>
      <c r="K26" s="304">
        <v>0</v>
      </c>
      <c r="L26" s="304">
        <v>0</v>
      </c>
      <c r="M26" s="304">
        <v>0</v>
      </c>
      <c r="N26" s="280">
        <f t="shared" si="14"/>
        <v>0</v>
      </c>
      <c r="O26" s="280">
        <f t="shared" si="15"/>
        <v>0</v>
      </c>
      <c r="P26" s="279" t="e">
        <f t="shared" si="6"/>
        <v>#DIV/0!</v>
      </c>
      <c r="Q26" s="305">
        <v>0</v>
      </c>
      <c r="R26" s="305">
        <v>0</v>
      </c>
      <c r="S26" s="305">
        <v>0</v>
      </c>
      <c r="T26" s="305">
        <v>0</v>
      </c>
      <c r="U26" s="304">
        <v>0</v>
      </c>
      <c r="V26" s="304">
        <v>0</v>
      </c>
      <c r="W26" s="280">
        <f t="shared" si="7"/>
        <v>0</v>
      </c>
      <c r="X26" s="280">
        <f t="shared" si="8"/>
        <v>0</v>
      </c>
      <c r="Y26" s="279" t="e">
        <f t="shared" si="9"/>
        <v>#DIV/0!</v>
      </c>
      <c r="Z26" s="280">
        <f t="shared" si="5"/>
        <v>0</v>
      </c>
      <c r="AA26" s="280">
        <f t="shared" si="5"/>
        <v>0</v>
      </c>
      <c r="AB26" s="279">
        <f t="shared" si="10"/>
        <v>0</v>
      </c>
      <c r="AC26" s="279">
        <f t="shared" si="11"/>
        <v>0</v>
      </c>
    </row>
    <row r="27" spans="1:29" ht="15.75" x14ac:dyDescent="0.25">
      <c r="A27" s="481"/>
      <c r="B27" s="170" t="s">
        <v>9</v>
      </c>
      <c r="C27" s="263" t="s">
        <v>114</v>
      </c>
      <c r="D27" s="303">
        <v>0</v>
      </c>
      <c r="E27" s="303">
        <v>0</v>
      </c>
      <c r="F27" s="279" t="e">
        <f t="shared" si="13"/>
        <v>#DIV/0!</v>
      </c>
      <c r="G27" s="303">
        <v>0</v>
      </c>
      <c r="H27" s="303">
        <v>0</v>
      </c>
      <c r="I27" s="279" t="e">
        <f t="shared" si="17"/>
        <v>#DIV/0!</v>
      </c>
      <c r="J27" s="304">
        <v>0</v>
      </c>
      <c r="K27" s="304">
        <v>0</v>
      </c>
      <c r="L27" s="304">
        <v>0</v>
      </c>
      <c r="M27" s="304">
        <v>0</v>
      </c>
      <c r="N27" s="280">
        <f t="shared" si="14"/>
        <v>0</v>
      </c>
      <c r="O27" s="280">
        <f t="shared" si="15"/>
        <v>0</v>
      </c>
      <c r="P27" s="279" t="e">
        <f t="shared" si="6"/>
        <v>#DIV/0!</v>
      </c>
      <c r="Q27" s="305">
        <v>0</v>
      </c>
      <c r="R27" s="305">
        <v>0</v>
      </c>
      <c r="S27" s="305">
        <v>0</v>
      </c>
      <c r="T27" s="305">
        <v>0</v>
      </c>
      <c r="U27" s="304">
        <v>0</v>
      </c>
      <c r="V27" s="304">
        <v>0</v>
      </c>
      <c r="W27" s="280">
        <f t="shared" si="7"/>
        <v>0</v>
      </c>
      <c r="X27" s="280">
        <f t="shared" si="8"/>
        <v>0</v>
      </c>
      <c r="Y27" s="279" t="e">
        <f t="shared" si="9"/>
        <v>#DIV/0!</v>
      </c>
      <c r="Z27" s="280">
        <f t="shared" si="5"/>
        <v>0</v>
      </c>
      <c r="AA27" s="280">
        <f t="shared" si="5"/>
        <v>0</v>
      </c>
      <c r="AB27" s="279">
        <f t="shared" si="10"/>
        <v>0</v>
      </c>
      <c r="AC27" s="279">
        <f t="shared" si="11"/>
        <v>0</v>
      </c>
    </row>
    <row r="28" spans="1:29" ht="15.75" x14ac:dyDescent="0.25">
      <c r="A28" s="481"/>
      <c r="B28" s="170" t="s">
        <v>10</v>
      </c>
      <c r="C28" s="263" t="s">
        <v>115</v>
      </c>
      <c r="D28" s="303">
        <v>478.06899999999996</v>
      </c>
      <c r="E28" s="303">
        <v>3442.1265499999995</v>
      </c>
      <c r="F28" s="279">
        <f t="shared" si="13"/>
        <v>7.2000622295108023</v>
      </c>
      <c r="G28" s="303">
        <v>0</v>
      </c>
      <c r="H28" s="303">
        <v>0</v>
      </c>
      <c r="I28" s="279" t="e">
        <f t="shared" si="17"/>
        <v>#DIV/0!</v>
      </c>
      <c r="J28" s="304">
        <v>0</v>
      </c>
      <c r="K28" s="304">
        <v>0</v>
      </c>
      <c r="L28" s="304">
        <v>0</v>
      </c>
      <c r="M28" s="304">
        <v>0</v>
      </c>
      <c r="N28" s="280">
        <f t="shared" si="14"/>
        <v>0</v>
      </c>
      <c r="O28" s="280">
        <f t="shared" si="15"/>
        <v>0</v>
      </c>
      <c r="P28" s="279" t="e">
        <f t="shared" si="6"/>
        <v>#DIV/0!</v>
      </c>
      <c r="Q28" s="305">
        <v>0</v>
      </c>
      <c r="R28" s="305">
        <v>0</v>
      </c>
      <c r="S28" s="305">
        <v>0</v>
      </c>
      <c r="T28" s="305">
        <v>0</v>
      </c>
      <c r="U28" s="304">
        <v>0</v>
      </c>
      <c r="V28" s="304">
        <v>0</v>
      </c>
      <c r="W28" s="280">
        <f t="shared" si="7"/>
        <v>0</v>
      </c>
      <c r="X28" s="280">
        <f t="shared" si="8"/>
        <v>0</v>
      </c>
      <c r="Y28" s="279" t="e">
        <f t="shared" si="9"/>
        <v>#DIV/0!</v>
      </c>
      <c r="Z28" s="280">
        <f t="shared" si="5"/>
        <v>478.06899999999996</v>
      </c>
      <c r="AA28" s="280">
        <f t="shared" si="5"/>
        <v>3442.1265499999995</v>
      </c>
      <c r="AB28" s="279">
        <f t="shared" si="10"/>
        <v>7.2000622295108023</v>
      </c>
      <c r="AC28" s="279">
        <f t="shared" si="11"/>
        <v>8.6400746754129631</v>
      </c>
    </row>
    <row r="29" spans="1:29" ht="15.75" x14ac:dyDescent="0.25">
      <c r="A29" s="481"/>
      <c r="B29" s="170" t="s">
        <v>11</v>
      </c>
      <c r="C29" s="263" t="s">
        <v>116</v>
      </c>
      <c r="D29" s="303">
        <v>0</v>
      </c>
      <c r="E29" s="303">
        <v>0</v>
      </c>
      <c r="F29" s="279" t="e">
        <f t="shared" si="13"/>
        <v>#DIV/0!</v>
      </c>
      <c r="G29" s="303">
        <v>0</v>
      </c>
      <c r="H29" s="303">
        <v>0</v>
      </c>
      <c r="I29" s="279" t="e">
        <f t="shared" si="17"/>
        <v>#DIV/0!</v>
      </c>
      <c r="J29" s="304">
        <v>0</v>
      </c>
      <c r="K29" s="304">
        <v>0</v>
      </c>
      <c r="L29" s="304">
        <v>0</v>
      </c>
      <c r="M29" s="304">
        <v>0</v>
      </c>
      <c r="N29" s="280">
        <f t="shared" si="14"/>
        <v>0</v>
      </c>
      <c r="O29" s="280">
        <f t="shared" si="15"/>
        <v>0</v>
      </c>
      <c r="P29" s="279" t="e">
        <f t="shared" si="6"/>
        <v>#DIV/0!</v>
      </c>
      <c r="Q29" s="305">
        <v>0</v>
      </c>
      <c r="R29" s="305">
        <v>0</v>
      </c>
      <c r="S29" s="305">
        <v>0</v>
      </c>
      <c r="T29" s="305">
        <v>0</v>
      </c>
      <c r="U29" s="304">
        <v>0</v>
      </c>
      <c r="V29" s="304">
        <v>0</v>
      </c>
      <c r="W29" s="280">
        <f t="shared" si="7"/>
        <v>0</v>
      </c>
      <c r="X29" s="280">
        <f t="shared" si="8"/>
        <v>0</v>
      </c>
      <c r="Y29" s="279" t="e">
        <f t="shared" si="9"/>
        <v>#DIV/0!</v>
      </c>
      <c r="Z29" s="280">
        <f t="shared" si="5"/>
        <v>0</v>
      </c>
      <c r="AA29" s="280">
        <f t="shared" si="5"/>
        <v>0</v>
      </c>
      <c r="AB29" s="279">
        <f t="shared" si="10"/>
        <v>0</v>
      </c>
      <c r="AC29" s="279">
        <f t="shared" si="11"/>
        <v>0</v>
      </c>
    </row>
    <row r="30" spans="1:29" ht="15.75" x14ac:dyDescent="0.25">
      <c r="A30" s="481"/>
      <c r="B30" s="170" t="s">
        <v>12</v>
      </c>
      <c r="C30" s="263" t="s">
        <v>117</v>
      </c>
      <c r="D30" s="303">
        <v>51.65</v>
      </c>
      <c r="E30" s="303">
        <v>375.20046666666667</v>
      </c>
      <c r="F30" s="279">
        <f t="shared" si="13"/>
        <v>7.2642878347854145</v>
      </c>
      <c r="G30" s="303">
        <v>0</v>
      </c>
      <c r="H30" s="303">
        <v>0</v>
      </c>
      <c r="I30" s="279" t="e">
        <f t="shared" si="17"/>
        <v>#DIV/0!</v>
      </c>
      <c r="J30" s="304">
        <v>0</v>
      </c>
      <c r="K30" s="304">
        <v>0</v>
      </c>
      <c r="L30" s="304">
        <v>0</v>
      </c>
      <c r="M30" s="304">
        <v>0</v>
      </c>
      <c r="N30" s="280">
        <f t="shared" si="14"/>
        <v>0</v>
      </c>
      <c r="O30" s="280">
        <f t="shared" si="15"/>
        <v>0</v>
      </c>
      <c r="P30" s="279" t="e">
        <f t="shared" si="6"/>
        <v>#DIV/0!</v>
      </c>
      <c r="Q30" s="305">
        <v>0</v>
      </c>
      <c r="R30" s="305">
        <v>0</v>
      </c>
      <c r="S30" s="305">
        <v>0</v>
      </c>
      <c r="T30" s="305">
        <v>0</v>
      </c>
      <c r="U30" s="304">
        <v>0</v>
      </c>
      <c r="V30" s="304">
        <v>0</v>
      </c>
      <c r="W30" s="280">
        <f t="shared" si="7"/>
        <v>0</v>
      </c>
      <c r="X30" s="280">
        <f t="shared" si="8"/>
        <v>0</v>
      </c>
      <c r="Y30" s="279" t="e">
        <f t="shared" si="9"/>
        <v>#DIV/0!</v>
      </c>
      <c r="Z30" s="280">
        <f t="shared" si="5"/>
        <v>51.65</v>
      </c>
      <c r="AA30" s="280">
        <f t="shared" si="5"/>
        <v>375.20046666666667</v>
      </c>
      <c r="AB30" s="279">
        <f t="shared" si="10"/>
        <v>7.2642878347854145</v>
      </c>
      <c r="AC30" s="279">
        <f t="shared" si="11"/>
        <v>8.7171454017424974</v>
      </c>
    </row>
    <row r="31" spans="1:29" ht="15.75" x14ac:dyDescent="0.25">
      <c r="A31" s="481"/>
      <c r="B31" s="170" t="s">
        <v>133</v>
      </c>
      <c r="C31" s="263" t="s">
        <v>118</v>
      </c>
      <c r="D31" s="303">
        <v>2.3769999999999998</v>
      </c>
      <c r="E31" s="303">
        <v>19.429758333333332</v>
      </c>
      <c r="F31" s="279">
        <f t="shared" si="13"/>
        <v>8.1740674519702701</v>
      </c>
      <c r="G31" s="303">
        <v>0</v>
      </c>
      <c r="H31" s="303">
        <v>0</v>
      </c>
      <c r="I31" s="279" t="e">
        <f t="shared" si="17"/>
        <v>#DIV/0!</v>
      </c>
      <c r="J31" s="304">
        <v>0</v>
      </c>
      <c r="K31" s="304">
        <v>0</v>
      </c>
      <c r="L31" s="304">
        <v>0</v>
      </c>
      <c r="M31" s="304">
        <v>0</v>
      </c>
      <c r="N31" s="280">
        <f t="shared" si="14"/>
        <v>0</v>
      </c>
      <c r="O31" s="280">
        <f t="shared" si="15"/>
        <v>0</v>
      </c>
      <c r="P31" s="279" t="e">
        <f t="shared" si="6"/>
        <v>#DIV/0!</v>
      </c>
      <c r="Q31" s="305">
        <v>25.411999999999999</v>
      </c>
      <c r="R31" s="305">
        <v>87.300058333333325</v>
      </c>
      <c r="S31" s="305">
        <v>3.1E-2</v>
      </c>
      <c r="T31" s="305">
        <v>31.002808333333334</v>
      </c>
      <c r="U31" s="304">
        <v>4.5999999999999999E-2</v>
      </c>
      <c r="V31" s="304">
        <v>52.46405</v>
      </c>
      <c r="W31" s="280">
        <f t="shared" si="7"/>
        <v>25.411999999999999</v>
      </c>
      <c r="X31" s="280">
        <f t="shared" si="8"/>
        <v>118.30286666666666</v>
      </c>
      <c r="Y31" s="279">
        <f t="shared" si="9"/>
        <v>4.6553937772181122</v>
      </c>
      <c r="Z31" s="280">
        <f t="shared" si="5"/>
        <v>27.788999999999998</v>
      </c>
      <c r="AA31" s="280">
        <f t="shared" si="5"/>
        <v>137.73262499999998</v>
      </c>
      <c r="AB31" s="279">
        <f t="shared" si="10"/>
        <v>4.9563721256612325</v>
      </c>
      <c r="AC31" s="279">
        <f t="shared" ref="AC31" si="18">AB31*1.2</f>
        <v>5.947646550793479</v>
      </c>
    </row>
    <row r="32" spans="1:29" s="293" customFormat="1" ht="29.25" customHeight="1" x14ac:dyDescent="0.25">
      <c r="A32" s="481"/>
      <c r="B32" s="290" t="s">
        <v>121</v>
      </c>
      <c r="C32" s="291">
        <v>500</v>
      </c>
      <c r="D32" s="292">
        <v>0</v>
      </c>
      <c r="E32" s="292">
        <v>0</v>
      </c>
      <c r="F32" s="292" t="e">
        <f t="shared" si="13"/>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f t="shared" si="10"/>
        <v>0</v>
      </c>
      <c r="AC32" s="279"/>
    </row>
    <row r="33" spans="1:29" s="296" customFormat="1" ht="24" x14ac:dyDescent="0.25">
      <c r="B33" s="297" t="s">
        <v>31</v>
      </c>
      <c r="C33" s="298">
        <v>600</v>
      </c>
      <c r="D33" s="299">
        <f>D24+D15+D7</f>
        <v>579.18999999999994</v>
      </c>
      <c r="E33" s="299">
        <f>E24+E15+E7</f>
        <v>4165.449966666667</v>
      </c>
      <c r="F33" s="299">
        <f>E33/D33</f>
        <v>7.1918540835764899</v>
      </c>
      <c r="G33" s="299">
        <f>G24+G15+G7</f>
        <v>0</v>
      </c>
      <c r="H33" s="299">
        <f>H24+H15+H7</f>
        <v>0</v>
      </c>
      <c r="I33" s="299" t="e">
        <f>H33/G33</f>
        <v>#DIV/0!</v>
      </c>
      <c r="J33" s="299">
        <f t="shared" ref="J33:O33" si="19">J7+J15+J24</f>
        <v>1196.4349999999999</v>
      </c>
      <c r="K33" s="299">
        <f t="shared" si="19"/>
        <v>4456.7498999999998</v>
      </c>
      <c r="L33" s="299">
        <f t="shared" si="19"/>
        <v>1.8240000000000001</v>
      </c>
      <c r="M33" s="299">
        <f t="shared" si="19"/>
        <v>1824.1658750000001</v>
      </c>
      <c r="N33" s="299">
        <f t="shared" si="19"/>
        <v>1196.4349999999999</v>
      </c>
      <c r="O33" s="299">
        <f t="shared" si="19"/>
        <v>6280.9157749999995</v>
      </c>
      <c r="P33" s="300">
        <f t="shared" ref="P33:P41" si="20">O33/N33</f>
        <v>5.2496924404585288</v>
      </c>
      <c r="Q33" s="299">
        <f t="shared" ref="Q33:X33" si="21">Q7+Q15+Q24</f>
        <v>903.06299999999999</v>
      </c>
      <c r="R33" s="299">
        <f t="shared" si="21"/>
        <v>2131.54135</v>
      </c>
      <c r="S33" s="299">
        <f t="shared" si="21"/>
        <v>1.2669999999999999</v>
      </c>
      <c r="T33" s="299">
        <f t="shared" si="21"/>
        <v>1267.1152083333334</v>
      </c>
      <c r="U33" s="299">
        <f t="shared" si="21"/>
        <v>1.746</v>
      </c>
      <c r="V33" s="299">
        <f t="shared" si="21"/>
        <v>533.52276666666671</v>
      </c>
      <c r="W33" s="299">
        <f t="shared" si="21"/>
        <v>903.06299999999999</v>
      </c>
      <c r="X33" s="299">
        <f t="shared" si="21"/>
        <v>3879.7152750000005</v>
      </c>
      <c r="Y33" s="300">
        <f t="shared" ref="Y33:Y41" si="22">X33/W33</f>
        <v>4.2961734397267968</v>
      </c>
      <c r="Z33" s="300">
        <f t="shared" si="5"/>
        <v>2678.6880000000001</v>
      </c>
      <c r="AA33" s="300">
        <f t="shared" si="5"/>
        <v>14326.081016666667</v>
      </c>
      <c r="AB33" s="313">
        <f t="shared" si="10"/>
        <v>5.348170827161157</v>
      </c>
      <c r="AC33" s="312">
        <f>AB33*1.2</f>
        <v>6.4178049925933882</v>
      </c>
    </row>
    <row r="34" spans="1:29" s="265" customFormat="1" ht="15.75" x14ac:dyDescent="0.25">
      <c r="B34" s="286" t="s">
        <v>22</v>
      </c>
      <c r="C34" s="266"/>
      <c r="D34" s="281">
        <f>SUM(D35:D41)</f>
        <v>579.18999999999994</v>
      </c>
      <c r="E34" s="281">
        <f>SUM(E35:E41)</f>
        <v>4165.449966666667</v>
      </c>
      <c r="F34" s="282">
        <f t="shared" ref="F34:F41" si="23">E34/D34</f>
        <v>7.1918540835764899</v>
      </c>
      <c r="G34" s="281">
        <f>G33</f>
        <v>0</v>
      </c>
      <c r="H34" s="281">
        <f t="shared" ref="H34:I37" si="24">H33</f>
        <v>0</v>
      </c>
      <c r="I34" s="281" t="e">
        <f t="shared" si="24"/>
        <v>#DIV/0!</v>
      </c>
      <c r="J34" s="282">
        <f>J33</f>
        <v>1196.4349999999999</v>
      </c>
      <c r="K34" s="282">
        <f t="shared" ref="K34:X34" si="25">K33</f>
        <v>4456.7498999999998</v>
      </c>
      <c r="L34" s="282">
        <f t="shared" si="25"/>
        <v>1.8240000000000001</v>
      </c>
      <c r="M34" s="282">
        <f t="shared" si="25"/>
        <v>1824.1658750000001</v>
      </c>
      <c r="N34" s="282">
        <f t="shared" si="25"/>
        <v>1196.4349999999999</v>
      </c>
      <c r="O34" s="282">
        <f t="shared" si="25"/>
        <v>6280.9157749999995</v>
      </c>
      <c r="P34" s="283">
        <f t="shared" si="20"/>
        <v>5.2496924404585288</v>
      </c>
      <c r="Q34" s="282">
        <f t="shared" si="25"/>
        <v>903.06299999999999</v>
      </c>
      <c r="R34" s="282">
        <f t="shared" si="25"/>
        <v>2131.54135</v>
      </c>
      <c r="S34" s="282">
        <f t="shared" si="25"/>
        <v>1.2669999999999999</v>
      </c>
      <c r="T34" s="282">
        <f t="shared" si="25"/>
        <v>1267.1152083333334</v>
      </c>
      <c r="U34" s="282">
        <f t="shared" si="25"/>
        <v>1.746</v>
      </c>
      <c r="V34" s="282">
        <f t="shared" si="25"/>
        <v>533.52276666666671</v>
      </c>
      <c r="W34" s="282">
        <f t="shared" si="25"/>
        <v>903.06299999999999</v>
      </c>
      <c r="X34" s="282">
        <f t="shared" si="25"/>
        <v>3879.7152750000005</v>
      </c>
      <c r="Y34" s="283">
        <f t="shared" si="22"/>
        <v>4.2961734397267968</v>
      </c>
      <c r="Z34" s="283">
        <f t="shared" si="5"/>
        <v>2678.6880000000001</v>
      </c>
      <c r="AA34" s="283">
        <f t="shared" si="5"/>
        <v>14326.081016666667</v>
      </c>
      <c r="AB34" s="279">
        <f t="shared" si="10"/>
        <v>5.348170827161157</v>
      </c>
      <c r="AC34" s="279">
        <f>AB34*1.2</f>
        <v>6.4178049925933882</v>
      </c>
    </row>
    <row r="35" spans="1:29" s="265" customFormat="1" ht="15.75" x14ac:dyDescent="0.25">
      <c r="A35" s="505"/>
      <c r="B35" s="267" t="s">
        <v>7</v>
      </c>
      <c r="C35" s="268"/>
      <c r="D35" s="283">
        <f t="shared" ref="D35:E41" si="26">D8+D16+D25</f>
        <v>47.093999999999994</v>
      </c>
      <c r="E35" s="283">
        <f t="shared" si="26"/>
        <v>328.69319166666668</v>
      </c>
      <c r="F35" s="283">
        <f t="shared" si="23"/>
        <v>6.979513136846875</v>
      </c>
      <c r="G35" s="283">
        <f t="shared" ref="G35:H41" si="27">G8+G16+G25</f>
        <v>0</v>
      </c>
      <c r="H35" s="283">
        <f t="shared" si="27"/>
        <v>0</v>
      </c>
      <c r="I35" s="281" t="e">
        <f t="shared" si="24"/>
        <v>#DIV/0!</v>
      </c>
      <c r="J35" s="283">
        <f t="shared" ref="J35:O41" si="28">J8+J16+J25</f>
        <v>130.785</v>
      </c>
      <c r="K35" s="283">
        <f t="shared" si="28"/>
        <v>689.83361666666667</v>
      </c>
      <c r="L35" s="283">
        <f t="shared" si="28"/>
        <v>0.245</v>
      </c>
      <c r="M35" s="283">
        <f t="shared" si="28"/>
        <v>245.02228333333332</v>
      </c>
      <c r="N35" s="283">
        <f t="shared" si="28"/>
        <v>130.785</v>
      </c>
      <c r="O35" s="283">
        <f t="shared" si="28"/>
        <v>934.85590000000002</v>
      </c>
      <c r="P35" s="283">
        <f t="shared" si="20"/>
        <v>7.1480360897656459</v>
      </c>
      <c r="Q35" s="283">
        <f t="shared" ref="Q35:X41" si="29">Q8+Q16+Q25</f>
        <v>0</v>
      </c>
      <c r="R35" s="283">
        <f t="shared" si="29"/>
        <v>0</v>
      </c>
      <c r="S35" s="283">
        <f t="shared" si="29"/>
        <v>0</v>
      </c>
      <c r="T35" s="283">
        <f t="shared" si="29"/>
        <v>0</v>
      </c>
      <c r="U35" s="283">
        <f t="shared" si="29"/>
        <v>0</v>
      </c>
      <c r="V35" s="283">
        <f t="shared" si="29"/>
        <v>0</v>
      </c>
      <c r="W35" s="283">
        <f t="shared" si="29"/>
        <v>0</v>
      </c>
      <c r="X35" s="283">
        <f t="shared" si="29"/>
        <v>0</v>
      </c>
      <c r="Y35" s="283" t="e">
        <f t="shared" si="22"/>
        <v>#DIV/0!</v>
      </c>
      <c r="Z35" s="283">
        <f t="shared" si="5"/>
        <v>177.87899999999999</v>
      </c>
      <c r="AA35" s="283">
        <f t="shared" si="5"/>
        <v>1263.5490916666668</v>
      </c>
      <c r="AB35" s="279">
        <f t="shared" si="10"/>
        <v>7.103419131357084</v>
      </c>
      <c r="AC35" s="279">
        <f t="shared" ref="AC35:AC41" si="30">AB35*1.2</f>
        <v>8.5241029576285001</v>
      </c>
    </row>
    <row r="36" spans="1:29" s="265" customFormat="1" ht="15.75" x14ac:dyDescent="0.25">
      <c r="A36" s="505"/>
      <c r="B36" s="267" t="s">
        <v>8</v>
      </c>
      <c r="C36" s="268"/>
      <c r="D36" s="283">
        <f t="shared" si="26"/>
        <v>0</v>
      </c>
      <c r="E36" s="283">
        <f>E9+E17+E26</f>
        <v>0</v>
      </c>
      <c r="F36" s="283" t="e">
        <f t="shared" si="23"/>
        <v>#DIV/0!</v>
      </c>
      <c r="G36" s="283">
        <f t="shared" si="27"/>
        <v>0</v>
      </c>
      <c r="H36" s="283">
        <f t="shared" si="27"/>
        <v>0</v>
      </c>
      <c r="I36" s="281" t="e">
        <f t="shared" si="24"/>
        <v>#DIV/0!</v>
      </c>
      <c r="J36" s="283">
        <f t="shared" si="28"/>
        <v>1056.155</v>
      </c>
      <c r="K36" s="283">
        <f t="shared" si="28"/>
        <v>3716.7195416666664</v>
      </c>
      <c r="L36" s="283">
        <f t="shared" si="28"/>
        <v>1.5640000000000001</v>
      </c>
      <c r="M36" s="283">
        <f t="shared" si="28"/>
        <v>1564.1422333333335</v>
      </c>
      <c r="N36" s="283">
        <f t="shared" si="28"/>
        <v>1056.155</v>
      </c>
      <c r="O36" s="283">
        <f t="shared" si="28"/>
        <v>5280.8617749999994</v>
      </c>
      <c r="P36" s="283">
        <f t="shared" si="20"/>
        <v>5.0000821612358033</v>
      </c>
      <c r="Q36" s="283">
        <f t="shared" si="29"/>
        <v>877.65099999999995</v>
      </c>
      <c r="R36" s="283">
        <f t="shared" si="29"/>
        <v>2044.2412916666667</v>
      </c>
      <c r="S36" s="283">
        <f t="shared" si="29"/>
        <v>1.236</v>
      </c>
      <c r="T36" s="283">
        <f t="shared" si="29"/>
        <v>1236.1124</v>
      </c>
      <c r="U36" s="283">
        <f t="shared" si="29"/>
        <v>1.7</v>
      </c>
      <c r="V36" s="283">
        <f t="shared" si="29"/>
        <v>481.05871666666667</v>
      </c>
      <c r="W36" s="283">
        <f t="shared" si="29"/>
        <v>877.65099999999995</v>
      </c>
      <c r="X36" s="283">
        <f t="shared" si="29"/>
        <v>3280.3536916666667</v>
      </c>
      <c r="Y36" s="283">
        <f t="shared" si="22"/>
        <v>3.7376516310773495</v>
      </c>
      <c r="Z36" s="283">
        <f t="shared" si="5"/>
        <v>1933.806</v>
      </c>
      <c r="AA36" s="283">
        <f t="shared" si="5"/>
        <v>8561.2154666666665</v>
      </c>
      <c r="AB36" s="279">
        <f t="shared" si="10"/>
        <v>4.4271325389758154</v>
      </c>
      <c r="AC36" s="279">
        <f t="shared" si="30"/>
        <v>5.3125590467709785</v>
      </c>
    </row>
    <row r="37" spans="1:29" s="265" customFormat="1" ht="15.75" x14ac:dyDescent="0.25">
      <c r="A37" s="505"/>
      <c r="B37" s="267" t="s">
        <v>9</v>
      </c>
      <c r="C37" s="268"/>
      <c r="D37" s="283">
        <f t="shared" si="26"/>
        <v>0</v>
      </c>
      <c r="E37" s="283">
        <f t="shared" si="26"/>
        <v>0</v>
      </c>
      <c r="F37" s="283" t="e">
        <f t="shared" si="23"/>
        <v>#DIV/0!</v>
      </c>
      <c r="G37" s="283">
        <f t="shared" si="27"/>
        <v>0</v>
      </c>
      <c r="H37" s="283">
        <f t="shared" si="27"/>
        <v>0</v>
      </c>
      <c r="I37" s="281" t="e">
        <f t="shared" si="24"/>
        <v>#DIV/0!</v>
      </c>
      <c r="J37" s="283">
        <f t="shared" si="28"/>
        <v>0</v>
      </c>
      <c r="K37" s="283">
        <f t="shared" si="28"/>
        <v>0</v>
      </c>
      <c r="L37" s="283">
        <f t="shared" si="28"/>
        <v>0</v>
      </c>
      <c r="M37" s="283">
        <f t="shared" si="28"/>
        <v>0</v>
      </c>
      <c r="N37" s="283">
        <f t="shared" si="28"/>
        <v>0</v>
      </c>
      <c r="O37" s="283">
        <f t="shared" si="28"/>
        <v>0</v>
      </c>
      <c r="P37" s="283" t="e">
        <f t="shared" si="20"/>
        <v>#DIV/0!</v>
      </c>
      <c r="Q37" s="283">
        <f t="shared" si="29"/>
        <v>0</v>
      </c>
      <c r="R37" s="283">
        <f t="shared" si="29"/>
        <v>0</v>
      </c>
      <c r="S37" s="283">
        <f t="shared" si="29"/>
        <v>0</v>
      </c>
      <c r="T37" s="283">
        <f t="shared" si="29"/>
        <v>0</v>
      </c>
      <c r="U37" s="283">
        <f t="shared" si="29"/>
        <v>0</v>
      </c>
      <c r="V37" s="283">
        <f t="shared" si="29"/>
        <v>0</v>
      </c>
      <c r="W37" s="283">
        <f t="shared" si="29"/>
        <v>0</v>
      </c>
      <c r="X37" s="283">
        <f t="shared" si="29"/>
        <v>0</v>
      </c>
      <c r="Y37" s="283" t="e">
        <f t="shared" si="22"/>
        <v>#DIV/0!</v>
      </c>
      <c r="Z37" s="283">
        <f t="shared" si="5"/>
        <v>0</v>
      </c>
      <c r="AA37" s="283">
        <f t="shared" si="5"/>
        <v>0</v>
      </c>
      <c r="AB37" s="279">
        <f t="shared" si="10"/>
        <v>0</v>
      </c>
      <c r="AC37" s="279">
        <f t="shared" si="30"/>
        <v>0</v>
      </c>
    </row>
    <row r="38" spans="1:29" s="265" customFormat="1" ht="15.75" x14ac:dyDescent="0.25">
      <c r="A38" s="505"/>
      <c r="B38" s="267" t="s">
        <v>10</v>
      </c>
      <c r="C38" s="268"/>
      <c r="D38" s="283">
        <f t="shared" si="26"/>
        <v>478.06899999999996</v>
      </c>
      <c r="E38" s="283">
        <f t="shared" si="26"/>
        <v>3442.1265499999995</v>
      </c>
      <c r="F38" s="283">
        <f t="shared" si="23"/>
        <v>7.2000622295108023</v>
      </c>
      <c r="G38" s="283">
        <f t="shared" si="27"/>
        <v>0</v>
      </c>
      <c r="H38" s="283">
        <f t="shared" si="27"/>
        <v>0</v>
      </c>
      <c r="I38" s="283" t="e">
        <f>H38/G38</f>
        <v>#DIV/0!</v>
      </c>
      <c r="J38" s="283">
        <f t="shared" si="28"/>
        <v>9.4949999999999992</v>
      </c>
      <c r="K38" s="283">
        <f t="shared" si="28"/>
        <v>50.196741666666668</v>
      </c>
      <c r="L38" s="283">
        <f t="shared" si="28"/>
        <v>1.4999999999999999E-2</v>
      </c>
      <c r="M38" s="283">
        <f t="shared" si="28"/>
        <v>15.001358333333334</v>
      </c>
      <c r="N38" s="283">
        <f t="shared" si="28"/>
        <v>9.4949999999999992</v>
      </c>
      <c r="O38" s="283">
        <f t="shared" si="28"/>
        <v>65.198099999999997</v>
      </c>
      <c r="P38" s="283">
        <f t="shared" si="20"/>
        <v>6.8665718799368092</v>
      </c>
      <c r="Q38" s="283">
        <f t="shared" si="29"/>
        <v>0</v>
      </c>
      <c r="R38" s="283">
        <f t="shared" si="29"/>
        <v>0</v>
      </c>
      <c r="S38" s="283">
        <f t="shared" si="29"/>
        <v>0</v>
      </c>
      <c r="T38" s="283">
        <f t="shared" si="29"/>
        <v>0</v>
      </c>
      <c r="U38" s="283">
        <f t="shared" si="29"/>
        <v>0</v>
      </c>
      <c r="V38" s="283">
        <f t="shared" si="29"/>
        <v>0</v>
      </c>
      <c r="W38" s="283">
        <f t="shared" si="29"/>
        <v>0</v>
      </c>
      <c r="X38" s="283">
        <f t="shared" si="29"/>
        <v>0</v>
      </c>
      <c r="Y38" s="283" t="e">
        <f t="shared" si="22"/>
        <v>#DIV/0!</v>
      </c>
      <c r="Z38" s="283">
        <f t="shared" si="5"/>
        <v>487.56399999999996</v>
      </c>
      <c r="AA38" s="283">
        <f t="shared" si="5"/>
        <v>3507.3246499999996</v>
      </c>
      <c r="AB38" s="279">
        <f t="shared" si="10"/>
        <v>7.1935677162382783</v>
      </c>
      <c r="AC38" s="279">
        <f t="shared" si="30"/>
        <v>8.6322812594859339</v>
      </c>
    </row>
    <row r="39" spans="1:29" s="265" customFormat="1" ht="15.75" x14ac:dyDescent="0.25">
      <c r="A39" s="505"/>
      <c r="B39" s="267" t="s">
        <v>11</v>
      </c>
      <c r="C39" s="268"/>
      <c r="D39" s="283">
        <f t="shared" si="26"/>
        <v>0</v>
      </c>
      <c r="E39" s="283">
        <f t="shared" si="26"/>
        <v>0</v>
      </c>
      <c r="F39" s="283" t="e">
        <f t="shared" si="23"/>
        <v>#DIV/0!</v>
      </c>
      <c r="G39" s="283">
        <f t="shared" si="27"/>
        <v>0</v>
      </c>
      <c r="H39" s="283">
        <f t="shared" si="27"/>
        <v>0</v>
      </c>
      <c r="I39" s="283" t="e">
        <f>H39/G39</f>
        <v>#DIV/0!</v>
      </c>
      <c r="J39" s="283">
        <f t="shared" si="28"/>
        <v>0</v>
      </c>
      <c r="K39" s="283">
        <f t="shared" si="28"/>
        <v>0</v>
      </c>
      <c r="L39" s="283">
        <f t="shared" si="28"/>
        <v>0</v>
      </c>
      <c r="M39" s="283">
        <f t="shared" si="28"/>
        <v>0</v>
      </c>
      <c r="N39" s="283">
        <f t="shared" si="28"/>
        <v>0</v>
      </c>
      <c r="O39" s="283">
        <f t="shared" si="28"/>
        <v>0</v>
      </c>
      <c r="P39" s="283" t="e">
        <f t="shared" si="20"/>
        <v>#DIV/0!</v>
      </c>
      <c r="Q39" s="283">
        <f t="shared" si="29"/>
        <v>0</v>
      </c>
      <c r="R39" s="283">
        <f t="shared" si="29"/>
        <v>0</v>
      </c>
      <c r="S39" s="283">
        <f t="shared" si="29"/>
        <v>0</v>
      </c>
      <c r="T39" s="283">
        <f t="shared" si="29"/>
        <v>0</v>
      </c>
      <c r="U39" s="283">
        <f t="shared" si="29"/>
        <v>0</v>
      </c>
      <c r="V39" s="283">
        <f t="shared" si="29"/>
        <v>0</v>
      </c>
      <c r="W39" s="283">
        <f t="shared" si="29"/>
        <v>0</v>
      </c>
      <c r="X39" s="283">
        <f t="shared" si="29"/>
        <v>0</v>
      </c>
      <c r="Y39" s="283" t="e">
        <f t="shared" si="22"/>
        <v>#DIV/0!</v>
      </c>
      <c r="Z39" s="283">
        <f t="shared" si="5"/>
        <v>0</v>
      </c>
      <c r="AA39" s="283">
        <f t="shared" si="5"/>
        <v>0</v>
      </c>
      <c r="AB39" s="279">
        <f t="shared" si="10"/>
        <v>0</v>
      </c>
      <c r="AC39" s="279">
        <f t="shared" si="30"/>
        <v>0</v>
      </c>
    </row>
    <row r="40" spans="1:29" s="265" customFormat="1" ht="15.75" x14ac:dyDescent="0.25">
      <c r="A40" s="505"/>
      <c r="B40" s="267" t="s">
        <v>12</v>
      </c>
      <c r="C40" s="268"/>
      <c r="D40" s="283">
        <f t="shared" si="26"/>
        <v>51.65</v>
      </c>
      <c r="E40" s="283">
        <f t="shared" si="26"/>
        <v>375.20046666666667</v>
      </c>
      <c r="F40" s="283">
        <f t="shared" si="23"/>
        <v>7.2642878347854145</v>
      </c>
      <c r="G40" s="283">
        <f t="shared" si="27"/>
        <v>0</v>
      </c>
      <c r="H40" s="283">
        <f t="shared" si="27"/>
        <v>0</v>
      </c>
      <c r="I40" s="283" t="e">
        <f>H40/G40</f>
        <v>#DIV/0!</v>
      </c>
      <c r="J40" s="283">
        <f t="shared" si="28"/>
        <v>0</v>
      </c>
      <c r="K40" s="283">
        <f t="shared" si="28"/>
        <v>0</v>
      </c>
      <c r="L40" s="283">
        <f t="shared" si="28"/>
        <v>0</v>
      </c>
      <c r="M40" s="283">
        <f t="shared" si="28"/>
        <v>0</v>
      </c>
      <c r="N40" s="283">
        <f t="shared" si="28"/>
        <v>0</v>
      </c>
      <c r="O40" s="283">
        <f t="shared" si="28"/>
        <v>0</v>
      </c>
      <c r="P40" s="283" t="e">
        <f t="shared" si="20"/>
        <v>#DIV/0!</v>
      </c>
      <c r="Q40" s="283">
        <f t="shared" si="29"/>
        <v>0</v>
      </c>
      <c r="R40" s="283">
        <f t="shared" si="29"/>
        <v>0</v>
      </c>
      <c r="S40" s="283">
        <f t="shared" si="29"/>
        <v>0</v>
      </c>
      <c r="T40" s="283">
        <f t="shared" si="29"/>
        <v>0</v>
      </c>
      <c r="U40" s="283">
        <f t="shared" si="29"/>
        <v>0</v>
      </c>
      <c r="V40" s="283">
        <f t="shared" si="29"/>
        <v>0</v>
      </c>
      <c r="W40" s="283">
        <f t="shared" si="29"/>
        <v>0</v>
      </c>
      <c r="X40" s="283">
        <f t="shared" si="29"/>
        <v>0</v>
      </c>
      <c r="Y40" s="283" t="e">
        <f t="shared" si="22"/>
        <v>#DIV/0!</v>
      </c>
      <c r="Z40" s="283">
        <f t="shared" si="5"/>
        <v>51.65</v>
      </c>
      <c r="AA40" s="283">
        <f t="shared" si="5"/>
        <v>375.20046666666667</v>
      </c>
      <c r="AB40" s="279">
        <f t="shared" si="10"/>
        <v>7.2642878347854145</v>
      </c>
      <c r="AC40" s="279">
        <f t="shared" si="30"/>
        <v>8.7171454017424974</v>
      </c>
    </row>
    <row r="41" spans="1:29" s="265" customFormat="1" ht="15.75" x14ac:dyDescent="0.25">
      <c r="A41" s="505"/>
      <c r="B41" s="267" t="s">
        <v>13</v>
      </c>
      <c r="C41" s="269"/>
      <c r="D41" s="283">
        <f t="shared" si="26"/>
        <v>2.3769999999999998</v>
      </c>
      <c r="E41" s="283">
        <f t="shared" si="26"/>
        <v>19.429758333333332</v>
      </c>
      <c r="F41" s="283">
        <f t="shared" si="23"/>
        <v>8.1740674519702701</v>
      </c>
      <c r="G41" s="283">
        <f t="shared" si="27"/>
        <v>0</v>
      </c>
      <c r="H41" s="283">
        <f t="shared" si="27"/>
        <v>0</v>
      </c>
      <c r="I41" s="283" t="e">
        <f>H41/G41</f>
        <v>#DIV/0!</v>
      </c>
      <c r="J41" s="283">
        <f t="shared" si="28"/>
        <v>0</v>
      </c>
      <c r="K41" s="283">
        <f t="shared" si="28"/>
        <v>0</v>
      </c>
      <c r="L41" s="283">
        <f t="shared" si="28"/>
        <v>0</v>
      </c>
      <c r="M41" s="283">
        <f t="shared" si="28"/>
        <v>0</v>
      </c>
      <c r="N41" s="283">
        <f t="shared" si="28"/>
        <v>0</v>
      </c>
      <c r="O41" s="283">
        <f t="shared" si="28"/>
        <v>0</v>
      </c>
      <c r="P41" s="283" t="e">
        <f t="shared" si="20"/>
        <v>#DIV/0!</v>
      </c>
      <c r="Q41" s="283">
        <f t="shared" si="29"/>
        <v>25.411999999999999</v>
      </c>
      <c r="R41" s="283">
        <f t="shared" si="29"/>
        <v>87.300058333333325</v>
      </c>
      <c r="S41" s="283">
        <f t="shared" si="29"/>
        <v>3.1E-2</v>
      </c>
      <c r="T41" s="283">
        <f t="shared" si="29"/>
        <v>31.002808333333334</v>
      </c>
      <c r="U41" s="283">
        <f t="shared" si="29"/>
        <v>4.5999999999999999E-2</v>
      </c>
      <c r="V41" s="283">
        <f t="shared" si="29"/>
        <v>52.46405</v>
      </c>
      <c r="W41" s="283">
        <f t="shared" si="29"/>
        <v>25.411999999999999</v>
      </c>
      <c r="X41" s="283">
        <f t="shared" si="29"/>
        <v>118.30286666666666</v>
      </c>
      <c r="Y41" s="283">
        <f t="shared" si="22"/>
        <v>4.6553937772181122</v>
      </c>
      <c r="Z41" s="283">
        <f t="shared" si="5"/>
        <v>27.788999999999998</v>
      </c>
      <c r="AA41" s="283">
        <f t="shared" si="5"/>
        <v>137.73262499999998</v>
      </c>
      <c r="AB41" s="279">
        <f t="shared" si="10"/>
        <v>4.9563721256612325</v>
      </c>
      <c r="AC41" s="279">
        <f t="shared" si="30"/>
        <v>5.947646550793479</v>
      </c>
    </row>
    <row r="42" spans="1:29" x14ac:dyDescent="0.25">
      <c r="C42"/>
    </row>
    <row r="43" spans="1:29" x14ac:dyDescent="0.25">
      <c r="C43"/>
    </row>
    <row r="44" spans="1:29" s="22" customFormat="1" ht="18.75" x14ac:dyDescent="0.3">
      <c r="A44" s="21"/>
      <c r="D44" s="73"/>
      <c r="E44" s="73"/>
      <c r="F44" s="73"/>
      <c r="G44" s="73"/>
      <c r="H44" s="73"/>
      <c r="I44" s="73"/>
      <c r="Z44" s="278"/>
      <c r="AA44" s="278"/>
      <c r="AB44" s="278"/>
      <c r="AC44" s="278"/>
    </row>
    <row r="45" spans="1:29" ht="18.75" x14ac:dyDescent="0.3">
      <c r="A45" s="21"/>
      <c r="C45"/>
    </row>
    <row r="46" spans="1:29" ht="15.75" x14ac:dyDescent="0.25">
      <c r="B46" s="67"/>
      <c r="C46" s="67"/>
      <c r="D46" s="67"/>
      <c r="E46" s="67"/>
      <c r="F46" s="67"/>
      <c r="G46" s="67"/>
      <c r="AB46" s="67"/>
    </row>
    <row r="47" spans="1:29" x14ac:dyDescent="0.25">
      <c r="C47"/>
    </row>
    <row r="49" spans="12:17" x14ac:dyDescent="0.25">
      <c r="L49" s="479" t="s">
        <v>32</v>
      </c>
      <c r="M49" s="479"/>
      <c r="N49" s="479"/>
      <c r="O49" s="479"/>
      <c r="P49" s="479"/>
      <c r="Q49" s="479"/>
    </row>
    <row r="50" spans="12:17" x14ac:dyDescent="0.25">
      <c r="L50" s="479"/>
      <c r="M50" s="479"/>
      <c r="N50" s="479"/>
      <c r="O50" s="479"/>
      <c r="P50" s="479"/>
      <c r="Q50" s="479"/>
    </row>
    <row r="51" spans="12:17" x14ac:dyDescent="0.25">
      <c r="L51" s="479"/>
      <c r="M51" s="479"/>
      <c r="N51" s="479"/>
      <c r="O51" s="479"/>
      <c r="P51" s="479"/>
      <c r="Q51" s="479"/>
    </row>
    <row r="52" spans="12:17" x14ac:dyDescent="0.25">
      <c r="L52" s="479"/>
      <c r="M52" s="479"/>
      <c r="N52" s="479"/>
      <c r="O52" s="479"/>
      <c r="P52" s="479"/>
      <c r="Q52" s="479"/>
    </row>
  </sheetData>
  <mergeCells count="14">
    <mergeCell ref="A7:A32"/>
    <mergeCell ref="A35:A41"/>
    <mergeCell ref="L49:Q52"/>
    <mergeCell ref="H1:I1"/>
    <mergeCell ref="A2:AC2"/>
    <mergeCell ref="B3:AC3"/>
    <mergeCell ref="B5:B6"/>
    <mergeCell ref="C5:C6"/>
    <mergeCell ref="D5:F5"/>
    <mergeCell ref="G5:I5"/>
    <mergeCell ref="J5:P5"/>
    <mergeCell ref="Q5:Y5"/>
    <mergeCell ref="Z5:AC5"/>
    <mergeCell ref="B4:AC4"/>
  </mergeCells>
  <dataValidations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7" right="0.7" top="0.75" bottom="0.75" header="0.3" footer="0.3"/>
  <pageSetup paperSize="9" scale="66" orientation="portrait" r:id="rId1"/>
  <colBreaks count="1" manualBreakCount="1">
    <brk id="2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C49"/>
  <sheetViews>
    <sheetView view="pageBreakPreview" topLeftCell="A3" zoomScale="50" zoomScaleNormal="60" zoomScaleSheetLayoutView="50" workbookViewId="0">
      <selection activeCell="Q25" sqref="Q25:V31"/>
    </sheetView>
  </sheetViews>
  <sheetFormatPr defaultRowHeight="30" customHeight="1"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s>
  <sheetData>
    <row r="1" spans="1:29" ht="30" customHeight="1" x14ac:dyDescent="0.25">
      <c r="H1" s="473" t="s">
        <v>73</v>
      </c>
      <c r="I1" s="473"/>
    </row>
    <row r="2" spans="1:29" s="112" customFormat="1" ht="82.5" customHeight="1"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3" spans="1:29" ht="30" customHeight="1" x14ac:dyDescent="0.25">
      <c r="B3" s="476" t="s">
        <v>158</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row>
    <row r="4" spans="1:29" ht="30" customHeight="1" x14ac:dyDescent="0.25">
      <c r="B4" s="514" t="str">
        <f>Январь!B4:AC4</f>
        <v>2025 г.</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row>
    <row r="5" spans="1:29" ht="30" customHeight="1" x14ac:dyDescent="0.25">
      <c r="B5" s="501" t="s">
        <v>2</v>
      </c>
      <c r="C5" s="502" t="s">
        <v>0</v>
      </c>
      <c r="D5" s="503"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04"/>
    </row>
    <row r="6" spans="1:29" ht="90" customHeight="1" x14ac:dyDescent="0.25">
      <c r="B6" s="501"/>
      <c r="C6" s="502"/>
      <c r="D6" s="270" t="s">
        <v>24</v>
      </c>
      <c r="E6" s="271" t="s">
        <v>25</v>
      </c>
      <c r="F6" s="272" t="s">
        <v>30</v>
      </c>
      <c r="G6" s="270"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277" t="s">
        <v>81</v>
      </c>
    </row>
    <row r="7" spans="1:29" s="264" customFormat="1" ht="30" customHeight="1" x14ac:dyDescent="0.25">
      <c r="A7" s="481"/>
      <c r="B7" s="159" t="s">
        <v>1</v>
      </c>
      <c r="C7" s="262" t="s">
        <v>95</v>
      </c>
      <c r="D7" s="279">
        <f>SUM(D8:D14)</f>
        <v>0</v>
      </c>
      <c r="E7" s="279">
        <f>SUM(E8:E14)</f>
        <v>0</v>
      </c>
      <c r="F7" s="279" t="e">
        <f t="shared" ref="F7:F14" si="0">E7/D7</f>
        <v>#DIV/0!</v>
      </c>
      <c r="G7" s="279">
        <f>SUM(G8:G14)</f>
        <v>0</v>
      </c>
      <c r="H7" s="279">
        <f>SUM(H8:H14)</f>
        <v>0</v>
      </c>
      <c r="I7" s="279" t="e">
        <f t="shared" ref="I7:I22" si="1">H7/G7</f>
        <v>#DIV/0!</v>
      </c>
      <c r="J7" s="279">
        <f>SUM(J8:J14)</f>
        <v>1105.3620000000001</v>
      </c>
      <c r="K7" s="279">
        <f>SUM(K8:K14)</f>
        <v>4108.5801916666669</v>
      </c>
      <c r="L7" s="279">
        <f>SUM(L8:L14)</f>
        <v>1.764</v>
      </c>
      <c r="M7" s="279">
        <f>SUM(M8:M14)</f>
        <v>1583.2112416666666</v>
      </c>
      <c r="N7" s="279">
        <f t="shared" ref="N7:N14" si="2">J7</f>
        <v>1105.3620000000001</v>
      </c>
      <c r="O7" s="279">
        <f t="shared" ref="O7:O14" si="3">K7+M7</f>
        <v>5691.7914333333338</v>
      </c>
      <c r="P7" s="279">
        <f>O7/N7</f>
        <v>5.1492555681607772</v>
      </c>
      <c r="Q7" s="279">
        <f t="shared" ref="Q7:V7" si="4">SUM(Q8:Q14)</f>
        <v>806.35599999999999</v>
      </c>
      <c r="R7" s="279">
        <f t="shared" si="4"/>
        <v>2062.9526583333336</v>
      </c>
      <c r="S7" s="279">
        <f t="shared" si="4"/>
        <v>1.3069999999999999</v>
      </c>
      <c r="T7" s="279">
        <f t="shared" si="4"/>
        <v>1173.0482416666666</v>
      </c>
      <c r="U7" s="279">
        <f t="shared" si="4"/>
        <v>1.5649999999999999</v>
      </c>
      <c r="V7" s="279">
        <f t="shared" si="4"/>
        <v>442.85700000000003</v>
      </c>
      <c r="W7" s="279">
        <f>Q7</f>
        <v>806.35599999999999</v>
      </c>
      <c r="X7" s="279">
        <f>R7+T7+V7</f>
        <v>3678.8579</v>
      </c>
      <c r="Y7" s="279">
        <f>X7/W7</f>
        <v>4.5623247052170504</v>
      </c>
      <c r="Z7" s="279">
        <f t="shared" ref="Z7:AA41" si="5">W7+N7+G7+D7</f>
        <v>1911.7180000000001</v>
      </c>
      <c r="AA7" s="279">
        <f t="shared" si="5"/>
        <v>9370.6493333333347</v>
      </c>
      <c r="AB7" s="279">
        <f>IFERROR(AA7/Z7,0)</f>
        <v>4.9016901725742681</v>
      </c>
      <c r="AC7" s="279">
        <f>AB7*1.2</f>
        <v>5.8820282070891219</v>
      </c>
    </row>
    <row r="8" spans="1:29" ht="30" customHeight="1" x14ac:dyDescent="0.25">
      <c r="A8" s="481"/>
      <c r="B8" s="170" t="s">
        <v>7</v>
      </c>
      <c r="C8" s="263" t="s">
        <v>96</v>
      </c>
      <c r="D8" s="303">
        <v>0</v>
      </c>
      <c r="E8" s="303">
        <v>0</v>
      </c>
      <c r="F8" s="279" t="e">
        <f t="shared" si="0"/>
        <v>#DIV/0!</v>
      </c>
      <c r="G8" s="303">
        <v>0</v>
      </c>
      <c r="H8" s="303">
        <v>0</v>
      </c>
      <c r="I8" s="279" t="e">
        <f t="shared" si="1"/>
        <v>#DIV/0!</v>
      </c>
      <c r="J8" s="303">
        <v>0</v>
      </c>
      <c r="K8" s="303">
        <v>0</v>
      </c>
      <c r="L8" s="303">
        <v>0</v>
      </c>
      <c r="M8" s="303">
        <v>0</v>
      </c>
      <c r="N8" s="280">
        <f t="shared" si="2"/>
        <v>0</v>
      </c>
      <c r="O8" s="280">
        <f t="shared" si="3"/>
        <v>0</v>
      </c>
      <c r="P8" s="279" t="e">
        <f t="shared" ref="P8:P31" si="6">O8/N8</f>
        <v>#DIV/0!</v>
      </c>
      <c r="Q8" s="304">
        <v>0</v>
      </c>
      <c r="R8" s="304">
        <v>0</v>
      </c>
      <c r="S8" s="304">
        <v>0</v>
      </c>
      <c r="T8" s="304">
        <v>0</v>
      </c>
      <c r="U8" s="304">
        <v>0</v>
      </c>
      <c r="V8" s="304">
        <v>0</v>
      </c>
      <c r="W8" s="280">
        <f t="shared" ref="W8:W31" si="7">Q8</f>
        <v>0</v>
      </c>
      <c r="X8" s="280">
        <f t="shared" ref="X8:X31" si="8">R8+T8</f>
        <v>0</v>
      </c>
      <c r="Y8" s="279" t="e">
        <f t="shared" ref="Y8:Y31" si="9">X8/W8</f>
        <v>#DIV/0!</v>
      </c>
      <c r="Z8" s="280">
        <f t="shared" si="5"/>
        <v>0</v>
      </c>
      <c r="AA8" s="280">
        <f t="shared" si="5"/>
        <v>0</v>
      </c>
      <c r="AB8" s="279">
        <f t="shared" ref="AB8:AB41" si="10">IFERROR(AA8/Z8,0)</f>
        <v>0</v>
      </c>
      <c r="AC8" s="279">
        <f t="shared" ref="AC8:AC31" si="11">AB8*1.2</f>
        <v>0</v>
      </c>
    </row>
    <row r="9" spans="1:29" ht="30" customHeight="1" x14ac:dyDescent="0.25">
      <c r="A9" s="481"/>
      <c r="B9" s="170" t="s">
        <v>8</v>
      </c>
      <c r="C9" s="263" t="s">
        <v>97</v>
      </c>
      <c r="D9" s="303">
        <v>0</v>
      </c>
      <c r="E9" s="303">
        <v>0</v>
      </c>
      <c r="F9" s="279" t="e">
        <f t="shared" si="0"/>
        <v>#DIV/0!</v>
      </c>
      <c r="G9" s="303">
        <v>0</v>
      </c>
      <c r="H9" s="303">
        <v>0</v>
      </c>
      <c r="I9" s="279" t="e">
        <f t="shared" si="1"/>
        <v>#DIV/0!</v>
      </c>
      <c r="J9" s="303">
        <v>1105.3620000000001</v>
      </c>
      <c r="K9" s="303">
        <v>4108.5801916666669</v>
      </c>
      <c r="L9" s="303">
        <v>1.764</v>
      </c>
      <c r="M9" s="303">
        <v>1583.2112416666666</v>
      </c>
      <c r="N9" s="280">
        <f t="shared" si="2"/>
        <v>1105.3620000000001</v>
      </c>
      <c r="O9" s="280">
        <f t="shared" si="3"/>
        <v>5691.7914333333338</v>
      </c>
      <c r="P9" s="279">
        <f t="shared" si="6"/>
        <v>5.1492555681607772</v>
      </c>
      <c r="Q9" s="304">
        <v>806.35599999999999</v>
      </c>
      <c r="R9" s="304">
        <v>2062.9526583333336</v>
      </c>
      <c r="S9" s="304">
        <v>1.3069999999999999</v>
      </c>
      <c r="T9" s="304">
        <v>1173.0482416666666</v>
      </c>
      <c r="U9" s="304">
        <v>1.5649999999999999</v>
      </c>
      <c r="V9" s="304">
        <v>442.85700000000003</v>
      </c>
      <c r="W9" s="280">
        <f t="shared" si="7"/>
        <v>806.35599999999999</v>
      </c>
      <c r="X9" s="280">
        <f t="shared" si="8"/>
        <v>3236.0009</v>
      </c>
      <c r="Y9" s="279">
        <f t="shared" si="9"/>
        <v>4.013116911140985</v>
      </c>
      <c r="Z9" s="280">
        <f t="shared" si="5"/>
        <v>1911.7180000000001</v>
      </c>
      <c r="AA9" s="280">
        <f t="shared" si="5"/>
        <v>8927.7923333333347</v>
      </c>
      <c r="AB9" s="279">
        <f t="shared" si="10"/>
        <v>4.6700362361673289</v>
      </c>
      <c r="AC9" s="279">
        <f t="shared" si="11"/>
        <v>5.6040434834007948</v>
      </c>
    </row>
    <row r="10" spans="1:29" ht="30" customHeight="1" x14ac:dyDescent="0.25">
      <c r="A10" s="481"/>
      <c r="B10" s="170" t="s">
        <v>9</v>
      </c>
      <c r="C10" s="263" t="s">
        <v>98</v>
      </c>
      <c r="D10" s="303">
        <v>0</v>
      </c>
      <c r="E10" s="303">
        <v>0</v>
      </c>
      <c r="F10" s="279" t="e">
        <f t="shared" si="0"/>
        <v>#DIV/0!</v>
      </c>
      <c r="G10" s="303">
        <v>0</v>
      </c>
      <c r="H10" s="303">
        <v>0</v>
      </c>
      <c r="I10" s="279" t="e">
        <f t="shared" si="1"/>
        <v>#DIV/0!</v>
      </c>
      <c r="J10" s="303">
        <v>0</v>
      </c>
      <c r="K10" s="303">
        <v>0</v>
      </c>
      <c r="L10" s="303">
        <v>0</v>
      </c>
      <c r="M10" s="303">
        <v>0</v>
      </c>
      <c r="N10" s="280">
        <f t="shared" si="2"/>
        <v>0</v>
      </c>
      <c r="O10" s="280">
        <f t="shared" si="3"/>
        <v>0</v>
      </c>
      <c r="P10" s="279" t="e">
        <f t="shared" si="6"/>
        <v>#DIV/0!</v>
      </c>
      <c r="Q10" s="304">
        <v>0</v>
      </c>
      <c r="R10" s="304">
        <v>0</v>
      </c>
      <c r="S10" s="304">
        <v>0</v>
      </c>
      <c r="T10" s="304">
        <v>0</v>
      </c>
      <c r="U10" s="304">
        <v>0</v>
      </c>
      <c r="V10" s="304">
        <v>0</v>
      </c>
      <c r="W10" s="280">
        <f t="shared" si="7"/>
        <v>0</v>
      </c>
      <c r="X10" s="280">
        <f t="shared" si="8"/>
        <v>0</v>
      </c>
      <c r="Y10" s="279" t="e">
        <f t="shared" si="9"/>
        <v>#DIV/0!</v>
      </c>
      <c r="Z10" s="280">
        <f t="shared" si="5"/>
        <v>0</v>
      </c>
      <c r="AA10" s="280">
        <f t="shared" si="5"/>
        <v>0</v>
      </c>
      <c r="AB10" s="279">
        <f t="shared" si="10"/>
        <v>0</v>
      </c>
      <c r="AC10" s="279">
        <f t="shared" si="11"/>
        <v>0</v>
      </c>
    </row>
    <row r="11" spans="1:29" ht="30" customHeight="1" x14ac:dyDescent="0.25">
      <c r="A11" s="481"/>
      <c r="B11" s="170" t="s">
        <v>10</v>
      </c>
      <c r="C11" s="263" t="s">
        <v>99</v>
      </c>
      <c r="D11" s="303">
        <v>0</v>
      </c>
      <c r="E11" s="303">
        <v>0</v>
      </c>
      <c r="F11" s="279" t="e">
        <f t="shared" si="0"/>
        <v>#DIV/0!</v>
      </c>
      <c r="G11" s="303">
        <v>0</v>
      </c>
      <c r="H11" s="303">
        <v>0</v>
      </c>
      <c r="I11" s="279" t="e">
        <f t="shared" si="1"/>
        <v>#DIV/0!</v>
      </c>
      <c r="J11" s="303">
        <v>0</v>
      </c>
      <c r="K11" s="303">
        <v>0</v>
      </c>
      <c r="L11" s="303">
        <v>0</v>
      </c>
      <c r="M11" s="303">
        <v>0</v>
      </c>
      <c r="N11" s="280">
        <f t="shared" si="2"/>
        <v>0</v>
      </c>
      <c r="O11" s="280">
        <f t="shared" si="3"/>
        <v>0</v>
      </c>
      <c r="P11" s="279" t="e">
        <f t="shared" si="6"/>
        <v>#DIV/0!</v>
      </c>
      <c r="Q11" s="304">
        <v>0</v>
      </c>
      <c r="R11" s="304">
        <v>0</v>
      </c>
      <c r="S11" s="304">
        <v>0</v>
      </c>
      <c r="T11" s="304">
        <v>0</v>
      </c>
      <c r="U11" s="304">
        <v>0</v>
      </c>
      <c r="V11" s="304">
        <v>0</v>
      </c>
      <c r="W11" s="280">
        <f t="shared" si="7"/>
        <v>0</v>
      </c>
      <c r="X11" s="280">
        <f t="shared" si="8"/>
        <v>0</v>
      </c>
      <c r="Y11" s="279" t="e">
        <f t="shared" si="9"/>
        <v>#DIV/0!</v>
      </c>
      <c r="Z11" s="280">
        <f t="shared" si="5"/>
        <v>0</v>
      </c>
      <c r="AA11" s="280">
        <f t="shared" si="5"/>
        <v>0</v>
      </c>
      <c r="AB11" s="279">
        <f t="shared" si="10"/>
        <v>0</v>
      </c>
      <c r="AC11" s="279">
        <f t="shared" si="11"/>
        <v>0</v>
      </c>
    </row>
    <row r="12" spans="1:29" ht="30" customHeight="1" x14ac:dyDescent="0.25">
      <c r="A12" s="481"/>
      <c r="B12" s="170" t="s">
        <v>11</v>
      </c>
      <c r="C12" s="263" t="s">
        <v>100</v>
      </c>
      <c r="D12" s="303">
        <v>0</v>
      </c>
      <c r="E12" s="303">
        <v>0</v>
      </c>
      <c r="F12" s="279" t="e">
        <f t="shared" si="0"/>
        <v>#DIV/0!</v>
      </c>
      <c r="G12" s="303">
        <v>0</v>
      </c>
      <c r="H12" s="303">
        <v>0</v>
      </c>
      <c r="I12" s="279" t="e">
        <f t="shared" si="1"/>
        <v>#DIV/0!</v>
      </c>
      <c r="J12" s="303">
        <v>0</v>
      </c>
      <c r="K12" s="303">
        <v>0</v>
      </c>
      <c r="L12" s="303">
        <v>0</v>
      </c>
      <c r="M12" s="303">
        <v>0</v>
      </c>
      <c r="N12" s="280">
        <f t="shared" si="2"/>
        <v>0</v>
      </c>
      <c r="O12" s="280">
        <f t="shared" si="3"/>
        <v>0</v>
      </c>
      <c r="P12" s="279" t="e">
        <f t="shared" si="6"/>
        <v>#DIV/0!</v>
      </c>
      <c r="Q12" s="304">
        <v>0</v>
      </c>
      <c r="R12" s="304">
        <v>0</v>
      </c>
      <c r="S12" s="304">
        <v>0</v>
      </c>
      <c r="T12" s="304">
        <v>0</v>
      </c>
      <c r="U12" s="304">
        <v>0</v>
      </c>
      <c r="V12" s="304">
        <v>0</v>
      </c>
      <c r="W12" s="280">
        <f t="shared" si="7"/>
        <v>0</v>
      </c>
      <c r="X12" s="280">
        <f t="shared" si="8"/>
        <v>0</v>
      </c>
      <c r="Y12" s="279" t="e">
        <f t="shared" si="9"/>
        <v>#DIV/0!</v>
      </c>
      <c r="Z12" s="280">
        <f t="shared" si="5"/>
        <v>0</v>
      </c>
      <c r="AA12" s="280">
        <f t="shared" si="5"/>
        <v>0</v>
      </c>
      <c r="AB12" s="279">
        <f t="shared" si="10"/>
        <v>0</v>
      </c>
      <c r="AC12" s="279">
        <f t="shared" si="11"/>
        <v>0</v>
      </c>
    </row>
    <row r="13" spans="1:29" ht="30" customHeight="1" x14ac:dyDescent="0.25">
      <c r="A13" s="481"/>
      <c r="B13" s="170" t="s">
        <v>12</v>
      </c>
      <c r="C13" s="263" t="s">
        <v>101</v>
      </c>
      <c r="D13" s="303">
        <v>0</v>
      </c>
      <c r="E13" s="303">
        <v>0</v>
      </c>
      <c r="F13" s="279" t="e">
        <f t="shared" si="0"/>
        <v>#DIV/0!</v>
      </c>
      <c r="G13" s="303">
        <v>0</v>
      </c>
      <c r="H13" s="303">
        <v>0</v>
      </c>
      <c r="I13" s="279" t="e">
        <f t="shared" si="1"/>
        <v>#DIV/0!</v>
      </c>
      <c r="J13" s="303">
        <v>0</v>
      </c>
      <c r="K13" s="303">
        <v>0</v>
      </c>
      <c r="L13" s="303">
        <v>0</v>
      </c>
      <c r="M13" s="303">
        <v>0</v>
      </c>
      <c r="N13" s="280">
        <f t="shared" si="2"/>
        <v>0</v>
      </c>
      <c r="O13" s="280">
        <f t="shared" si="3"/>
        <v>0</v>
      </c>
      <c r="P13" s="279" t="e">
        <f t="shared" si="6"/>
        <v>#DIV/0!</v>
      </c>
      <c r="Q13" s="304">
        <v>0</v>
      </c>
      <c r="R13" s="304">
        <v>0</v>
      </c>
      <c r="S13" s="304">
        <v>0</v>
      </c>
      <c r="T13" s="304">
        <v>0</v>
      </c>
      <c r="U13" s="304">
        <v>0</v>
      </c>
      <c r="V13" s="304">
        <v>0</v>
      </c>
      <c r="W13" s="280">
        <f t="shared" si="7"/>
        <v>0</v>
      </c>
      <c r="X13" s="280">
        <f t="shared" si="8"/>
        <v>0</v>
      </c>
      <c r="Y13" s="279" t="e">
        <f t="shared" si="9"/>
        <v>#DIV/0!</v>
      </c>
      <c r="Z13" s="280">
        <f t="shared" si="5"/>
        <v>0</v>
      </c>
      <c r="AA13" s="280">
        <f t="shared" si="5"/>
        <v>0</v>
      </c>
      <c r="AB13" s="279">
        <f t="shared" si="10"/>
        <v>0</v>
      </c>
      <c r="AC13" s="279">
        <f t="shared" si="11"/>
        <v>0</v>
      </c>
    </row>
    <row r="14" spans="1:29" ht="30" customHeight="1" x14ac:dyDescent="0.25">
      <c r="A14" s="481"/>
      <c r="B14" s="170" t="s">
        <v>13</v>
      </c>
      <c r="C14" s="263" t="s">
        <v>102</v>
      </c>
      <c r="D14" s="303">
        <v>0</v>
      </c>
      <c r="E14" s="303">
        <v>0</v>
      </c>
      <c r="F14" s="279" t="e">
        <f t="shared" si="0"/>
        <v>#DIV/0!</v>
      </c>
      <c r="G14" s="303">
        <v>0</v>
      </c>
      <c r="H14" s="303">
        <v>0</v>
      </c>
      <c r="I14" s="279" t="e">
        <f t="shared" si="1"/>
        <v>#DIV/0!</v>
      </c>
      <c r="J14" s="303">
        <v>0</v>
      </c>
      <c r="K14" s="303">
        <v>0</v>
      </c>
      <c r="L14" s="303">
        <v>0</v>
      </c>
      <c r="M14" s="303">
        <v>0</v>
      </c>
      <c r="N14" s="280">
        <f t="shared" si="2"/>
        <v>0</v>
      </c>
      <c r="O14" s="280">
        <f t="shared" si="3"/>
        <v>0</v>
      </c>
      <c r="P14" s="279" t="e">
        <f t="shared" si="6"/>
        <v>#DIV/0!</v>
      </c>
      <c r="Q14" s="304">
        <v>0</v>
      </c>
      <c r="R14" s="304">
        <v>0</v>
      </c>
      <c r="S14" s="304">
        <v>0</v>
      </c>
      <c r="T14" s="304">
        <v>0</v>
      </c>
      <c r="U14" s="304">
        <v>0</v>
      </c>
      <c r="V14" s="304">
        <v>0</v>
      </c>
      <c r="W14" s="280">
        <f t="shared" si="7"/>
        <v>0</v>
      </c>
      <c r="X14" s="280">
        <f t="shared" si="8"/>
        <v>0</v>
      </c>
      <c r="Y14" s="279" t="e">
        <f t="shared" si="9"/>
        <v>#DIV/0!</v>
      </c>
      <c r="Z14" s="280">
        <f t="shared" si="5"/>
        <v>0</v>
      </c>
      <c r="AA14" s="280">
        <f t="shared" si="5"/>
        <v>0</v>
      </c>
      <c r="AB14" s="279">
        <f t="shared" si="10"/>
        <v>0</v>
      </c>
      <c r="AC14" s="279">
        <f t="shared" si="11"/>
        <v>0</v>
      </c>
    </row>
    <row r="15" spans="1:29" s="264" customFormat="1" ht="30" customHeight="1" x14ac:dyDescent="0.25">
      <c r="A15" s="481"/>
      <c r="B15" s="159" t="s">
        <v>17</v>
      </c>
      <c r="C15" s="262" t="s">
        <v>103</v>
      </c>
      <c r="D15" s="279">
        <f>SUM(D16:D22)</f>
        <v>0</v>
      </c>
      <c r="E15" s="279">
        <f>SUM(E16:E22)</f>
        <v>0</v>
      </c>
      <c r="F15" s="279" t="e">
        <f>E15/D15</f>
        <v>#DIV/0!</v>
      </c>
      <c r="G15" s="279">
        <f>SUM(G16:G22)</f>
        <v>0</v>
      </c>
      <c r="H15" s="279">
        <f>SUM(H16:H22)</f>
        <v>0</v>
      </c>
      <c r="I15" s="279" t="e">
        <f t="shared" si="1"/>
        <v>#DIV/0!</v>
      </c>
      <c r="J15" s="279">
        <f>SUM(J16:J22)</f>
        <v>135.256</v>
      </c>
      <c r="K15" s="279">
        <f>SUM(K16:K22)</f>
        <v>737.45564999999999</v>
      </c>
      <c r="L15" s="279">
        <f>SUM(L16:L22)</f>
        <v>0.224</v>
      </c>
      <c r="M15" s="279">
        <f>SUM(M16:M22)</f>
        <v>201.04269166666666</v>
      </c>
      <c r="N15" s="279">
        <f>J15</f>
        <v>135.256</v>
      </c>
      <c r="O15" s="279">
        <f>K15+M15</f>
        <v>938.49834166666665</v>
      </c>
      <c r="P15" s="279">
        <f t="shared" si="6"/>
        <v>6.9386817713570315</v>
      </c>
      <c r="Q15" s="279">
        <f t="shared" ref="Q15:V15" si="12">SUM(Q16:Q22)</f>
        <v>0</v>
      </c>
      <c r="R15" s="279">
        <f t="shared" si="12"/>
        <v>0</v>
      </c>
      <c r="S15" s="279">
        <f t="shared" si="12"/>
        <v>0</v>
      </c>
      <c r="T15" s="279">
        <f t="shared" si="12"/>
        <v>0</v>
      </c>
      <c r="U15" s="279">
        <f t="shared" si="12"/>
        <v>0</v>
      </c>
      <c r="V15" s="279">
        <f t="shared" si="12"/>
        <v>0</v>
      </c>
      <c r="W15" s="279">
        <f t="shared" si="7"/>
        <v>0</v>
      </c>
      <c r="X15" s="279">
        <f t="shared" si="8"/>
        <v>0</v>
      </c>
      <c r="Y15" s="279" t="e">
        <f t="shared" si="9"/>
        <v>#DIV/0!</v>
      </c>
      <c r="Z15" s="279">
        <f t="shared" si="5"/>
        <v>135.256</v>
      </c>
      <c r="AA15" s="279">
        <f t="shared" si="5"/>
        <v>938.49834166666665</v>
      </c>
      <c r="AB15" s="279">
        <f t="shared" si="10"/>
        <v>6.9386817713570315</v>
      </c>
      <c r="AC15" s="279">
        <f t="shared" si="11"/>
        <v>8.3264181256284377</v>
      </c>
    </row>
    <row r="16" spans="1:29" ht="30" customHeight="1" x14ac:dyDescent="0.25">
      <c r="A16" s="481"/>
      <c r="B16" s="170" t="s">
        <v>7</v>
      </c>
      <c r="C16" s="263" t="s">
        <v>104</v>
      </c>
      <c r="D16" s="303">
        <v>0</v>
      </c>
      <c r="E16" s="303">
        <v>0</v>
      </c>
      <c r="F16" s="279" t="e">
        <f t="shared" ref="F16:F32" si="13">E16/D16</f>
        <v>#DIV/0!</v>
      </c>
      <c r="G16" s="303">
        <v>0</v>
      </c>
      <c r="H16" s="303">
        <v>0</v>
      </c>
      <c r="I16" s="279" t="e">
        <f t="shared" si="1"/>
        <v>#DIV/0!</v>
      </c>
      <c r="J16" s="304">
        <v>122.267</v>
      </c>
      <c r="K16" s="304">
        <v>666.60019166666666</v>
      </c>
      <c r="L16" s="304">
        <v>0.20200000000000001</v>
      </c>
      <c r="M16" s="304">
        <v>181.29743333333332</v>
      </c>
      <c r="N16" s="280">
        <f t="shared" ref="N16:N31" si="14">J16</f>
        <v>122.267</v>
      </c>
      <c r="O16" s="280">
        <f>K16+M16</f>
        <v>847.89762499999995</v>
      </c>
      <c r="P16" s="279">
        <f t="shared" si="6"/>
        <v>6.9348035447013503</v>
      </c>
      <c r="Q16" s="304">
        <v>0</v>
      </c>
      <c r="R16" s="304">
        <v>0</v>
      </c>
      <c r="S16" s="304">
        <v>0</v>
      </c>
      <c r="T16" s="304">
        <v>0</v>
      </c>
      <c r="U16" s="304">
        <v>0</v>
      </c>
      <c r="V16" s="304">
        <v>0</v>
      </c>
      <c r="W16" s="280">
        <f>Q16</f>
        <v>0</v>
      </c>
      <c r="X16" s="280">
        <f t="shared" si="8"/>
        <v>0</v>
      </c>
      <c r="Y16" s="279" t="e">
        <f t="shared" si="9"/>
        <v>#DIV/0!</v>
      </c>
      <c r="Z16" s="280">
        <f t="shared" si="5"/>
        <v>122.267</v>
      </c>
      <c r="AA16" s="280">
        <f t="shared" si="5"/>
        <v>847.89762499999995</v>
      </c>
      <c r="AB16" s="279">
        <f t="shared" si="10"/>
        <v>6.9348035447013503</v>
      </c>
      <c r="AC16" s="279">
        <f t="shared" si="11"/>
        <v>8.3217642536416196</v>
      </c>
    </row>
    <row r="17" spans="1:29" ht="30" customHeight="1" x14ac:dyDescent="0.25">
      <c r="A17" s="481"/>
      <c r="B17" s="170" t="s">
        <v>8</v>
      </c>
      <c r="C17" s="263" t="s">
        <v>105</v>
      </c>
      <c r="D17" s="303">
        <v>0</v>
      </c>
      <c r="E17" s="303">
        <v>0</v>
      </c>
      <c r="F17" s="279" t="e">
        <f t="shared" si="13"/>
        <v>#DIV/0!</v>
      </c>
      <c r="G17" s="303">
        <v>0</v>
      </c>
      <c r="H17" s="303">
        <v>0</v>
      </c>
      <c r="I17" s="279" t="e">
        <f t="shared" si="1"/>
        <v>#DIV/0!</v>
      </c>
      <c r="J17" s="304">
        <v>0</v>
      </c>
      <c r="K17" s="304">
        <v>0</v>
      </c>
      <c r="L17" s="304">
        <v>0</v>
      </c>
      <c r="M17" s="304">
        <v>0</v>
      </c>
      <c r="N17" s="280">
        <f t="shared" si="14"/>
        <v>0</v>
      </c>
      <c r="O17" s="280">
        <f t="shared" ref="O17:O31" si="15">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row>
    <row r="18" spans="1:29" ht="30" customHeight="1" x14ac:dyDescent="0.25">
      <c r="A18" s="481"/>
      <c r="B18" s="170" t="s">
        <v>9</v>
      </c>
      <c r="C18" s="263" t="s">
        <v>106</v>
      </c>
      <c r="D18" s="303">
        <v>0</v>
      </c>
      <c r="E18" s="303">
        <v>0</v>
      </c>
      <c r="F18" s="279" t="e">
        <f t="shared" si="13"/>
        <v>#DIV/0!</v>
      </c>
      <c r="G18" s="303">
        <v>0</v>
      </c>
      <c r="H18" s="303">
        <v>0</v>
      </c>
      <c r="I18" s="279" t="e">
        <f t="shared" si="1"/>
        <v>#DIV/0!</v>
      </c>
      <c r="J18" s="304">
        <v>0</v>
      </c>
      <c r="K18" s="304">
        <v>0</v>
      </c>
      <c r="L18" s="304">
        <v>0</v>
      </c>
      <c r="M18" s="304">
        <v>0</v>
      </c>
      <c r="N18" s="280">
        <f t="shared" si="14"/>
        <v>0</v>
      </c>
      <c r="O18" s="280">
        <f t="shared" si="15"/>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279">
        <f t="shared" si="11"/>
        <v>0</v>
      </c>
    </row>
    <row r="19" spans="1:29" ht="30" customHeight="1" x14ac:dyDescent="0.25">
      <c r="A19" s="481"/>
      <c r="B19" s="170" t="s">
        <v>10</v>
      </c>
      <c r="C19" s="263" t="s">
        <v>107</v>
      </c>
      <c r="D19" s="303">
        <v>0</v>
      </c>
      <c r="E19" s="303">
        <v>0</v>
      </c>
      <c r="F19" s="279" t="e">
        <f t="shared" si="13"/>
        <v>#DIV/0!</v>
      </c>
      <c r="G19" s="303">
        <v>0</v>
      </c>
      <c r="H19" s="303">
        <v>0</v>
      </c>
      <c r="I19" s="279" t="e">
        <f t="shared" si="1"/>
        <v>#DIV/0!</v>
      </c>
      <c r="J19" s="304">
        <v>12.989000000000001</v>
      </c>
      <c r="K19" s="304">
        <v>70.855458333333331</v>
      </c>
      <c r="L19" s="304">
        <v>2.1999999999999999E-2</v>
      </c>
      <c r="M19" s="304">
        <v>19.745258333333336</v>
      </c>
      <c r="N19" s="280">
        <f t="shared" si="14"/>
        <v>12.989000000000001</v>
      </c>
      <c r="O19" s="280">
        <f t="shared" si="15"/>
        <v>90.600716666666671</v>
      </c>
      <c r="P19" s="279">
        <f t="shared" si="6"/>
        <v>6.9751879795724587</v>
      </c>
      <c r="Q19" s="304">
        <v>0</v>
      </c>
      <c r="R19" s="304">
        <v>0</v>
      </c>
      <c r="S19" s="304">
        <v>0</v>
      </c>
      <c r="T19" s="304">
        <v>0</v>
      </c>
      <c r="U19" s="304">
        <v>0</v>
      </c>
      <c r="V19" s="304">
        <v>0</v>
      </c>
      <c r="W19" s="280">
        <f t="shared" si="7"/>
        <v>0</v>
      </c>
      <c r="X19" s="280">
        <f t="shared" si="8"/>
        <v>0</v>
      </c>
      <c r="Y19" s="279" t="e">
        <f t="shared" si="9"/>
        <v>#DIV/0!</v>
      </c>
      <c r="Z19" s="280">
        <f t="shared" si="5"/>
        <v>12.989000000000001</v>
      </c>
      <c r="AA19" s="280">
        <f t="shared" si="5"/>
        <v>90.600716666666671</v>
      </c>
      <c r="AB19" s="279">
        <f t="shared" si="10"/>
        <v>6.9751879795724587</v>
      </c>
      <c r="AC19" s="279">
        <f t="shared" si="11"/>
        <v>8.3702255754869501</v>
      </c>
    </row>
    <row r="20" spans="1:29" ht="30" customHeight="1" x14ac:dyDescent="0.25">
      <c r="A20" s="481"/>
      <c r="B20" s="170" t="s">
        <v>11</v>
      </c>
      <c r="C20" s="263" t="s">
        <v>108</v>
      </c>
      <c r="D20" s="303">
        <v>0</v>
      </c>
      <c r="E20" s="303">
        <v>0</v>
      </c>
      <c r="F20" s="279" t="e">
        <f t="shared" si="13"/>
        <v>#DIV/0!</v>
      </c>
      <c r="G20" s="303">
        <v>0</v>
      </c>
      <c r="H20" s="303">
        <v>0</v>
      </c>
      <c r="I20" s="279" t="e">
        <f t="shared" si="1"/>
        <v>#DIV/0!</v>
      </c>
      <c r="J20" s="304">
        <v>0</v>
      </c>
      <c r="K20" s="304">
        <v>0</v>
      </c>
      <c r="L20" s="304">
        <v>0</v>
      </c>
      <c r="M20" s="304">
        <v>0</v>
      </c>
      <c r="N20" s="280">
        <f t="shared" si="14"/>
        <v>0</v>
      </c>
      <c r="O20" s="280">
        <f t="shared" si="15"/>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row>
    <row r="21" spans="1:29" ht="30" customHeight="1" x14ac:dyDescent="0.25">
      <c r="A21" s="481"/>
      <c r="B21" s="170" t="s">
        <v>12</v>
      </c>
      <c r="C21" s="263" t="s">
        <v>109</v>
      </c>
      <c r="D21" s="303">
        <v>0</v>
      </c>
      <c r="E21" s="303">
        <v>0</v>
      </c>
      <c r="F21" s="279" t="e">
        <f t="shared" si="13"/>
        <v>#DIV/0!</v>
      </c>
      <c r="G21" s="303">
        <v>0</v>
      </c>
      <c r="H21" s="303">
        <v>0</v>
      </c>
      <c r="I21" s="279" t="e">
        <f t="shared" si="1"/>
        <v>#DIV/0!</v>
      </c>
      <c r="J21" s="304">
        <v>0</v>
      </c>
      <c r="K21" s="304">
        <v>0</v>
      </c>
      <c r="L21" s="304">
        <v>0</v>
      </c>
      <c r="M21" s="304">
        <v>0</v>
      </c>
      <c r="N21" s="280">
        <f t="shared" si="14"/>
        <v>0</v>
      </c>
      <c r="O21" s="280">
        <f t="shared" si="15"/>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row>
    <row r="22" spans="1:29" ht="30" customHeight="1" x14ac:dyDescent="0.25">
      <c r="A22" s="481"/>
      <c r="B22" s="170" t="s">
        <v>13</v>
      </c>
      <c r="C22" s="263" t="s">
        <v>110</v>
      </c>
      <c r="D22" s="303">
        <v>0</v>
      </c>
      <c r="E22" s="303">
        <v>0</v>
      </c>
      <c r="F22" s="279" t="e">
        <f t="shared" si="13"/>
        <v>#DIV/0!</v>
      </c>
      <c r="G22" s="303">
        <v>0</v>
      </c>
      <c r="H22" s="303">
        <v>0</v>
      </c>
      <c r="I22" s="279" t="e">
        <f t="shared" si="1"/>
        <v>#DIV/0!</v>
      </c>
      <c r="J22" s="304">
        <v>0</v>
      </c>
      <c r="K22" s="304">
        <v>0</v>
      </c>
      <c r="L22" s="304">
        <v>0</v>
      </c>
      <c r="M22" s="304">
        <v>0</v>
      </c>
      <c r="N22" s="280">
        <f t="shared" si="14"/>
        <v>0</v>
      </c>
      <c r="O22" s="280">
        <f t="shared" si="15"/>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279">
        <f t="shared" si="11"/>
        <v>0</v>
      </c>
    </row>
    <row r="23" spans="1:29" s="285" customFormat="1" ht="30" customHeight="1" x14ac:dyDescent="0.25">
      <c r="A23" s="481"/>
      <c r="B23" s="314" t="s">
        <v>119</v>
      </c>
      <c r="C23" s="288" t="s">
        <v>94</v>
      </c>
      <c r="D23" s="306"/>
      <c r="E23" s="306"/>
      <c r="F23" s="292" t="e">
        <f t="shared" si="13"/>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279">
        <f t="shared" si="11"/>
        <v>0</v>
      </c>
    </row>
    <row r="24" spans="1:29" s="264" customFormat="1" ht="30" customHeight="1" x14ac:dyDescent="0.25">
      <c r="A24" s="481"/>
      <c r="B24" s="159" t="s">
        <v>74</v>
      </c>
      <c r="C24" s="262" t="s">
        <v>111</v>
      </c>
      <c r="D24" s="279">
        <f>SUM(D25:D31)</f>
        <v>569.63599999999997</v>
      </c>
      <c r="E24" s="279">
        <f>SUM(E25:E31)</f>
        <v>4294.4599916666675</v>
      </c>
      <c r="F24" s="279">
        <f t="shared" si="13"/>
        <v>7.5389546862674894</v>
      </c>
      <c r="G24" s="279">
        <f>SUM(G25:G31)</f>
        <v>0</v>
      </c>
      <c r="H24" s="279">
        <f>SUM(H25:H31)</f>
        <v>0</v>
      </c>
      <c r="I24" s="279" t="e">
        <f>H24/G24</f>
        <v>#DIV/0!</v>
      </c>
      <c r="J24" s="279">
        <f>SUM(J25:J31)</f>
        <v>0</v>
      </c>
      <c r="K24" s="279">
        <f>SUM(K25:K31)</f>
        <v>0</v>
      </c>
      <c r="L24" s="279">
        <f>SUM(L25:L31)</f>
        <v>0</v>
      </c>
      <c r="M24" s="279">
        <f>SUM(M25:M31)</f>
        <v>0</v>
      </c>
      <c r="N24" s="279">
        <f t="shared" si="14"/>
        <v>0</v>
      </c>
      <c r="O24" s="279">
        <f>K24+M24</f>
        <v>0</v>
      </c>
      <c r="P24" s="279" t="e">
        <f t="shared" si="6"/>
        <v>#DIV/0!</v>
      </c>
      <c r="Q24" s="279">
        <f t="shared" ref="Q24:V24" si="16">SUM(Q25:Q31)</f>
        <v>27.391000000000002</v>
      </c>
      <c r="R24" s="279">
        <f t="shared" si="16"/>
        <v>100.72771666666667</v>
      </c>
      <c r="S24" s="279">
        <f t="shared" si="16"/>
        <v>3.6999999999999998E-2</v>
      </c>
      <c r="T24" s="279">
        <f t="shared" si="16"/>
        <v>33.207933333333337</v>
      </c>
      <c r="U24" s="279">
        <f t="shared" si="16"/>
        <v>5.3999999999999999E-2</v>
      </c>
      <c r="V24" s="279">
        <f t="shared" si="16"/>
        <v>63.266716666666667</v>
      </c>
      <c r="W24" s="279">
        <f t="shared" si="7"/>
        <v>27.391000000000002</v>
      </c>
      <c r="X24" s="279">
        <f t="shared" si="8"/>
        <v>133.93565000000001</v>
      </c>
      <c r="Y24" s="279">
        <f t="shared" si="9"/>
        <v>4.8897685371107302</v>
      </c>
      <c r="Z24" s="279">
        <f t="shared" si="5"/>
        <v>597.02699999999993</v>
      </c>
      <c r="AA24" s="279">
        <f t="shared" si="5"/>
        <v>4428.3956416666679</v>
      </c>
      <c r="AB24" s="279">
        <f t="shared" si="10"/>
        <v>7.4174126826201636</v>
      </c>
      <c r="AC24" s="279">
        <f t="shared" si="11"/>
        <v>8.9008952191441963</v>
      </c>
    </row>
    <row r="25" spans="1:29" ht="30" customHeight="1" x14ac:dyDescent="0.25">
      <c r="A25" s="481"/>
      <c r="B25" s="170" t="s">
        <v>7</v>
      </c>
      <c r="C25" s="263" t="s">
        <v>112</v>
      </c>
      <c r="D25" s="303">
        <v>41.639000000000003</v>
      </c>
      <c r="E25" s="303">
        <v>302.48700000000008</v>
      </c>
      <c r="F25" s="279">
        <f t="shared" si="13"/>
        <v>7.2645116357261239</v>
      </c>
      <c r="G25" s="303">
        <v>0</v>
      </c>
      <c r="H25" s="303">
        <v>0</v>
      </c>
      <c r="I25" s="279" t="e">
        <f t="shared" ref="I25:I31" si="17">H25/G25</f>
        <v>#DIV/0!</v>
      </c>
      <c r="J25" s="304"/>
      <c r="K25" s="304"/>
      <c r="L25" s="304"/>
      <c r="M25" s="304"/>
      <c r="N25" s="280">
        <f t="shared" si="14"/>
        <v>0</v>
      </c>
      <c r="O25" s="280">
        <f t="shared" si="15"/>
        <v>0</v>
      </c>
      <c r="P25" s="279" t="e">
        <f t="shared" si="6"/>
        <v>#DIV/0!</v>
      </c>
      <c r="Q25" s="304">
        <v>0</v>
      </c>
      <c r="R25" s="304">
        <v>0</v>
      </c>
      <c r="S25" s="304">
        <v>0</v>
      </c>
      <c r="T25" s="304">
        <v>0</v>
      </c>
      <c r="U25" s="304">
        <v>0</v>
      </c>
      <c r="V25" s="304">
        <v>0</v>
      </c>
      <c r="W25" s="280">
        <f t="shared" si="7"/>
        <v>0</v>
      </c>
      <c r="X25" s="280">
        <f t="shared" si="8"/>
        <v>0</v>
      </c>
      <c r="Y25" s="279" t="e">
        <f t="shared" si="9"/>
        <v>#DIV/0!</v>
      </c>
      <c r="Z25" s="280">
        <f t="shared" si="5"/>
        <v>41.639000000000003</v>
      </c>
      <c r="AA25" s="280">
        <f t="shared" si="5"/>
        <v>302.48700000000008</v>
      </c>
      <c r="AB25" s="279">
        <f t="shared" si="10"/>
        <v>7.2645116357261239</v>
      </c>
      <c r="AC25" s="279">
        <f t="shared" si="11"/>
        <v>8.7174139628713476</v>
      </c>
    </row>
    <row r="26" spans="1:29" ht="30" customHeight="1" x14ac:dyDescent="0.25">
      <c r="A26" s="481"/>
      <c r="B26" s="170" t="s">
        <v>8</v>
      </c>
      <c r="C26" s="263" t="s">
        <v>113</v>
      </c>
      <c r="D26" s="303">
        <v>0</v>
      </c>
      <c r="E26" s="303">
        <v>0</v>
      </c>
      <c r="F26" s="279" t="e">
        <f t="shared" si="13"/>
        <v>#DIV/0!</v>
      </c>
      <c r="G26" s="303">
        <v>0</v>
      </c>
      <c r="H26" s="303">
        <v>0</v>
      </c>
      <c r="I26" s="279" t="e">
        <f t="shared" si="17"/>
        <v>#DIV/0!</v>
      </c>
      <c r="J26" s="304"/>
      <c r="K26" s="304"/>
      <c r="L26" s="304"/>
      <c r="M26" s="304"/>
      <c r="N26" s="280">
        <f t="shared" si="14"/>
        <v>0</v>
      </c>
      <c r="O26" s="280">
        <f t="shared" si="15"/>
        <v>0</v>
      </c>
      <c r="P26" s="279" t="e">
        <f t="shared" si="6"/>
        <v>#DIV/0!</v>
      </c>
      <c r="Q26" s="305">
        <v>0</v>
      </c>
      <c r="R26" s="305">
        <v>0</v>
      </c>
      <c r="S26" s="305">
        <v>0</v>
      </c>
      <c r="T26" s="305">
        <v>0</v>
      </c>
      <c r="U26" s="304">
        <v>0</v>
      </c>
      <c r="V26" s="304">
        <v>0</v>
      </c>
      <c r="W26" s="280">
        <f t="shared" si="7"/>
        <v>0</v>
      </c>
      <c r="X26" s="280">
        <f t="shared" si="8"/>
        <v>0</v>
      </c>
      <c r="Y26" s="279" t="e">
        <f t="shared" si="9"/>
        <v>#DIV/0!</v>
      </c>
      <c r="Z26" s="280">
        <f t="shared" si="5"/>
        <v>0</v>
      </c>
      <c r="AA26" s="280">
        <f t="shared" si="5"/>
        <v>0</v>
      </c>
      <c r="AB26" s="279">
        <f t="shared" si="10"/>
        <v>0</v>
      </c>
      <c r="AC26" s="279">
        <f t="shared" si="11"/>
        <v>0</v>
      </c>
    </row>
    <row r="27" spans="1:29" ht="30" customHeight="1" x14ac:dyDescent="0.25">
      <c r="A27" s="481"/>
      <c r="B27" s="170" t="s">
        <v>9</v>
      </c>
      <c r="C27" s="263" t="s">
        <v>114</v>
      </c>
      <c r="D27" s="303">
        <v>0</v>
      </c>
      <c r="E27" s="303">
        <v>0</v>
      </c>
      <c r="F27" s="279" t="e">
        <f t="shared" si="13"/>
        <v>#DIV/0!</v>
      </c>
      <c r="G27" s="303">
        <v>0</v>
      </c>
      <c r="H27" s="303">
        <v>0</v>
      </c>
      <c r="I27" s="279" t="e">
        <f t="shared" si="17"/>
        <v>#DIV/0!</v>
      </c>
      <c r="J27" s="304"/>
      <c r="K27" s="304"/>
      <c r="L27" s="304"/>
      <c r="M27" s="304"/>
      <c r="N27" s="280">
        <f t="shared" si="14"/>
        <v>0</v>
      </c>
      <c r="O27" s="280">
        <f t="shared" si="15"/>
        <v>0</v>
      </c>
      <c r="P27" s="279" t="e">
        <f t="shared" si="6"/>
        <v>#DIV/0!</v>
      </c>
      <c r="Q27" s="305">
        <v>0</v>
      </c>
      <c r="R27" s="305">
        <v>0</v>
      </c>
      <c r="S27" s="305">
        <v>0</v>
      </c>
      <c r="T27" s="305">
        <v>0</v>
      </c>
      <c r="U27" s="304">
        <v>0</v>
      </c>
      <c r="V27" s="304">
        <v>0</v>
      </c>
      <c r="W27" s="280">
        <f t="shared" si="7"/>
        <v>0</v>
      </c>
      <c r="X27" s="280">
        <f t="shared" si="8"/>
        <v>0</v>
      </c>
      <c r="Y27" s="279" t="e">
        <f t="shared" si="9"/>
        <v>#DIV/0!</v>
      </c>
      <c r="Z27" s="280">
        <f t="shared" si="5"/>
        <v>0</v>
      </c>
      <c r="AA27" s="280">
        <f t="shared" si="5"/>
        <v>0</v>
      </c>
      <c r="AB27" s="279">
        <f t="shared" si="10"/>
        <v>0</v>
      </c>
      <c r="AC27" s="279">
        <f t="shared" si="11"/>
        <v>0</v>
      </c>
    </row>
    <row r="28" spans="1:29" ht="30" customHeight="1" x14ac:dyDescent="0.25">
      <c r="A28" s="481"/>
      <c r="B28" s="170" t="s">
        <v>10</v>
      </c>
      <c r="C28" s="263" t="s">
        <v>115</v>
      </c>
      <c r="D28" s="303">
        <v>418.58899999999994</v>
      </c>
      <c r="E28" s="303">
        <v>3126.3218083333336</v>
      </c>
      <c r="F28" s="279">
        <f t="shared" si="13"/>
        <v>7.4687146779617573</v>
      </c>
      <c r="G28" s="303">
        <v>0</v>
      </c>
      <c r="H28" s="303">
        <v>0</v>
      </c>
      <c r="I28" s="279" t="e">
        <f t="shared" si="17"/>
        <v>#DIV/0!</v>
      </c>
      <c r="J28" s="304"/>
      <c r="K28" s="304"/>
      <c r="L28" s="304"/>
      <c r="M28" s="304"/>
      <c r="N28" s="280">
        <f t="shared" si="14"/>
        <v>0</v>
      </c>
      <c r="O28" s="280">
        <f t="shared" si="15"/>
        <v>0</v>
      </c>
      <c r="P28" s="279" t="e">
        <f t="shared" si="6"/>
        <v>#DIV/0!</v>
      </c>
      <c r="Q28" s="305">
        <v>0</v>
      </c>
      <c r="R28" s="305">
        <v>0</v>
      </c>
      <c r="S28" s="305">
        <v>0</v>
      </c>
      <c r="T28" s="305">
        <v>0</v>
      </c>
      <c r="U28" s="304">
        <v>0</v>
      </c>
      <c r="V28" s="304">
        <v>0</v>
      </c>
      <c r="W28" s="280">
        <f t="shared" si="7"/>
        <v>0</v>
      </c>
      <c r="X28" s="280">
        <f t="shared" si="8"/>
        <v>0</v>
      </c>
      <c r="Y28" s="279" t="e">
        <f t="shared" si="9"/>
        <v>#DIV/0!</v>
      </c>
      <c r="Z28" s="280">
        <f t="shared" si="5"/>
        <v>418.58899999999994</v>
      </c>
      <c r="AA28" s="280">
        <f t="shared" si="5"/>
        <v>3126.3218083333336</v>
      </c>
      <c r="AB28" s="279">
        <f t="shared" si="10"/>
        <v>7.4687146779617573</v>
      </c>
      <c r="AC28" s="279">
        <f t="shared" si="11"/>
        <v>8.9624576135541076</v>
      </c>
    </row>
    <row r="29" spans="1:29" ht="30" customHeight="1" x14ac:dyDescent="0.25">
      <c r="A29" s="481"/>
      <c r="B29" s="170" t="s">
        <v>11</v>
      </c>
      <c r="C29" s="263" t="s">
        <v>116</v>
      </c>
      <c r="D29" s="303">
        <v>0</v>
      </c>
      <c r="E29" s="303">
        <v>0</v>
      </c>
      <c r="F29" s="279" t="e">
        <f t="shared" si="13"/>
        <v>#DIV/0!</v>
      </c>
      <c r="G29" s="303">
        <v>0</v>
      </c>
      <c r="H29" s="303">
        <v>0</v>
      </c>
      <c r="I29" s="279" t="e">
        <f t="shared" si="17"/>
        <v>#DIV/0!</v>
      </c>
      <c r="J29" s="304"/>
      <c r="K29" s="304"/>
      <c r="L29" s="304"/>
      <c r="M29" s="304"/>
      <c r="N29" s="280">
        <f t="shared" si="14"/>
        <v>0</v>
      </c>
      <c r="O29" s="280">
        <f t="shared" si="15"/>
        <v>0</v>
      </c>
      <c r="P29" s="279" t="e">
        <f t="shared" si="6"/>
        <v>#DIV/0!</v>
      </c>
      <c r="Q29" s="305">
        <v>0</v>
      </c>
      <c r="R29" s="305">
        <v>0</v>
      </c>
      <c r="S29" s="305">
        <v>0</v>
      </c>
      <c r="T29" s="305">
        <v>0</v>
      </c>
      <c r="U29" s="304">
        <v>0</v>
      </c>
      <c r="V29" s="304">
        <v>0</v>
      </c>
      <c r="W29" s="280">
        <f t="shared" si="7"/>
        <v>0</v>
      </c>
      <c r="X29" s="280">
        <f t="shared" si="8"/>
        <v>0</v>
      </c>
      <c r="Y29" s="279" t="e">
        <f t="shared" si="9"/>
        <v>#DIV/0!</v>
      </c>
      <c r="Z29" s="280">
        <f t="shared" si="5"/>
        <v>0</v>
      </c>
      <c r="AA29" s="280">
        <f t="shared" si="5"/>
        <v>0</v>
      </c>
      <c r="AB29" s="279">
        <f t="shared" si="10"/>
        <v>0</v>
      </c>
      <c r="AC29" s="279">
        <f t="shared" si="11"/>
        <v>0</v>
      </c>
    </row>
    <row r="30" spans="1:29" ht="30" customHeight="1" x14ac:dyDescent="0.25">
      <c r="A30" s="481"/>
      <c r="B30" s="170" t="s">
        <v>12</v>
      </c>
      <c r="C30" s="263" t="s">
        <v>117</v>
      </c>
      <c r="D30" s="303">
        <v>107.22900000000001</v>
      </c>
      <c r="E30" s="303">
        <v>847.22493333333341</v>
      </c>
      <c r="F30" s="279">
        <f t="shared" si="13"/>
        <v>7.9010802425960636</v>
      </c>
      <c r="G30" s="303">
        <v>0</v>
      </c>
      <c r="H30" s="303">
        <v>0</v>
      </c>
      <c r="I30" s="279" t="e">
        <f t="shared" si="17"/>
        <v>#DIV/0!</v>
      </c>
      <c r="J30" s="304"/>
      <c r="K30" s="304"/>
      <c r="L30" s="304"/>
      <c r="M30" s="304"/>
      <c r="N30" s="280">
        <f t="shared" si="14"/>
        <v>0</v>
      </c>
      <c r="O30" s="280">
        <f t="shared" si="15"/>
        <v>0</v>
      </c>
      <c r="P30" s="279" t="e">
        <f t="shared" si="6"/>
        <v>#DIV/0!</v>
      </c>
      <c r="Q30" s="305">
        <v>0</v>
      </c>
      <c r="R30" s="305">
        <v>0</v>
      </c>
      <c r="S30" s="305">
        <v>0</v>
      </c>
      <c r="T30" s="305">
        <v>0</v>
      </c>
      <c r="U30" s="304">
        <v>0</v>
      </c>
      <c r="V30" s="304">
        <v>0</v>
      </c>
      <c r="W30" s="280">
        <f t="shared" si="7"/>
        <v>0</v>
      </c>
      <c r="X30" s="280">
        <f t="shared" si="8"/>
        <v>0</v>
      </c>
      <c r="Y30" s="279" t="e">
        <f t="shared" si="9"/>
        <v>#DIV/0!</v>
      </c>
      <c r="Z30" s="280">
        <f t="shared" si="5"/>
        <v>107.22900000000001</v>
      </c>
      <c r="AA30" s="280">
        <f t="shared" si="5"/>
        <v>847.22493333333341</v>
      </c>
      <c r="AB30" s="279">
        <f t="shared" si="10"/>
        <v>7.9010802425960636</v>
      </c>
      <c r="AC30" s="279">
        <f t="shared" si="11"/>
        <v>9.4812962911152763</v>
      </c>
    </row>
    <row r="31" spans="1:29" ht="30" customHeight="1" x14ac:dyDescent="0.25">
      <c r="A31" s="481"/>
      <c r="B31" s="170" t="s">
        <v>13</v>
      </c>
      <c r="C31" s="263" t="s">
        <v>118</v>
      </c>
      <c r="D31" s="303">
        <v>2.1789999999999998</v>
      </c>
      <c r="E31" s="303">
        <v>18.42625</v>
      </c>
      <c r="F31" s="279">
        <f t="shared" si="13"/>
        <v>8.4562872877466742</v>
      </c>
      <c r="G31" s="303">
        <v>0</v>
      </c>
      <c r="H31" s="303">
        <v>0</v>
      </c>
      <c r="I31" s="279" t="e">
        <f t="shared" si="17"/>
        <v>#DIV/0!</v>
      </c>
      <c r="J31" s="304"/>
      <c r="K31" s="304"/>
      <c r="L31" s="304"/>
      <c r="M31" s="304"/>
      <c r="N31" s="280">
        <f t="shared" si="14"/>
        <v>0</v>
      </c>
      <c r="O31" s="280">
        <f t="shared" si="15"/>
        <v>0</v>
      </c>
      <c r="P31" s="279" t="e">
        <f t="shared" si="6"/>
        <v>#DIV/0!</v>
      </c>
      <c r="Q31" s="305">
        <v>27.391000000000002</v>
      </c>
      <c r="R31" s="305">
        <v>100.72771666666667</v>
      </c>
      <c r="S31" s="305">
        <v>3.6999999999999998E-2</v>
      </c>
      <c r="T31" s="305">
        <v>33.207933333333337</v>
      </c>
      <c r="U31" s="304">
        <v>5.3999999999999999E-2</v>
      </c>
      <c r="V31" s="304">
        <v>63.266716666666667</v>
      </c>
      <c r="W31" s="280">
        <f t="shared" si="7"/>
        <v>27.391000000000002</v>
      </c>
      <c r="X31" s="280">
        <f t="shared" si="8"/>
        <v>133.93565000000001</v>
      </c>
      <c r="Y31" s="279">
        <f t="shared" si="9"/>
        <v>4.8897685371107302</v>
      </c>
      <c r="Z31" s="280">
        <f t="shared" si="5"/>
        <v>29.57</v>
      </c>
      <c r="AA31" s="280">
        <f t="shared" si="5"/>
        <v>152.36190000000002</v>
      </c>
      <c r="AB31" s="279">
        <f t="shared" si="10"/>
        <v>5.1525836996956382</v>
      </c>
      <c r="AC31" s="279">
        <f t="shared" si="11"/>
        <v>6.1831004396347655</v>
      </c>
    </row>
    <row r="32" spans="1:29" s="293" customFormat="1" ht="30" customHeight="1" x14ac:dyDescent="0.25">
      <c r="A32" s="481"/>
      <c r="B32" s="314" t="s">
        <v>121</v>
      </c>
      <c r="C32" s="291">
        <v>500</v>
      </c>
      <c r="D32" s="292">
        <v>0</v>
      </c>
      <c r="E32" s="292">
        <v>0</v>
      </c>
      <c r="F32" s="292" t="e">
        <f t="shared" si="13"/>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f t="shared" si="10"/>
        <v>0</v>
      </c>
      <c r="AC32" s="279"/>
    </row>
    <row r="33" spans="1:29" s="296" customFormat="1" ht="30" customHeight="1" x14ac:dyDescent="0.25">
      <c r="B33" s="297" t="s">
        <v>31</v>
      </c>
      <c r="C33" s="298">
        <v>600</v>
      </c>
      <c r="D33" s="299">
        <f>D24+D15+D7</f>
        <v>569.63599999999997</v>
      </c>
      <c r="E33" s="299">
        <f>E24+E15+E7</f>
        <v>4294.4599916666675</v>
      </c>
      <c r="F33" s="299">
        <f>E33/D33</f>
        <v>7.5389546862674894</v>
      </c>
      <c r="G33" s="299">
        <f>G24+G15+G7</f>
        <v>0</v>
      </c>
      <c r="H33" s="299">
        <f>H24+H15+H7</f>
        <v>0</v>
      </c>
      <c r="I33" s="299" t="e">
        <f>H33/G33</f>
        <v>#DIV/0!</v>
      </c>
      <c r="J33" s="299">
        <f t="shared" ref="J33:O33" si="18">J7+J15+J24</f>
        <v>1240.6180000000002</v>
      </c>
      <c r="K33" s="299">
        <f t="shared" si="18"/>
        <v>4846.0358416666668</v>
      </c>
      <c r="L33" s="299">
        <f t="shared" si="18"/>
        <v>1.988</v>
      </c>
      <c r="M33" s="299">
        <f t="shared" si="18"/>
        <v>1784.2539333333334</v>
      </c>
      <c r="N33" s="299">
        <f t="shared" si="18"/>
        <v>1240.6180000000002</v>
      </c>
      <c r="O33" s="299">
        <f t="shared" si="18"/>
        <v>6630.2897750000002</v>
      </c>
      <c r="P33" s="300">
        <f t="shared" ref="P33:P41" si="19">O33/N33</f>
        <v>5.3443443308093217</v>
      </c>
      <c r="Q33" s="299">
        <f t="shared" ref="Q33:X33" si="20">Q7+Q15+Q24</f>
        <v>833.74699999999996</v>
      </c>
      <c r="R33" s="299">
        <f t="shared" si="20"/>
        <v>2163.6803750000004</v>
      </c>
      <c r="S33" s="299">
        <f t="shared" si="20"/>
        <v>1.3439999999999999</v>
      </c>
      <c r="T33" s="299">
        <f t="shared" si="20"/>
        <v>1206.256175</v>
      </c>
      <c r="U33" s="299">
        <f t="shared" si="20"/>
        <v>1.619</v>
      </c>
      <c r="V33" s="299">
        <f t="shared" si="20"/>
        <v>506.12371666666672</v>
      </c>
      <c r="W33" s="299">
        <f t="shared" si="20"/>
        <v>833.74699999999996</v>
      </c>
      <c r="X33" s="299">
        <f t="shared" si="20"/>
        <v>3812.7935499999999</v>
      </c>
      <c r="Y33" s="300">
        <f t="shared" ref="Y33:Y41" si="21">X33/W33</f>
        <v>4.5730821820048533</v>
      </c>
      <c r="Z33" s="300">
        <f t="shared" si="5"/>
        <v>2644.0010000000002</v>
      </c>
      <c r="AA33" s="300">
        <f t="shared" si="5"/>
        <v>14737.543316666666</v>
      </c>
      <c r="AB33" s="313">
        <f t="shared" si="10"/>
        <v>5.5739552733401636</v>
      </c>
      <c r="AC33" s="312">
        <f>AB33*1.2</f>
        <v>6.6887463280081958</v>
      </c>
    </row>
    <row r="34" spans="1:29" s="265" customFormat="1" ht="30" customHeight="1" x14ac:dyDescent="0.25">
      <c r="B34" s="286" t="s">
        <v>22</v>
      </c>
      <c r="C34" s="266"/>
      <c r="D34" s="281">
        <f>SUM(D35:D41)</f>
        <v>569.63599999999997</v>
      </c>
      <c r="E34" s="281">
        <f>SUM(E35:E41)</f>
        <v>4294.4599916666675</v>
      </c>
      <c r="F34" s="282">
        <f t="shared" ref="F34:F41" si="22">E34/D34</f>
        <v>7.5389546862674894</v>
      </c>
      <c r="G34" s="281">
        <f>G33</f>
        <v>0</v>
      </c>
      <c r="H34" s="281">
        <f t="shared" ref="H34:I37" si="23">H33</f>
        <v>0</v>
      </c>
      <c r="I34" s="281" t="e">
        <f t="shared" si="23"/>
        <v>#DIV/0!</v>
      </c>
      <c r="J34" s="282">
        <f>J33</f>
        <v>1240.6180000000002</v>
      </c>
      <c r="K34" s="282">
        <f t="shared" ref="K34:X34" si="24">K33</f>
        <v>4846.0358416666668</v>
      </c>
      <c r="L34" s="282">
        <f t="shared" si="24"/>
        <v>1.988</v>
      </c>
      <c r="M34" s="282">
        <f t="shared" si="24"/>
        <v>1784.2539333333334</v>
      </c>
      <c r="N34" s="282">
        <f t="shared" si="24"/>
        <v>1240.6180000000002</v>
      </c>
      <c r="O34" s="282">
        <f t="shared" si="24"/>
        <v>6630.2897750000002</v>
      </c>
      <c r="P34" s="283">
        <f t="shared" si="19"/>
        <v>5.3443443308093217</v>
      </c>
      <c r="Q34" s="282">
        <f t="shared" si="24"/>
        <v>833.74699999999996</v>
      </c>
      <c r="R34" s="282">
        <f t="shared" si="24"/>
        <v>2163.6803750000004</v>
      </c>
      <c r="S34" s="282">
        <f t="shared" si="24"/>
        <v>1.3439999999999999</v>
      </c>
      <c r="T34" s="282">
        <f t="shared" si="24"/>
        <v>1206.256175</v>
      </c>
      <c r="U34" s="282">
        <f t="shared" si="24"/>
        <v>1.619</v>
      </c>
      <c r="V34" s="282">
        <f t="shared" si="24"/>
        <v>506.12371666666672</v>
      </c>
      <c r="W34" s="282">
        <f t="shared" si="24"/>
        <v>833.74699999999996</v>
      </c>
      <c r="X34" s="282">
        <f t="shared" si="24"/>
        <v>3812.7935499999999</v>
      </c>
      <c r="Y34" s="283">
        <f t="shared" si="21"/>
        <v>4.5730821820048533</v>
      </c>
      <c r="Z34" s="283">
        <f t="shared" si="5"/>
        <v>2644.0010000000002</v>
      </c>
      <c r="AA34" s="283">
        <f t="shared" si="5"/>
        <v>14737.543316666666</v>
      </c>
      <c r="AB34" s="279">
        <f t="shared" si="10"/>
        <v>5.5739552733401636</v>
      </c>
      <c r="AC34" s="279">
        <f>AB34*1.2</f>
        <v>6.6887463280081958</v>
      </c>
    </row>
    <row r="35" spans="1:29" s="265" customFormat="1" ht="30" customHeight="1" x14ac:dyDescent="0.25">
      <c r="A35" s="505"/>
      <c r="B35" s="267" t="s">
        <v>7</v>
      </c>
      <c r="C35" s="268"/>
      <c r="D35" s="283">
        <f t="shared" ref="D35:E41" si="25">D8+D16+D25</f>
        <v>41.639000000000003</v>
      </c>
      <c r="E35" s="283">
        <f t="shared" si="25"/>
        <v>302.48700000000008</v>
      </c>
      <c r="F35" s="283">
        <f t="shared" si="22"/>
        <v>7.2645116357261239</v>
      </c>
      <c r="G35" s="283">
        <f t="shared" ref="G35:H41" si="26">G8+G16+G25</f>
        <v>0</v>
      </c>
      <c r="H35" s="283">
        <f t="shared" si="26"/>
        <v>0</v>
      </c>
      <c r="I35" s="281" t="e">
        <f t="shared" si="23"/>
        <v>#DIV/0!</v>
      </c>
      <c r="J35" s="283">
        <f t="shared" ref="J35:O41" si="27">J8+J16+J25</f>
        <v>122.267</v>
      </c>
      <c r="K35" s="283">
        <f t="shared" si="27"/>
        <v>666.60019166666666</v>
      </c>
      <c r="L35" s="283">
        <f t="shared" si="27"/>
        <v>0.20200000000000001</v>
      </c>
      <c r="M35" s="283">
        <f t="shared" si="27"/>
        <v>181.29743333333332</v>
      </c>
      <c r="N35" s="283">
        <f t="shared" si="27"/>
        <v>122.267</v>
      </c>
      <c r="O35" s="283">
        <f t="shared" si="27"/>
        <v>847.89762499999995</v>
      </c>
      <c r="P35" s="283">
        <f t="shared" si="19"/>
        <v>6.9348035447013503</v>
      </c>
      <c r="Q35" s="283">
        <f t="shared" ref="Q35:X41" si="28">Q8+Q16+Q25</f>
        <v>0</v>
      </c>
      <c r="R35" s="283">
        <f t="shared" si="28"/>
        <v>0</v>
      </c>
      <c r="S35" s="283">
        <f t="shared" si="28"/>
        <v>0</v>
      </c>
      <c r="T35" s="283">
        <f t="shared" si="28"/>
        <v>0</v>
      </c>
      <c r="U35" s="283">
        <f t="shared" si="28"/>
        <v>0</v>
      </c>
      <c r="V35" s="283">
        <f t="shared" si="28"/>
        <v>0</v>
      </c>
      <c r="W35" s="283">
        <f t="shared" si="28"/>
        <v>0</v>
      </c>
      <c r="X35" s="283">
        <f t="shared" si="28"/>
        <v>0</v>
      </c>
      <c r="Y35" s="283" t="e">
        <f t="shared" si="21"/>
        <v>#DIV/0!</v>
      </c>
      <c r="Z35" s="283">
        <f t="shared" si="5"/>
        <v>163.90600000000001</v>
      </c>
      <c r="AA35" s="283">
        <f t="shared" si="5"/>
        <v>1150.3846250000001</v>
      </c>
      <c r="AB35" s="279">
        <f t="shared" si="10"/>
        <v>7.0185632313643191</v>
      </c>
      <c r="AC35" s="279">
        <f t="shared" ref="AC35:AC41" si="29">AB35*1.2</f>
        <v>8.4222758776371833</v>
      </c>
    </row>
    <row r="36" spans="1:29" s="265" customFormat="1" ht="30" customHeight="1" x14ac:dyDescent="0.25">
      <c r="A36" s="505"/>
      <c r="B36" s="267" t="s">
        <v>8</v>
      </c>
      <c r="C36" s="268"/>
      <c r="D36" s="283">
        <f t="shared" si="25"/>
        <v>0</v>
      </c>
      <c r="E36" s="283">
        <f>E9+E17+E26</f>
        <v>0</v>
      </c>
      <c r="F36" s="283" t="e">
        <f t="shared" si="22"/>
        <v>#DIV/0!</v>
      </c>
      <c r="G36" s="283">
        <f t="shared" si="26"/>
        <v>0</v>
      </c>
      <c r="H36" s="283">
        <f t="shared" si="26"/>
        <v>0</v>
      </c>
      <c r="I36" s="281" t="e">
        <f t="shared" si="23"/>
        <v>#DIV/0!</v>
      </c>
      <c r="J36" s="283">
        <f t="shared" si="27"/>
        <v>1105.3620000000001</v>
      </c>
      <c r="K36" s="283">
        <f t="shared" si="27"/>
        <v>4108.5801916666669</v>
      </c>
      <c r="L36" s="283">
        <f t="shared" si="27"/>
        <v>1.764</v>
      </c>
      <c r="M36" s="283">
        <f t="shared" si="27"/>
        <v>1583.2112416666666</v>
      </c>
      <c r="N36" s="283">
        <f t="shared" si="27"/>
        <v>1105.3620000000001</v>
      </c>
      <c r="O36" s="283">
        <f t="shared" si="27"/>
        <v>5691.7914333333338</v>
      </c>
      <c r="P36" s="283">
        <f t="shared" si="19"/>
        <v>5.1492555681607772</v>
      </c>
      <c r="Q36" s="283">
        <f t="shared" si="28"/>
        <v>806.35599999999999</v>
      </c>
      <c r="R36" s="283">
        <f t="shared" si="28"/>
        <v>2062.9526583333336</v>
      </c>
      <c r="S36" s="283">
        <f t="shared" si="28"/>
        <v>1.3069999999999999</v>
      </c>
      <c r="T36" s="283">
        <f t="shared" si="28"/>
        <v>1173.0482416666666</v>
      </c>
      <c r="U36" s="283">
        <f t="shared" si="28"/>
        <v>1.5649999999999999</v>
      </c>
      <c r="V36" s="283">
        <f t="shared" si="28"/>
        <v>442.85700000000003</v>
      </c>
      <c r="W36" s="283">
        <f t="shared" si="28"/>
        <v>806.35599999999999</v>
      </c>
      <c r="X36" s="283">
        <f t="shared" si="28"/>
        <v>3236.0009</v>
      </c>
      <c r="Y36" s="283">
        <f t="shared" si="21"/>
        <v>4.013116911140985</v>
      </c>
      <c r="Z36" s="283">
        <f t="shared" si="5"/>
        <v>1911.7180000000001</v>
      </c>
      <c r="AA36" s="283">
        <f t="shared" si="5"/>
        <v>8927.7923333333347</v>
      </c>
      <c r="AB36" s="279">
        <f t="shared" si="10"/>
        <v>4.6700362361673289</v>
      </c>
      <c r="AC36" s="279">
        <f t="shared" si="29"/>
        <v>5.6040434834007948</v>
      </c>
    </row>
    <row r="37" spans="1:29" s="265" customFormat="1" ht="30" customHeight="1" x14ac:dyDescent="0.25">
      <c r="A37" s="505"/>
      <c r="B37" s="267" t="s">
        <v>9</v>
      </c>
      <c r="C37" s="268"/>
      <c r="D37" s="283">
        <f t="shared" si="25"/>
        <v>0</v>
      </c>
      <c r="E37" s="283">
        <f t="shared" si="25"/>
        <v>0</v>
      </c>
      <c r="F37" s="283" t="e">
        <f t="shared" si="22"/>
        <v>#DIV/0!</v>
      </c>
      <c r="G37" s="283">
        <f t="shared" si="26"/>
        <v>0</v>
      </c>
      <c r="H37" s="283">
        <f t="shared" si="26"/>
        <v>0</v>
      </c>
      <c r="I37" s="281" t="e">
        <f t="shared" si="23"/>
        <v>#DIV/0!</v>
      </c>
      <c r="J37" s="283">
        <f t="shared" si="27"/>
        <v>0</v>
      </c>
      <c r="K37" s="283">
        <f t="shared" si="27"/>
        <v>0</v>
      </c>
      <c r="L37" s="283">
        <f t="shared" si="27"/>
        <v>0</v>
      </c>
      <c r="M37" s="283">
        <f t="shared" si="27"/>
        <v>0</v>
      </c>
      <c r="N37" s="283">
        <f t="shared" si="27"/>
        <v>0</v>
      </c>
      <c r="O37" s="283">
        <f t="shared" si="27"/>
        <v>0</v>
      </c>
      <c r="P37" s="283" t="e">
        <f t="shared" si="19"/>
        <v>#DIV/0!</v>
      </c>
      <c r="Q37" s="283">
        <f t="shared" si="28"/>
        <v>0</v>
      </c>
      <c r="R37" s="283">
        <f t="shared" si="28"/>
        <v>0</v>
      </c>
      <c r="S37" s="283">
        <f t="shared" si="28"/>
        <v>0</v>
      </c>
      <c r="T37" s="283">
        <f t="shared" si="28"/>
        <v>0</v>
      </c>
      <c r="U37" s="283">
        <f t="shared" si="28"/>
        <v>0</v>
      </c>
      <c r="V37" s="283">
        <f t="shared" si="28"/>
        <v>0</v>
      </c>
      <c r="W37" s="283">
        <f t="shared" si="28"/>
        <v>0</v>
      </c>
      <c r="X37" s="283">
        <f t="shared" si="28"/>
        <v>0</v>
      </c>
      <c r="Y37" s="283" t="e">
        <f t="shared" si="21"/>
        <v>#DIV/0!</v>
      </c>
      <c r="Z37" s="283">
        <f t="shared" si="5"/>
        <v>0</v>
      </c>
      <c r="AA37" s="283">
        <f t="shared" si="5"/>
        <v>0</v>
      </c>
      <c r="AB37" s="279">
        <f t="shared" si="10"/>
        <v>0</v>
      </c>
      <c r="AC37" s="279">
        <f t="shared" si="29"/>
        <v>0</v>
      </c>
    </row>
    <row r="38" spans="1:29" s="265" customFormat="1" ht="30" customHeight="1" x14ac:dyDescent="0.25">
      <c r="A38" s="505"/>
      <c r="B38" s="267" t="s">
        <v>10</v>
      </c>
      <c r="C38" s="268"/>
      <c r="D38" s="283">
        <f t="shared" si="25"/>
        <v>418.58899999999994</v>
      </c>
      <c r="E38" s="283">
        <f t="shared" si="25"/>
        <v>3126.3218083333336</v>
      </c>
      <c r="F38" s="283">
        <f t="shared" si="22"/>
        <v>7.4687146779617573</v>
      </c>
      <c r="G38" s="283">
        <f t="shared" si="26"/>
        <v>0</v>
      </c>
      <c r="H38" s="283">
        <f t="shared" si="26"/>
        <v>0</v>
      </c>
      <c r="I38" s="283" t="e">
        <f>H38/G38</f>
        <v>#DIV/0!</v>
      </c>
      <c r="J38" s="283">
        <f t="shared" si="27"/>
        <v>12.989000000000001</v>
      </c>
      <c r="K38" s="283">
        <f t="shared" si="27"/>
        <v>70.855458333333331</v>
      </c>
      <c r="L38" s="283">
        <f t="shared" si="27"/>
        <v>2.1999999999999999E-2</v>
      </c>
      <c r="M38" s="283">
        <f t="shared" si="27"/>
        <v>19.745258333333336</v>
      </c>
      <c r="N38" s="283">
        <f t="shared" si="27"/>
        <v>12.989000000000001</v>
      </c>
      <c r="O38" s="283">
        <f t="shared" si="27"/>
        <v>90.600716666666671</v>
      </c>
      <c r="P38" s="283">
        <f t="shared" si="19"/>
        <v>6.9751879795724587</v>
      </c>
      <c r="Q38" s="283">
        <f t="shared" si="28"/>
        <v>0</v>
      </c>
      <c r="R38" s="283">
        <f t="shared" si="28"/>
        <v>0</v>
      </c>
      <c r="S38" s="283">
        <f t="shared" si="28"/>
        <v>0</v>
      </c>
      <c r="T38" s="283">
        <f t="shared" si="28"/>
        <v>0</v>
      </c>
      <c r="U38" s="283">
        <f t="shared" si="28"/>
        <v>0</v>
      </c>
      <c r="V38" s="283">
        <f t="shared" si="28"/>
        <v>0</v>
      </c>
      <c r="W38" s="283">
        <f t="shared" si="28"/>
        <v>0</v>
      </c>
      <c r="X38" s="283">
        <f t="shared" si="28"/>
        <v>0</v>
      </c>
      <c r="Y38" s="283" t="e">
        <f t="shared" si="21"/>
        <v>#DIV/0!</v>
      </c>
      <c r="Z38" s="283">
        <f t="shared" si="5"/>
        <v>431.57799999999992</v>
      </c>
      <c r="AA38" s="283">
        <f t="shared" si="5"/>
        <v>3216.9225250000004</v>
      </c>
      <c r="AB38" s="279">
        <f t="shared" si="10"/>
        <v>7.4538612371344257</v>
      </c>
      <c r="AC38" s="279">
        <f t="shared" si="29"/>
        <v>8.9446334845613098</v>
      </c>
    </row>
    <row r="39" spans="1:29" s="265" customFormat="1" ht="30" customHeight="1" x14ac:dyDescent="0.25">
      <c r="A39" s="505"/>
      <c r="B39" s="267" t="s">
        <v>11</v>
      </c>
      <c r="C39" s="268"/>
      <c r="D39" s="283">
        <f t="shared" si="25"/>
        <v>0</v>
      </c>
      <c r="E39" s="283">
        <f t="shared" si="25"/>
        <v>0</v>
      </c>
      <c r="F39" s="283" t="e">
        <f t="shared" si="22"/>
        <v>#DIV/0!</v>
      </c>
      <c r="G39" s="283">
        <f t="shared" si="26"/>
        <v>0</v>
      </c>
      <c r="H39" s="283">
        <f t="shared" si="26"/>
        <v>0</v>
      </c>
      <c r="I39" s="283" t="e">
        <f>H39/G39</f>
        <v>#DIV/0!</v>
      </c>
      <c r="J39" s="283">
        <f t="shared" si="27"/>
        <v>0</v>
      </c>
      <c r="K39" s="283">
        <f t="shared" si="27"/>
        <v>0</v>
      </c>
      <c r="L39" s="283">
        <f t="shared" si="27"/>
        <v>0</v>
      </c>
      <c r="M39" s="283">
        <f t="shared" si="27"/>
        <v>0</v>
      </c>
      <c r="N39" s="283">
        <f t="shared" si="27"/>
        <v>0</v>
      </c>
      <c r="O39" s="283">
        <f t="shared" si="27"/>
        <v>0</v>
      </c>
      <c r="P39" s="283" t="e">
        <f t="shared" si="19"/>
        <v>#DIV/0!</v>
      </c>
      <c r="Q39" s="283">
        <f t="shared" si="28"/>
        <v>0</v>
      </c>
      <c r="R39" s="283">
        <f t="shared" si="28"/>
        <v>0</v>
      </c>
      <c r="S39" s="283">
        <f t="shared" si="28"/>
        <v>0</v>
      </c>
      <c r="T39" s="283">
        <f t="shared" si="28"/>
        <v>0</v>
      </c>
      <c r="U39" s="283">
        <f t="shared" si="28"/>
        <v>0</v>
      </c>
      <c r="V39" s="283">
        <f t="shared" si="28"/>
        <v>0</v>
      </c>
      <c r="W39" s="283">
        <f t="shared" si="28"/>
        <v>0</v>
      </c>
      <c r="X39" s="283">
        <f t="shared" si="28"/>
        <v>0</v>
      </c>
      <c r="Y39" s="283" t="e">
        <f t="shared" si="21"/>
        <v>#DIV/0!</v>
      </c>
      <c r="Z39" s="283">
        <f t="shared" si="5"/>
        <v>0</v>
      </c>
      <c r="AA39" s="283">
        <f t="shared" si="5"/>
        <v>0</v>
      </c>
      <c r="AB39" s="279">
        <f t="shared" si="10"/>
        <v>0</v>
      </c>
      <c r="AC39" s="279">
        <f t="shared" si="29"/>
        <v>0</v>
      </c>
    </row>
    <row r="40" spans="1:29" s="265" customFormat="1" ht="30" customHeight="1" x14ac:dyDescent="0.25">
      <c r="A40" s="505"/>
      <c r="B40" s="267" t="s">
        <v>12</v>
      </c>
      <c r="C40" s="268"/>
      <c r="D40" s="283">
        <f t="shared" si="25"/>
        <v>107.22900000000001</v>
      </c>
      <c r="E40" s="283">
        <f t="shared" si="25"/>
        <v>847.22493333333341</v>
      </c>
      <c r="F40" s="283">
        <f t="shared" si="22"/>
        <v>7.9010802425960636</v>
      </c>
      <c r="G40" s="283">
        <f t="shared" si="26"/>
        <v>0</v>
      </c>
      <c r="H40" s="283">
        <f t="shared" si="26"/>
        <v>0</v>
      </c>
      <c r="I40" s="283" t="e">
        <f>H40/G40</f>
        <v>#DIV/0!</v>
      </c>
      <c r="J40" s="283">
        <f t="shared" si="27"/>
        <v>0</v>
      </c>
      <c r="K40" s="283">
        <f t="shared" si="27"/>
        <v>0</v>
      </c>
      <c r="L40" s="283">
        <f t="shared" si="27"/>
        <v>0</v>
      </c>
      <c r="M40" s="283">
        <f t="shared" si="27"/>
        <v>0</v>
      </c>
      <c r="N40" s="283">
        <f t="shared" si="27"/>
        <v>0</v>
      </c>
      <c r="O40" s="283">
        <f t="shared" si="27"/>
        <v>0</v>
      </c>
      <c r="P40" s="283" t="e">
        <f t="shared" si="19"/>
        <v>#DIV/0!</v>
      </c>
      <c r="Q40" s="283">
        <f t="shared" si="28"/>
        <v>0</v>
      </c>
      <c r="R40" s="283">
        <f t="shared" si="28"/>
        <v>0</v>
      </c>
      <c r="S40" s="283">
        <f t="shared" si="28"/>
        <v>0</v>
      </c>
      <c r="T40" s="283">
        <f t="shared" si="28"/>
        <v>0</v>
      </c>
      <c r="U40" s="283">
        <f t="shared" si="28"/>
        <v>0</v>
      </c>
      <c r="V40" s="283">
        <f t="shared" si="28"/>
        <v>0</v>
      </c>
      <c r="W40" s="283">
        <f t="shared" si="28"/>
        <v>0</v>
      </c>
      <c r="X40" s="283">
        <f t="shared" si="28"/>
        <v>0</v>
      </c>
      <c r="Y40" s="283" t="e">
        <f t="shared" si="21"/>
        <v>#DIV/0!</v>
      </c>
      <c r="Z40" s="283">
        <f t="shared" si="5"/>
        <v>107.22900000000001</v>
      </c>
      <c r="AA40" s="283">
        <f t="shared" si="5"/>
        <v>847.22493333333341</v>
      </c>
      <c r="AB40" s="279">
        <f t="shared" si="10"/>
        <v>7.9010802425960636</v>
      </c>
      <c r="AC40" s="279">
        <f t="shared" si="29"/>
        <v>9.4812962911152763</v>
      </c>
    </row>
    <row r="41" spans="1:29" s="265" customFormat="1" ht="30" customHeight="1" x14ac:dyDescent="0.25">
      <c r="A41" s="505"/>
      <c r="B41" s="267" t="s">
        <v>13</v>
      </c>
      <c r="C41" s="269"/>
      <c r="D41" s="283">
        <f t="shared" si="25"/>
        <v>2.1789999999999998</v>
      </c>
      <c r="E41" s="283">
        <f t="shared" si="25"/>
        <v>18.42625</v>
      </c>
      <c r="F41" s="283">
        <f t="shared" si="22"/>
        <v>8.4562872877466742</v>
      </c>
      <c r="G41" s="283">
        <f t="shared" si="26"/>
        <v>0</v>
      </c>
      <c r="H41" s="283">
        <f t="shared" si="26"/>
        <v>0</v>
      </c>
      <c r="I41" s="283" t="e">
        <f>H41/G41</f>
        <v>#DIV/0!</v>
      </c>
      <c r="J41" s="283">
        <f t="shared" si="27"/>
        <v>0</v>
      </c>
      <c r="K41" s="283">
        <f t="shared" si="27"/>
        <v>0</v>
      </c>
      <c r="L41" s="283">
        <f t="shared" si="27"/>
        <v>0</v>
      </c>
      <c r="M41" s="283">
        <f t="shared" si="27"/>
        <v>0</v>
      </c>
      <c r="N41" s="283">
        <f t="shared" si="27"/>
        <v>0</v>
      </c>
      <c r="O41" s="283">
        <f t="shared" si="27"/>
        <v>0</v>
      </c>
      <c r="P41" s="283" t="e">
        <f t="shared" si="19"/>
        <v>#DIV/0!</v>
      </c>
      <c r="Q41" s="283">
        <f t="shared" si="28"/>
        <v>27.391000000000002</v>
      </c>
      <c r="R41" s="283">
        <f t="shared" si="28"/>
        <v>100.72771666666667</v>
      </c>
      <c r="S41" s="283">
        <f t="shared" si="28"/>
        <v>3.6999999999999998E-2</v>
      </c>
      <c r="T41" s="283">
        <f t="shared" si="28"/>
        <v>33.207933333333337</v>
      </c>
      <c r="U41" s="283">
        <f t="shared" si="28"/>
        <v>5.3999999999999999E-2</v>
      </c>
      <c r="V41" s="283">
        <f t="shared" si="28"/>
        <v>63.266716666666667</v>
      </c>
      <c r="W41" s="283">
        <f t="shared" si="28"/>
        <v>27.391000000000002</v>
      </c>
      <c r="X41" s="283">
        <f t="shared" si="28"/>
        <v>133.93565000000001</v>
      </c>
      <c r="Y41" s="283">
        <f t="shared" si="21"/>
        <v>4.8897685371107302</v>
      </c>
      <c r="Z41" s="283">
        <f t="shared" si="5"/>
        <v>29.57</v>
      </c>
      <c r="AA41" s="283">
        <f t="shared" si="5"/>
        <v>152.36190000000002</v>
      </c>
      <c r="AB41" s="279">
        <f t="shared" si="10"/>
        <v>5.1525836996956382</v>
      </c>
      <c r="AC41" s="279">
        <f t="shared" si="29"/>
        <v>6.1831004396347655</v>
      </c>
    </row>
    <row r="42" spans="1:29" ht="30" customHeight="1" x14ac:dyDescent="0.25">
      <c r="C42"/>
    </row>
    <row r="43" spans="1:29" ht="30" customHeight="1" x14ac:dyDescent="0.25">
      <c r="B43" s="67"/>
      <c r="C43" s="67"/>
      <c r="D43" s="67"/>
      <c r="E43" s="67"/>
      <c r="F43" s="67"/>
      <c r="G43" s="67"/>
      <c r="AB43" s="67"/>
    </row>
    <row r="44" spans="1:29" ht="30" customHeight="1" x14ac:dyDescent="0.25">
      <c r="C44"/>
      <c r="F44" s="515"/>
      <c r="G44" s="515"/>
      <c r="H44" s="515"/>
      <c r="I44" s="515"/>
      <c r="J44" s="515"/>
      <c r="K44" s="515"/>
      <c r="L44" s="515"/>
      <c r="M44" s="515"/>
      <c r="N44" s="515"/>
      <c r="O44" s="515"/>
      <c r="P44" s="515"/>
      <c r="Q44" s="515"/>
    </row>
    <row r="45" spans="1:29" ht="30" customHeight="1" x14ac:dyDescent="0.25">
      <c r="F45" s="515"/>
      <c r="G45" s="515"/>
      <c r="H45" s="515"/>
      <c r="I45" s="515"/>
      <c r="J45" s="515"/>
      <c r="K45" s="515"/>
      <c r="L45" s="515"/>
      <c r="M45" s="515"/>
      <c r="N45" s="515"/>
      <c r="O45" s="515"/>
      <c r="P45" s="515"/>
      <c r="Q45" s="515"/>
    </row>
    <row r="46" spans="1:29" ht="30" customHeight="1" x14ac:dyDescent="0.25">
      <c r="F46" s="515"/>
      <c r="G46" s="515"/>
      <c r="H46" s="515"/>
      <c r="I46" s="515"/>
      <c r="J46" s="515"/>
      <c r="K46" s="515"/>
      <c r="L46" s="515"/>
      <c r="M46" s="515"/>
      <c r="N46" s="515"/>
      <c r="O46" s="515"/>
      <c r="P46" s="515"/>
      <c r="Q46" s="515"/>
    </row>
    <row r="47" spans="1:29" ht="30" customHeight="1" x14ac:dyDescent="0.25">
      <c r="F47" s="515"/>
      <c r="G47" s="515"/>
      <c r="H47" s="515"/>
      <c r="I47" s="515"/>
      <c r="J47" s="515"/>
      <c r="K47" s="515"/>
      <c r="L47" s="515"/>
      <c r="M47" s="515"/>
      <c r="N47" s="515"/>
      <c r="O47" s="515"/>
      <c r="P47" s="515"/>
      <c r="Q47" s="515"/>
    </row>
    <row r="48" spans="1:29" ht="30" customHeight="1" x14ac:dyDescent="0.25">
      <c r="F48" s="515"/>
      <c r="G48" s="515"/>
      <c r="H48" s="515"/>
      <c r="I48" s="515"/>
      <c r="J48" s="515"/>
      <c r="K48" s="515"/>
      <c r="L48" s="515"/>
      <c r="M48" s="515"/>
      <c r="N48" s="515"/>
      <c r="O48" s="515"/>
      <c r="P48" s="515"/>
      <c r="Q48" s="515"/>
    </row>
    <row r="49" spans="6:17" ht="30" customHeight="1" x14ac:dyDescent="0.25">
      <c r="F49" s="515"/>
      <c r="G49" s="515"/>
      <c r="H49" s="515"/>
      <c r="I49" s="515"/>
      <c r="J49" s="515"/>
      <c r="K49" s="515"/>
      <c r="L49" s="515"/>
      <c r="M49" s="515"/>
      <c r="N49" s="515"/>
      <c r="O49" s="515"/>
      <c r="P49" s="515"/>
      <c r="Q49" s="515"/>
    </row>
  </sheetData>
  <mergeCells count="15">
    <mergeCell ref="A7:A32"/>
    <mergeCell ref="A35:A41"/>
    <mergeCell ref="F44:K49"/>
    <mergeCell ref="L44:Q49"/>
    <mergeCell ref="H1:I1"/>
    <mergeCell ref="A2:AC2"/>
    <mergeCell ref="B3:AC3"/>
    <mergeCell ref="B5:B6"/>
    <mergeCell ref="C5:C6"/>
    <mergeCell ref="D5:F5"/>
    <mergeCell ref="G5:I5"/>
    <mergeCell ref="J5:P5"/>
    <mergeCell ref="Q5:Y5"/>
    <mergeCell ref="Z5:AC5"/>
    <mergeCell ref="B4:AC4"/>
  </mergeCells>
  <dataValidations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7" right="0.7" top="0.75" bottom="0.75" header="0.3" footer="0.3"/>
  <pageSetup paperSize="9" scale="56" orientation="portrait" r:id="rId1"/>
  <rowBreaks count="1" manualBreakCount="1">
    <brk id="4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C49"/>
  <sheetViews>
    <sheetView view="pageBreakPreview" zoomScale="60" zoomScaleNormal="60" workbookViewId="0">
      <selection activeCell="Q25" sqref="Q25:V31"/>
    </sheetView>
  </sheetViews>
  <sheetFormatPr defaultRowHeight="30" customHeight="1"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s>
  <sheetData>
    <row r="1" spans="1:29" ht="15.75" x14ac:dyDescent="0.25">
      <c r="H1" s="473" t="s">
        <v>73</v>
      </c>
      <c r="I1" s="473"/>
    </row>
    <row r="2" spans="1:29" s="112" customFormat="1" ht="84.75" customHeight="1"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3" spans="1:29" ht="20.25" x14ac:dyDescent="0.25">
      <c r="B3" s="476" t="s">
        <v>160</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row>
    <row r="4" spans="1:29" s="353" customFormat="1" ht="20.25" customHeight="1" x14ac:dyDescent="0.25">
      <c r="A4" s="353">
        <f ca="1">'Март '!4:4</f>
        <v>0</v>
      </c>
      <c r="B4" s="476" t="str">
        <f>Январь!B4:AC4</f>
        <v>2025 г.</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row>
    <row r="5" spans="1:29" ht="15.75" x14ac:dyDescent="0.25">
      <c r="B5" s="501" t="s">
        <v>2</v>
      </c>
      <c r="C5" s="502" t="s">
        <v>0</v>
      </c>
      <c r="D5" s="503"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04"/>
    </row>
    <row r="6" spans="1:29" ht="83.25" customHeight="1" x14ac:dyDescent="0.25">
      <c r="B6" s="501"/>
      <c r="C6" s="502"/>
      <c r="D6" s="270" t="s">
        <v>24</v>
      </c>
      <c r="E6" s="271" t="s">
        <v>25</v>
      </c>
      <c r="F6" s="272" t="s">
        <v>30</v>
      </c>
      <c r="G6" s="270"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277" t="s">
        <v>81</v>
      </c>
    </row>
    <row r="7" spans="1:29" s="264" customFormat="1" ht="24" x14ac:dyDescent="0.25">
      <c r="A7" s="481"/>
      <c r="B7" s="159" t="s">
        <v>1</v>
      </c>
      <c r="C7" s="262" t="s">
        <v>95</v>
      </c>
      <c r="D7" s="279">
        <f>SUM(D8:D14)</f>
        <v>0</v>
      </c>
      <c r="E7" s="279">
        <f>SUM(E8:E14)</f>
        <v>0</v>
      </c>
      <c r="F7" s="279" t="e">
        <f t="shared" ref="F7:F14" si="0">E7/D7</f>
        <v>#DIV/0!</v>
      </c>
      <c r="G7" s="279">
        <f>SUM(G8:G14)</f>
        <v>0</v>
      </c>
      <c r="H7" s="279">
        <f>SUM(H8:H14)</f>
        <v>0</v>
      </c>
      <c r="I7" s="279" t="e">
        <f t="shared" ref="I7:I22" si="1">H7/G7</f>
        <v>#DIV/0!</v>
      </c>
      <c r="J7" s="279">
        <f>SUM(J8:J14)</f>
        <v>852.93799999999999</v>
      </c>
      <c r="K7" s="279">
        <f>SUM(K8:K14)</f>
        <v>3003.667058333333</v>
      </c>
      <c r="L7" s="279">
        <f>SUM(L8:L14)</f>
        <v>1.248</v>
      </c>
      <c r="M7" s="279">
        <f>SUM(M8:M14)</f>
        <v>1134.3585416666667</v>
      </c>
      <c r="N7" s="279">
        <f t="shared" ref="N7:N14" si="2">J7</f>
        <v>852.93799999999999</v>
      </c>
      <c r="O7" s="279">
        <f t="shared" ref="O7:O14" si="3">K7+M7</f>
        <v>4138.0255999999999</v>
      </c>
      <c r="P7" s="279">
        <f>O7/N7</f>
        <v>4.8514963572967789</v>
      </c>
      <c r="Q7" s="279">
        <f t="shared" ref="Q7:V7" si="4">SUM(Q8:Q14)</f>
        <v>674.04</v>
      </c>
      <c r="R7" s="279">
        <f t="shared" si="4"/>
        <v>1597.3903500000001</v>
      </c>
      <c r="S7" s="279">
        <f t="shared" si="4"/>
        <v>1.0289999999999999</v>
      </c>
      <c r="T7" s="279">
        <f t="shared" si="4"/>
        <v>935.30043333333333</v>
      </c>
      <c r="U7" s="279">
        <f t="shared" si="4"/>
        <v>1.2829999999999999</v>
      </c>
      <c r="V7" s="279">
        <f t="shared" si="4"/>
        <v>363.05784999999997</v>
      </c>
      <c r="W7" s="279">
        <f>Q7</f>
        <v>674.04</v>
      </c>
      <c r="X7" s="279">
        <f>R7+T7+V7</f>
        <v>2895.7486333333336</v>
      </c>
      <c r="Y7" s="279">
        <f>X7/W7</f>
        <v>4.2961079955690078</v>
      </c>
      <c r="Z7" s="279">
        <f t="shared" ref="Z7:AA41" si="5">W7+N7+G7+D7</f>
        <v>1526.9780000000001</v>
      </c>
      <c r="AA7" s="279">
        <f t="shared" si="5"/>
        <v>7033.7742333333335</v>
      </c>
      <c r="AB7" s="279">
        <f>IFERROR(AA7/Z7,0)</f>
        <v>4.6063363279191538</v>
      </c>
      <c r="AC7" s="279">
        <f>AB7*1.2</f>
        <v>5.5276035935029846</v>
      </c>
    </row>
    <row r="8" spans="1:29" ht="15.75" x14ac:dyDescent="0.25">
      <c r="A8" s="481"/>
      <c r="B8" s="170" t="s">
        <v>7</v>
      </c>
      <c r="C8" s="263" t="s">
        <v>96</v>
      </c>
      <c r="D8" s="303">
        <v>0</v>
      </c>
      <c r="E8" s="303">
        <v>0</v>
      </c>
      <c r="F8" s="279" t="e">
        <f t="shared" si="0"/>
        <v>#DIV/0!</v>
      </c>
      <c r="G8" s="303">
        <v>0</v>
      </c>
      <c r="H8" s="303">
        <v>0</v>
      </c>
      <c r="I8" s="279" t="e">
        <f t="shared" si="1"/>
        <v>#DIV/0!</v>
      </c>
      <c r="J8" s="303">
        <v>0</v>
      </c>
      <c r="K8" s="303">
        <v>0</v>
      </c>
      <c r="L8" s="303">
        <v>0</v>
      </c>
      <c r="M8" s="303">
        <v>0</v>
      </c>
      <c r="N8" s="280">
        <f t="shared" si="2"/>
        <v>0</v>
      </c>
      <c r="O8" s="280">
        <f t="shared" si="3"/>
        <v>0</v>
      </c>
      <c r="P8" s="279" t="e">
        <f t="shared" ref="P8:P31" si="6">O8/N8</f>
        <v>#DIV/0!</v>
      </c>
      <c r="Q8" s="304">
        <v>0</v>
      </c>
      <c r="R8" s="304">
        <v>0</v>
      </c>
      <c r="S8" s="304">
        <v>0</v>
      </c>
      <c r="T8" s="304">
        <v>0</v>
      </c>
      <c r="U8" s="304">
        <v>0</v>
      </c>
      <c r="V8" s="304">
        <v>0</v>
      </c>
      <c r="W8" s="280">
        <f t="shared" ref="W8:W31" si="7">Q8</f>
        <v>0</v>
      </c>
      <c r="X8" s="280">
        <f t="shared" ref="X8:X31" si="8">R8+T8</f>
        <v>0</v>
      </c>
      <c r="Y8" s="279" t="e">
        <f t="shared" ref="Y8:Y31" si="9">X8/W8</f>
        <v>#DIV/0!</v>
      </c>
      <c r="Z8" s="280">
        <f t="shared" si="5"/>
        <v>0</v>
      </c>
      <c r="AA8" s="280">
        <f t="shared" si="5"/>
        <v>0</v>
      </c>
      <c r="AB8" s="279">
        <f t="shared" ref="AB8:AB41" si="10">IFERROR(AA8/Z8,0)</f>
        <v>0</v>
      </c>
      <c r="AC8" s="279">
        <f t="shared" ref="AC8:AC29" si="11">AB8*1.2</f>
        <v>0</v>
      </c>
    </row>
    <row r="9" spans="1:29" ht="15.75" x14ac:dyDescent="0.25">
      <c r="A9" s="481"/>
      <c r="B9" s="170" t="s">
        <v>8</v>
      </c>
      <c r="C9" s="263" t="s">
        <v>97</v>
      </c>
      <c r="D9" s="303">
        <v>0</v>
      </c>
      <c r="E9" s="303">
        <v>0</v>
      </c>
      <c r="F9" s="279" t="e">
        <f t="shared" si="0"/>
        <v>#DIV/0!</v>
      </c>
      <c r="G9" s="303">
        <v>0</v>
      </c>
      <c r="H9" s="303">
        <v>0</v>
      </c>
      <c r="I9" s="279" t="e">
        <f t="shared" si="1"/>
        <v>#DIV/0!</v>
      </c>
      <c r="J9" s="303">
        <v>852.93799999999999</v>
      </c>
      <c r="K9" s="303">
        <v>3003.667058333333</v>
      </c>
      <c r="L9" s="303">
        <v>1.248</v>
      </c>
      <c r="M9" s="303">
        <v>1134.3585416666667</v>
      </c>
      <c r="N9" s="280">
        <f t="shared" si="2"/>
        <v>852.93799999999999</v>
      </c>
      <c r="O9" s="280">
        <f t="shared" si="3"/>
        <v>4138.0255999999999</v>
      </c>
      <c r="P9" s="279">
        <f t="shared" si="6"/>
        <v>4.8514963572967789</v>
      </c>
      <c r="Q9" s="304">
        <v>674.04</v>
      </c>
      <c r="R9" s="304">
        <v>1597.3903500000001</v>
      </c>
      <c r="S9" s="304">
        <v>1.0289999999999999</v>
      </c>
      <c r="T9" s="304">
        <v>935.30043333333333</v>
      </c>
      <c r="U9" s="304">
        <v>1.2829999999999999</v>
      </c>
      <c r="V9" s="304">
        <v>363.05784999999997</v>
      </c>
      <c r="W9" s="280">
        <f t="shared" si="7"/>
        <v>674.04</v>
      </c>
      <c r="X9" s="280">
        <f t="shared" si="8"/>
        <v>2532.6907833333335</v>
      </c>
      <c r="Y9" s="279">
        <f t="shared" si="9"/>
        <v>3.757478463197041</v>
      </c>
      <c r="Z9" s="280">
        <f t="shared" si="5"/>
        <v>1526.9780000000001</v>
      </c>
      <c r="AA9" s="280">
        <f t="shared" si="5"/>
        <v>6670.7163833333334</v>
      </c>
      <c r="AB9" s="279">
        <f t="shared" si="10"/>
        <v>4.368573996045348</v>
      </c>
      <c r="AC9" s="279">
        <f t="shared" si="11"/>
        <v>5.2422887952544173</v>
      </c>
    </row>
    <row r="10" spans="1:29" ht="15.75" x14ac:dyDescent="0.25">
      <c r="A10" s="481"/>
      <c r="B10" s="170" t="s">
        <v>9</v>
      </c>
      <c r="C10" s="263" t="s">
        <v>98</v>
      </c>
      <c r="D10" s="303">
        <v>0</v>
      </c>
      <c r="E10" s="303">
        <v>0</v>
      </c>
      <c r="F10" s="279" t="e">
        <f t="shared" si="0"/>
        <v>#DIV/0!</v>
      </c>
      <c r="G10" s="303">
        <v>0</v>
      </c>
      <c r="H10" s="303">
        <v>0</v>
      </c>
      <c r="I10" s="279" t="e">
        <f t="shared" si="1"/>
        <v>#DIV/0!</v>
      </c>
      <c r="J10" s="303">
        <v>0</v>
      </c>
      <c r="K10" s="303">
        <v>0</v>
      </c>
      <c r="L10" s="303">
        <v>0</v>
      </c>
      <c r="M10" s="303">
        <v>0</v>
      </c>
      <c r="N10" s="280">
        <f t="shared" si="2"/>
        <v>0</v>
      </c>
      <c r="O10" s="280">
        <f t="shared" si="3"/>
        <v>0</v>
      </c>
      <c r="P10" s="279" t="e">
        <f t="shared" si="6"/>
        <v>#DIV/0!</v>
      </c>
      <c r="Q10" s="304">
        <v>0</v>
      </c>
      <c r="R10" s="304">
        <v>0</v>
      </c>
      <c r="S10" s="304">
        <v>0</v>
      </c>
      <c r="T10" s="304">
        <v>0</v>
      </c>
      <c r="U10" s="304">
        <v>0</v>
      </c>
      <c r="V10" s="304">
        <v>0</v>
      </c>
      <c r="W10" s="280">
        <f t="shared" si="7"/>
        <v>0</v>
      </c>
      <c r="X10" s="280">
        <f t="shared" si="8"/>
        <v>0</v>
      </c>
      <c r="Y10" s="279" t="e">
        <f t="shared" si="9"/>
        <v>#DIV/0!</v>
      </c>
      <c r="Z10" s="280">
        <f t="shared" si="5"/>
        <v>0</v>
      </c>
      <c r="AA10" s="280">
        <f t="shared" si="5"/>
        <v>0</v>
      </c>
      <c r="AB10" s="279">
        <f t="shared" si="10"/>
        <v>0</v>
      </c>
      <c r="AC10" s="279">
        <f t="shared" si="11"/>
        <v>0</v>
      </c>
    </row>
    <row r="11" spans="1:29" ht="15.75" x14ac:dyDescent="0.25">
      <c r="A11" s="481"/>
      <c r="B11" s="170" t="s">
        <v>10</v>
      </c>
      <c r="C11" s="263" t="s">
        <v>99</v>
      </c>
      <c r="D11" s="303">
        <v>0</v>
      </c>
      <c r="E11" s="303">
        <v>0</v>
      </c>
      <c r="F11" s="279" t="e">
        <f t="shared" si="0"/>
        <v>#DIV/0!</v>
      </c>
      <c r="G11" s="303">
        <v>0</v>
      </c>
      <c r="H11" s="303">
        <v>0</v>
      </c>
      <c r="I11" s="279" t="e">
        <f t="shared" si="1"/>
        <v>#DIV/0!</v>
      </c>
      <c r="J11" s="303">
        <v>0</v>
      </c>
      <c r="K11" s="303">
        <v>0</v>
      </c>
      <c r="L11" s="303">
        <v>0</v>
      </c>
      <c r="M11" s="303">
        <v>0</v>
      </c>
      <c r="N11" s="280">
        <f t="shared" si="2"/>
        <v>0</v>
      </c>
      <c r="O11" s="280">
        <f t="shared" si="3"/>
        <v>0</v>
      </c>
      <c r="P11" s="279" t="e">
        <f t="shared" si="6"/>
        <v>#DIV/0!</v>
      </c>
      <c r="Q11" s="304">
        <v>0</v>
      </c>
      <c r="R11" s="304">
        <v>0</v>
      </c>
      <c r="S11" s="304">
        <v>0</v>
      </c>
      <c r="T11" s="304">
        <v>0</v>
      </c>
      <c r="U11" s="304">
        <v>0</v>
      </c>
      <c r="V11" s="304">
        <v>0</v>
      </c>
      <c r="W11" s="280">
        <f t="shared" si="7"/>
        <v>0</v>
      </c>
      <c r="X11" s="280">
        <f t="shared" si="8"/>
        <v>0</v>
      </c>
      <c r="Y11" s="279" t="e">
        <f t="shared" si="9"/>
        <v>#DIV/0!</v>
      </c>
      <c r="Z11" s="280">
        <f t="shared" si="5"/>
        <v>0</v>
      </c>
      <c r="AA11" s="280">
        <f t="shared" si="5"/>
        <v>0</v>
      </c>
      <c r="AB11" s="279">
        <f t="shared" si="10"/>
        <v>0</v>
      </c>
      <c r="AC11" s="279">
        <f t="shared" si="11"/>
        <v>0</v>
      </c>
    </row>
    <row r="12" spans="1:29" ht="15.75" x14ac:dyDescent="0.25">
      <c r="A12" s="481"/>
      <c r="B12" s="170" t="s">
        <v>11</v>
      </c>
      <c r="C12" s="263" t="s">
        <v>100</v>
      </c>
      <c r="D12" s="303">
        <v>0</v>
      </c>
      <c r="E12" s="303">
        <v>0</v>
      </c>
      <c r="F12" s="279" t="e">
        <f t="shared" si="0"/>
        <v>#DIV/0!</v>
      </c>
      <c r="G12" s="303">
        <v>0</v>
      </c>
      <c r="H12" s="303">
        <v>0</v>
      </c>
      <c r="I12" s="279" t="e">
        <f t="shared" si="1"/>
        <v>#DIV/0!</v>
      </c>
      <c r="J12" s="303">
        <v>0</v>
      </c>
      <c r="K12" s="303">
        <v>0</v>
      </c>
      <c r="L12" s="303">
        <v>0</v>
      </c>
      <c r="M12" s="303">
        <v>0</v>
      </c>
      <c r="N12" s="280">
        <f t="shared" si="2"/>
        <v>0</v>
      </c>
      <c r="O12" s="280">
        <f t="shared" si="3"/>
        <v>0</v>
      </c>
      <c r="P12" s="279" t="e">
        <f t="shared" si="6"/>
        <v>#DIV/0!</v>
      </c>
      <c r="Q12" s="304">
        <v>0</v>
      </c>
      <c r="R12" s="304">
        <v>0</v>
      </c>
      <c r="S12" s="304">
        <v>0</v>
      </c>
      <c r="T12" s="304">
        <v>0</v>
      </c>
      <c r="U12" s="304">
        <v>0</v>
      </c>
      <c r="V12" s="304">
        <v>0</v>
      </c>
      <c r="W12" s="280">
        <f t="shared" si="7"/>
        <v>0</v>
      </c>
      <c r="X12" s="280">
        <f t="shared" si="8"/>
        <v>0</v>
      </c>
      <c r="Y12" s="279" t="e">
        <f t="shared" si="9"/>
        <v>#DIV/0!</v>
      </c>
      <c r="Z12" s="280">
        <f t="shared" si="5"/>
        <v>0</v>
      </c>
      <c r="AA12" s="280">
        <f t="shared" si="5"/>
        <v>0</v>
      </c>
      <c r="AB12" s="279">
        <f t="shared" si="10"/>
        <v>0</v>
      </c>
      <c r="AC12" s="279">
        <f t="shared" si="11"/>
        <v>0</v>
      </c>
    </row>
    <row r="13" spans="1:29" ht="15.75" x14ac:dyDescent="0.25">
      <c r="A13" s="481"/>
      <c r="B13" s="170" t="s">
        <v>12</v>
      </c>
      <c r="C13" s="263" t="s">
        <v>101</v>
      </c>
      <c r="D13" s="303">
        <v>0</v>
      </c>
      <c r="E13" s="303">
        <v>0</v>
      </c>
      <c r="F13" s="279" t="e">
        <f t="shared" si="0"/>
        <v>#DIV/0!</v>
      </c>
      <c r="G13" s="303">
        <v>0</v>
      </c>
      <c r="H13" s="303">
        <v>0</v>
      </c>
      <c r="I13" s="279" t="e">
        <f t="shared" si="1"/>
        <v>#DIV/0!</v>
      </c>
      <c r="J13" s="303">
        <v>0</v>
      </c>
      <c r="K13" s="303">
        <v>0</v>
      </c>
      <c r="L13" s="303">
        <v>0</v>
      </c>
      <c r="M13" s="303">
        <v>0</v>
      </c>
      <c r="N13" s="280">
        <f t="shared" si="2"/>
        <v>0</v>
      </c>
      <c r="O13" s="280">
        <f t="shared" si="3"/>
        <v>0</v>
      </c>
      <c r="P13" s="279" t="e">
        <f t="shared" si="6"/>
        <v>#DIV/0!</v>
      </c>
      <c r="Q13" s="304">
        <v>0</v>
      </c>
      <c r="R13" s="304">
        <v>0</v>
      </c>
      <c r="S13" s="304">
        <v>0</v>
      </c>
      <c r="T13" s="304">
        <v>0</v>
      </c>
      <c r="U13" s="304">
        <v>0</v>
      </c>
      <c r="V13" s="304">
        <v>0</v>
      </c>
      <c r="W13" s="280">
        <f t="shared" si="7"/>
        <v>0</v>
      </c>
      <c r="X13" s="280">
        <f t="shared" si="8"/>
        <v>0</v>
      </c>
      <c r="Y13" s="279" t="e">
        <f t="shared" si="9"/>
        <v>#DIV/0!</v>
      </c>
      <c r="Z13" s="280">
        <f t="shared" si="5"/>
        <v>0</v>
      </c>
      <c r="AA13" s="280">
        <f t="shared" si="5"/>
        <v>0</v>
      </c>
      <c r="AB13" s="279">
        <f t="shared" si="10"/>
        <v>0</v>
      </c>
      <c r="AC13" s="279">
        <f t="shared" si="11"/>
        <v>0</v>
      </c>
    </row>
    <row r="14" spans="1:29" ht="15.75" x14ac:dyDescent="0.25">
      <c r="A14" s="481"/>
      <c r="B14" s="170" t="s">
        <v>13</v>
      </c>
      <c r="C14" s="263" t="s">
        <v>102</v>
      </c>
      <c r="D14" s="303">
        <v>0</v>
      </c>
      <c r="E14" s="303">
        <v>0</v>
      </c>
      <c r="F14" s="279" t="e">
        <f t="shared" si="0"/>
        <v>#DIV/0!</v>
      </c>
      <c r="G14" s="303">
        <v>0</v>
      </c>
      <c r="H14" s="303">
        <v>0</v>
      </c>
      <c r="I14" s="279" t="e">
        <f t="shared" si="1"/>
        <v>#DIV/0!</v>
      </c>
      <c r="J14" s="303">
        <v>0</v>
      </c>
      <c r="K14" s="303">
        <v>0</v>
      </c>
      <c r="L14" s="303">
        <v>0</v>
      </c>
      <c r="M14" s="303">
        <v>0</v>
      </c>
      <c r="N14" s="280">
        <f t="shared" si="2"/>
        <v>0</v>
      </c>
      <c r="O14" s="280">
        <f t="shared" si="3"/>
        <v>0</v>
      </c>
      <c r="P14" s="279" t="e">
        <f t="shared" si="6"/>
        <v>#DIV/0!</v>
      </c>
      <c r="Q14" s="304">
        <v>0</v>
      </c>
      <c r="R14" s="304">
        <v>0</v>
      </c>
      <c r="S14" s="304">
        <v>0</v>
      </c>
      <c r="T14" s="304">
        <v>0</v>
      </c>
      <c r="U14" s="304">
        <v>0</v>
      </c>
      <c r="V14" s="304">
        <v>0</v>
      </c>
      <c r="W14" s="280">
        <f t="shared" si="7"/>
        <v>0</v>
      </c>
      <c r="X14" s="280">
        <f t="shared" si="8"/>
        <v>0</v>
      </c>
      <c r="Y14" s="279" t="e">
        <f t="shared" si="9"/>
        <v>#DIV/0!</v>
      </c>
      <c r="Z14" s="280">
        <f t="shared" si="5"/>
        <v>0</v>
      </c>
      <c r="AA14" s="280">
        <f t="shared" si="5"/>
        <v>0</v>
      </c>
      <c r="AB14" s="279">
        <f t="shared" si="10"/>
        <v>0</v>
      </c>
      <c r="AC14" s="279">
        <f t="shared" si="11"/>
        <v>0</v>
      </c>
    </row>
    <row r="15" spans="1:29" s="264" customFormat="1" ht="24" x14ac:dyDescent="0.25">
      <c r="A15" s="481"/>
      <c r="B15" s="159" t="s">
        <v>17</v>
      </c>
      <c r="C15" s="262" t="s">
        <v>103</v>
      </c>
      <c r="D15" s="279">
        <f>SUM(D16:D22)</f>
        <v>0</v>
      </c>
      <c r="E15" s="279">
        <f>SUM(E16:E22)</f>
        <v>0</v>
      </c>
      <c r="F15" s="279" t="e">
        <f>E15/D15</f>
        <v>#DIV/0!</v>
      </c>
      <c r="G15" s="279">
        <f>SUM(G16:G22)</f>
        <v>0</v>
      </c>
      <c r="H15" s="279">
        <f>SUM(H16:H22)</f>
        <v>0</v>
      </c>
      <c r="I15" s="279" t="e">
        <f t="shared" si="1"/>
        <v>#DIV/0!</v>
      </c>
      <c r="J15" s="279">
        <f>SUM(J16:J22)</f>
        <v>168.78</v>
      </c>
      <c r="K15" s="279">
        <f>SUM(K16:K22)</f>
        <v>884.88212499999997</v>
      </c>
      <c r="L15" s="279">
        <f>SUM(L16:L22)</f>
        <v>0.26</v>
      </c>
      <c r="M15" s="279">
        <f>SUM(M16:M22)</f>
        <v>236.32470000000001</v>
      </c>
      <c r="N15" s="279">
        <f>J15</f>
        <v>168.78</v>
      </c>
      <c r="O15" s="279">
        <f>K15+M15</f>
        <v>1121.206825</v>
      </c>
      <c r="P15" s="279">
        <f t="shared" si="6"/>
        <v>6.6430076134613101</v>
      </c>
      <c r="Q15" s="279">
        <f t="shared" ref="Q15:V15" si="12">SUM(Q16:Q22)</f>
        <v>0</v>
      </c>
      <c r="R15" s="279">
        <f t="shared" si="12"/>
        <v>0</v>
      </c>
      <c r="S15" s="279">
        <f t="shared" si="12"/>
        <v>0</v>
      </c>
      <c r="T15" s="279">
        <f t="shared" si="12"/>
        <v>0</v>
      </c>
      <c r="U15" s="279">
        <f t="shared" si="12"/>
        <v>0</v>
      </c>
      <c r="V15" s="279">
        <f t="shared" si="12"/>
        <v>0</v>
      </c>
      <c r="W15" s="279">
        <f t="shared" si="7"/>
        <v>0</v>
      </c>
      <c r="X15" s="279">
        <f t="shared" si="8"/>
        <v>0</v>
      </c>
      <c r="Y15" s="279" t="e">
        <f t="shared" si="9"/>
        <v>#DIV/0!</v>
      </c>
      <c r="Z15" s="279">
        <f t="shared" si="5"/>
        <v>168.78</v>
      </c>
      <c r="AA15" s="279">
        <f t="shared" si="5"/>
        <v>1121.206825</v>
      </c>
      <c r="AB15" s="279">
        <f t="shared" si="10"/>
        <v>6.6430076134613101</v>
      </c>
      <c r="AC15" s="279">
        <f t="shared" si="11"/>
        <v>7.9716091361535719</v>
      </c>
    </row>
    <row r="16" spans="1:29" ht="15.75" x14ac:dyDescent="0.25">
      <c r="A16" s="481"/>
      <c r="B16" s="170" t="s">
        <v>7</v>
      </c>
      <c r="C16" s="263" t="s">
        <v>104</v>
      </c>
      <c r="D16" s="303">
        <v>0</v>
      </c>
      <c r="E16" s="303">
        <v>0</v>
      </c>
      <c r="F16" s="279" t="e">
        <f t="shared" ref="F16:F32" si="13">E16/D16</f>
        <v>#DIV/0!</v>
      </c>
      <c r="G16" s="303">
        <v>0</v>
      </c>
      <c r="H16" s="303">
        <v>0</v>
      </c>
      <c r="I16" s="279" t="e">
        <f t="shared" si="1"/>
        <v>#DIV/0!</v>
      </c>
      <c r="J16" s="304">
        <v>157.51900000000001</v>
      </c>
      <c r="K16" s="304">
        <v>825.80409166666664</v>
      </c>
      <c r="L16" s="304">
        <v>0.245</v>
      </c>
      <c r="M16" s="304">
        <v>222.69058333333334</v>
      </c>
      <c r="N16" s="280">
        <f t="shared" ref="N16:N31" si="14">J16</f>
        <v>157.51900000000001</v>
      </c>
      <c r="O16" s="280">
        <f>K16+M16</f>
        <v>1048.4946749999999</v>
      </c>
      <c r="P16" s="279">
        <f t="shared" si="6"/>
        <v>6.6563060646652144</v>
      </c>
      <c r="Q16" s="304">
        <v>0</v>
      </c>
      <c r="R16" s="304">
        <v>0</v>
      </c>
      <c r="S16" s="304">
        <v>0</v>
      </c>
      <c r="T16" s="304">
        <v>0</v>
      </c>
      <c r="U16" s="304">
        <v>0</v>
      </c>
      <c r="V16" s="304">
        <v>0</v>
      </c>
      <c r="W16" s="280">
        <f>Q16</f>
        <v>0</v>
      </c>
      <c r="X16" s="280">
        <f t="shared" si="8"/>
        <v>0</v>
      </c>
      <c r="Y16" s="279" t="e">
        <f t="shared" si="9"/>
        <v>#DIV/0!</v>
      </c>
      <c r="Z16" s="280">
        <f t="shared" si="5"/>
        <v>157.51900000000001</v>
      </c>
      <c r="AA16" s="280">
        <f t="shared" si="5"/>
        <v>1048.4946749999999</v>
      </c>
      <c r="AB16" s="279">
        <f t="shared" si="10"/>
        <v>6.6563060646652144</v>
      </c>
      <c r="AC16" s="279">
        <f t="shared" si="11"/>
        <v>7.9875672775982567</v>
      </c>
    </row>
    <row r="17" spans="1:29" ht="15.75" x14ac:dyDescent="0.25">
      <c r="A17" s="481"/>
      <c r="B17" s="170" t="s">
        <v>8</v>
      </c>
      <c r="C17" s="263" t="s">
        <v>105</v>
      </c>
      <c r="D17" s="303">
        <v>0</v>
      </c>
      <c r="E17" s="303">
        <v>0</v>
      </c>
      <c r="F17" s="279" t="e">
        <f t="shared" si="13"/>
        <v>#DIV/0!</v>
      </c>
      <c r="G17" s="303">
        <v>0</v>
      </c>
      <c r="H17" s="303">
        <v>0</v>
      </c>
      <c r="I17" s="279" t="e">
        <f t="shared" si="1"/>
        <v>#DIV/0!</v>
      </c>
      <c r="J17" s="304">
        <v>0</v>
      </c>
      <c r="K17" s="304">
        <v>0</v>
      </c>
      <c r="L17" s="304">
        <v>0</v>
      </c>
      <c r="M17" s="304">
        <v>0</v>
      </c>
      <c r="N17" s="280">
        <f t="shared" si="14"/>
        <v>0</v>
      </c>
      <c r="O17" s="280">
        <f t="shared" ref="O17:O31" si="15">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row>
    <row r="18" spans="1:29" ht="15.75" x14ac:dyDescent="0.25">
      <c r="A18" s="481"/>
      <c r="B18" s="170" t="s">
        <v>9</v>
      </c>
      <c r="C18" s="263" t="s">
        <v>106</v>
      </c>
      <c r="D18" s="303">
        <v>0</v>
      </c>
      <c r="E18" s="303">
        <v>0</v>
      </c>
      <c r="F18" s="279" t="e">
        <f t="shared" si="13"/>
        <v>#DIV/0!</v>
      </c>
      <c r="G18" s="303">
        <v>0</v>
      </c>
      <c r="H18" s="303">
        <v>0</v>
      </c>
      <c r="I18" s="279" t="e">
        <f t="shared" si="1"/>
        <v>#DIV/0!</v>
      </c>
      <c r="J18" s="304">
        <v>0</v>
      </c>
      <c r="K18" s="304">
        <v>0</v>
      </c>
      <c r="L18" s="304">
        <v>0</v>
      </c>
      <c r="M18" s="304">
        <v>0</v>
      </c>
      <c r="N18" s="280">
        <f t="shared" si="14"/>
        <v>0</v>
      </c>
      <c r="O18" s="280">
        <f t="shared" si="15"/>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279">
        <f t="shared" si="11"/>
        <v>0</v>
      </c>
    </row>
    <row r="19" spans="1:29" ht="15.75" x14ac:dyDescent="0.25">
      <c r="A19" s="481"/>
      <c r="B19" s="170" t="s">
        <v>10</v>
      </c>
      <c r="C19" s="263" t="s">
        <v>107</v>
      </c>
      <c r="D19" s="303">
        <v>0</v>
      </c>
      <c r="E19" s="303">
        <v>0</v>
      </c>
      <c r="F19" s="279" t="e">
        <f t="shared" si="13"/>
        <v>#DIV/0!</v>
      </c>
      <c r="G19" s="303">
        <v>0</v>
      </c>
      <c r="H19" s="303">
        <v>0</v>
      </c>
      <c r="I19" s="279" t="e">
        <f t="shared" si="1"/>
        <v>#DIV/0!</v>
      </c>
      <c r="J19" s="304">
        <v>11.260999999999999</v>
      </c>
      <c r="K19" s="304">
        <v>59.07803333333333</v>
      </c>
      <c r="L19" s="304">
        <v>1.4999999999999999E-2</v>
      </c>
      <c r="M19" s="304">
        <v>13.634116666666667</v>
      </c>
      <c r="N19" s="280">
        <f t="shared" si="14"/>
        <v>11.260999999999999</v>
      </c>
      <c r="O19" s="280">
        <f t="shared" si="15"/>
        <v>72.712149999999994</v>
      </c>
      <c r="P19" s="279">
        <f t="shared" si="6"/>
        <v>6.4569887221383535</v>
      </c>
      <c r="Q19" s="304">
        <v>0</v>
      </c>
      <c r="R19" s="304">
        <v>0</v>
      </c>
      <c r="S19" s="304">
        <v>0</v>
      </c>
      <c r="T19" s="304">
        <v>0</v>
      </c>
      <c r="U19" s="304">
        <v>0</v>
      </c>
      <c r="V19" s="304">
        <v>0</v>
      </c>
      <c r="W19" s="280">
        <f t="shared" si="7"/>
        <v>0</v>
      </c>
      <c r="X19" s="280">
        <f t="shared" si="8"/>
        <v>0</v>
      </c>
      <c r="Y19" s="279" t="e">
        <f t="shared" si="9"/>
        <v>#DIV/0!</v>
      </c>
      <c r="Z19" s="280">
        <f t="shared" si="5"/>
        <v>11.260999999999999</v>
      </c>
      <c r="AA19" s="280">
        <f t="shared" si="5"/>
        <v>72.712149999999994</v>
      </c>
      <c r="AB19" s="279">
        <f t="shared" si="10"/>
        <v>6.4569887221383535</v>
      </c>
      <c r="AC19" s="279">
        <f t="shared" si="11"/>
        <v>7.748386466566024</v>
      </c>
    </row>
    <row r="20" spans="1:29" ht="15.75" x14ac:dyDescent="0.25">
      <c r="A20" s="481"/>
      <c r="B20" s="170" t="s">
        <v>11</v>
      </c>
      <c r="C20" s="263" t="s">
        <v>108</v>
      </c>
      <c r="D20" s="303">
        <v>0</v>
      </c>
      <c r="E20" s="303">
        <v>0</v>
      </c>
      <c r="F20" s="279" t="e">
        <f t="shared" si="13"/>
        <v>#DIV/0!</v>
      </c>
      <c r="G20" s="303">
        <v>0</v>
      </c>
      <c r="H20" s="303">
        <v>0</v>
      </c>
      <c r="I20" s="279" t="e">
        <f t="shared" si="1"/>
        <v>#DIV/0!</v>
      </c>
      <c r="J20" s="304">
        <v>0</v>
      </c>
      <c r="K20" s="304">
        <v>0</v>
      </c>
      <c r="L20" s="304">
        <v>0</v>
      </c>
      <c r="M20" s="304">
        <v>0</v>
      </c>
      <c r="N20" s="280">
        <f t="shared" si="14"/>
        <v>0</v>
      </c>
      <c r="O20" s="280">
        <f t="shared" si="15"/>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row>
    <row r="21" spans="1:29" ht="15.75" x14ac:dyDescent="0.25">
      <c r="A21" s="481"/>
      <c r="B21" s="170" t="s">
        <v>12</v>
      </c>
      <c r="C21" s="263" t="s">
        <v>109</v>
      </c>
      <c r="D21" s="303">
        <v>0</v>
      </c>
      <c r="E21" s="303">
        <v>0</v>
      </c>
      <c r="F21" s="279" t="e">
        <f t="shared" si="13"/>
        <v>#DIV/0!</v>
      </c>
      <c r="G21" s="303">
        <v>0</v>
      </c>
      <c r="H21" s="303">
        <v>0</v>
      </c>
      <c r="I21" s="279" t="e">
        <f t="shared" si="1"/>
        <v>#DIV/0!</v>
      </c>
      <c r="J21" s="304">
        <v>0</v>
      </c>
      <c r="K21" s="304">
        <v>0</v>
      </c>
      <c r="L21" s="304">
        <v>0</v>
      </c>
      <c r="M21" s="304">
        <v>0</v>
      </c>
      <c r="N21" s="280">
        <f t="shared" si="14"/>
        <v>0</v>
      </c>
      <c r="O21" s="280">
        <f t="shared" si="15"/>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row>
    <row r="22" spans="1:29" ht="15.75" x14ac:dyDescent="0.25">
      <c r="A22" s="481"/>
      <c r="B22" s="170" t="s">
        <v>13</v>
      </c>
      <c r="C22" s="263" t="s">
        <v>110</v>
      </c>
      <c r="D22" s="303">
        <v>0</v>
      </c>
      <c r="E22" s="303">
        <v>0</v>
      </c>
      <c r="F22" s="279" t="e">
        <f t="shared" si="13"/>
        <v>#DIV/0!</v>
      </c>
      <c r="G22" s="303">
        <v>0</v>
      </c>
      <c r="H22" s="303">
        <v>0</v>
      </c>
      <c r="I22" s="279" t="e">
        <f t="shared" si="1"/>
        <v>#DIV/0!</v>
      </c>
      <c r="J22" s="304">
        <v>0</v>
      </c>
      <c r="K22" s="304">
        <v>0</v>
      </c>
      <c r="L22" s="304">
        <v>0</v>
      </c>
      <c r="M22" s="304">
        <v>0</v>
      </c>
      <c r="N22" s="280">
        <f t="shared" si="14"/>
        <v>0</v>
      </c>
      <c r="O22" s="280">
        <f t="shared" si="15"/>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279">
        <f t="shared" si="11"/>
        <v>0</v>
      </c>
    </row>
    <row r="23" spans="1:29" s="285" customFormat="1" ht="24" x14ac:dyDescent="0.25">
      <c r="A23" s="481"/>
      <c r="B23" s="314" t="s">
        <v>119</v>
      </c>
      <c r="C23" s="288" t="s">
        <v>94</v>
      </c>
      <c r="D23" s="306"/>
      <c r="E23" s="306"/>
      <c r="F23" s="292" t="e">
        <f t="shared" si="13"/>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279">
        <f t="shared" si="11"/>
        <v>0</v>
      </c>
    </row>
    <row r="24" spans="1:29" s="264" customFormat="1" ht="24" x14ac:dyDescent="0.25">
      <c r="A24" s="481"/>
      <c r="B24" s="159" t="s">
        <v>74</v>
      </c>
      <c r="C24" s="262" t="s">
        <v>111</v>
      </c>
      <c r="D24" s="279">
        <f>SUM(D25:D31)</f>
        <v>520.90800000000002</v>
      </c>
      <c r="E24" s="279">
        <f>SUM(E25:E31)</f>
        <v>3732.6102333333333</v>
      </c>
      <c r="F24" s="279">
        <f t="shared" si="13"/>
        <v>7.1655843898218752</v>
      </c>
      <c r="G24" s="279">
        <f>SUM(G25:G31)</f>
        <v>0</v>
      </c>
      <c r="H24" s="279">
        <f>SUM(H25:H31)</f>
        <v>0</v>
      </c>
      <c r="I24" s="279" t="e">
        <f>H24/G24</f>
        <v>#DIV/0!</v>
      </c>
      <c r="J24" s="279">
        <f>SUM(J25:J31)</f>
        <v>0</v>
      </c>
      <c r="K24" s="279">
        <f>SUM(K25:K31)</f>
        <v>0</v>
      </c>
      <c r="L24" s="279">
        <f>SUM(L25:L31)</f>
        <v>0</v>
      </c>
      <c r="M24" s="279">
        <f>SUM(M25:M31)</f>
        <v>0</v>
      </c>
      <c r="N24" s="279">
        <f t="shared" si="14"/>
        <v>0</v>
      </c>
      <c r="O24" s="279">
        <f>K24+M24</f>
        <v>0</v>
      </c>
      <c r="P24" s="279" t="e">
        <f t="shared" si="6"/>
        <v>#DIV/0!</v>
      </c>
      <c r="Q24" s="279">
        <f t="shared" ref="Q24:V24" si="16">SUM(Q25:Q31)</f>
        <v>23.091000000000001</v>
      </c>
      <c r="R24" s="279">
        <f t="shared" si="16"/>
        <v>81.003641666666653</v>
      </c>
      <c r="S24" s="279">
        <f t="shared" si="16"/>
        <v>2.8999999999999998E-2</v>
      </c>
      <c r="T24" s="279">
        <f t="shared" si="16"/>
        <v>26.359299999999998</v>
      </c>
      <c r="U24" s="279">
        <f t="shared" si="16"/>
        <v>3.9E-2</v>
      </c>
      <c r="V24" s="279">
        <f t="shared" si="16"/>
        <v>45.599391666666669</v>
      </c>
      <c r="W24" s="279">
        <f t="shared" si="7"/>
        <v>23.091000000000001</v>
      </c>
      <c r="X24" s="279">
        <f t="shared" si="8"/>
        <v>107.36294166666664</v>
      </c>
      <c r="Y24" s="279">
        <f t="shared" si="9"/>
        <v>4.6495579085646632</v>
      </c>
      <c r="Z24" s="279">
        <f t="shared" si="5"/>
        <v>543.99900000000002</v>
      </c>
      <c r="AA24" s="279">
        <f t="shared" si="5"/>
        <v>3839.9731750000001</v>
      </c>
      <c r="AB24" s="279">
        <f t="shared" si="10"/>
        <v>7.058787194461754</v>
      </c>
      <c r="AC24" s="279">
        <f t="shared" si="11"/>
        <v>8.4705446333541037</v>
      </c>
    </row>
    <row r="25" spans="1:29" ht="15.75" x14ac:dyDescent="0.25">
      <c r="A25" s="481"/>
      <c r="B25" s="170" t="s">
        <v>7</v>
      </c>
      <c r="C25" s="263" t="s">
        <v>112</v>
      </c>
      <c r="D25" s="303">
        <v>35.759</v>
      </c>
      <c r="E25" s="303">
        <v>247.68430000000001</v>
      </c>
      <c r="F25" s="279">
        <f t="shared" si="13"/>
        <v>6.9264884364775305</v>
      </c>
      <c r="G25" s="303">
        <v>0</v>
      </c>
      <c r="H25" s="303">
        <v>0</v>
      </c>
      <c r="I25" s="279" t="e">
        <f t="shared" ref="I25:I31" si="17">H25/G25</f>
        <v>#DIV/0!</v>
      </c>
      <c r="J25" s="304">
        <v>0</v>
      </c>
      <c r="K25" s="304">
        <v>0</v>
      </c>
      <c r="L25" s="304">
        <v>0</v>
      </c>
      <c r="M25" s="304">
        <v>0</v>
      </c>
      <c r="N25" s="280">
        <f t="shared" si="14"/>
        <v>0</v>
      </c>
      <c r="O25" s="280">
        <f t="shared" si="15"/>
        <v>0</v>
      </c>
      <c r="P25" s="279" t="e">
        <f t="shared" si="6"/>
        <v>#DIV/0!</v>
      </c>
      <c r="Q25" s="304">
        <v>0</v>
      </c>
      <c r="R25" s="304">
        <v>0</v>
      </c>
      <c r="S25" s="304">
        <v>0</v>
      </c>
      <c r="T25" s="304">
        <v>0</v>
      </c>
      <c r="U25" s="304">
        <v>0</v>
      </c>
      <c r="V25" s="304">
        <v>0</v>
      </c>
      <c r="W25" s="280">
        <f t="shared" si="7"/>
        <v>0</v>
      </c>
      <c r="X25" s="280">
        <f t="shared" si="8"/>
        <v>0</v>
      </c>
      <c r="Y25" s="279" t="e">
        <f t="shared" si="9"/>
        <v>#DIV/0!</v>
      </c>
      <c r="Z25" s="280">
        <f t="shared" si="5"/>
        <v>35.759</v>
      </c>
      <c r="AA25" s="280">
        <f t="shared" si="5"/>
        <v>247.68430000000001</v>
      </c>
      <c r="AB25" s="279">
        <f t="shared" si="10"/>
        <v>6.9264884364775305</v>
      </c>
      <c r="AC25" s="279">
        <f t="shared" si="11"/>
        <v>8.3117861237730359</v>
      </c>
    </row>
    <row r="26" spans="1:29" ht="15.75" x14ac:dyDescent="0.25">
      <c r="A26" s="481"/>
      <c r="B26" s="170" t="s">
        <v>8</v>
      </c>
      <c r="C26" s="263" t="s">
        <v>113</v>
      </c>
      <c r="D26" s="303">
        <v>0</v>
      </c>
      <c r="E26" s="303">
        <v>0</v>
      </c>
      <c r="F26" s="279" t="e">
        <f t="shared" si="13"/>
        <v>#DIV/0!</v>
      </c>
      <c r="G26" s="303">
        <v>0</v>
      </c>
      <c r="H26" s="303">
        <v>0</v>
      </c>
      <c r="I26" s="279" t="e">
        <f t="shared" si="17"/>
        <v>#DIV/0!</v>
      </c>
      <c r="J26" s="304">
        <v>0</v>
      </c>
      <c r="K26" s="304">
        <v>0</v>
      </c>
      <c r="L26" s="304">
        <v>0</v>
      </c>
      <c r="M26" s="304">
        <v>0</v>
      </c>
      <c r="N26" s="280">
        <f t="shared" si="14"/>
        <v>0</v>
      </c>
      <c r="O26" s="280">
        <f t="shared" si="15"/>
        <v>0</v>
      </c>
      <c r="P26" s="279" t="e">
        <f t="shared" si="6"/>
        <v>#DIV/0!</v>
      </c>
      <c r="Q26" s="305">
        <v>0</v>
      </c>
      <c r="R26" s="305">
        <v>0</v>
      </c>
      <c r="S26" s="305">
        <v>0</v>
      </c>
      <c r="T26" s="305">
        <v>0</v>
      </c>
      <c r="U26" s="304">
        <v>0</v>
      </c>
      <c r="V26" s="304">
        <v>0</v>
      </c>
      <c r="W26" s="280">
        <f t="shared" si="7"/>
        <v>0</v>
      </c>
      <c r="X26" s="280">
        <f t="shared" si="8"/>
        <v>0</v>
      </c>
      <c r="Y26" s="279" t="e">
        <f t="shared" si="9"/>
        <v>#DIV/0!</v>
      </c>
      <c r="Z26" s="280">
        <f t="shared" si="5"/>
        <v>0</v>
      </c>
      <c r="AA26" s="280">
        <f t="shared" si="5"/>
        <v>0</v>
      </c>
      <c r="AB26" s="279">
        <f t="shared" si="10"/>
        <v>0</v>
      </c>
      <c r="AC26" s="279">
        <f t="shared" si="11"/>
        <v>0</v>
      </c>
    </row>
    <row r="27" spans="1:29" ht="15.75" x14ac:dyDescent="0.25">
      <c r="A27" s="481"/>
      <c r="B27" s="170" t="s">
        <v>9</v>
      </c>
      <c r="C27" s="263" t="s">
        <v>114</v>
      </c>
      <c r="D27" s="303">
        <v>0</v>
      </c>
      <c r="E27" s="303">
        <v>0</v>
      </c>
      <c r="F27" s="279" t="e">
        <f t="shared" si="13"/>
        <v>#DIV/0!</v>
      </c>
      <c r="G27" s="303">
        <v>0</v>
      </c>
      <c r="H27" s="303">
        <v>0</v>
      </c>
      <c r="I27" s="279" t="e">
        <f t="shared" si="17"/>
        <v>#DIV/0!</v>
      </c>
      <c r="J27" s="304">
        <v>0</v>
      </c>
      <c r="K27" s="304">
        <v>0</v>
      </c>
      <c r="L27" s="304">
        <v>0</v>
      </c>
      <c r="M27" s="304">
        <v>0</v>
      </c>
      <c r="N27" s="280">
        <f t="shared" si="14"/>
        <v>0</v>
      </c>
      <c r="O27" s="280">
        <f t="shared" si="15"/>
        <v>0</v>
      </c>
      <c r="P27" s="279" t="e">
        <f t="shared" si="6"/>
        <v>#DIV/0!</v>
      </c>
      <c r="Q27" s="305">
        <v>0</v>
      </c>
      <c r="R27" s="305">
        <v>0</v>
      </c>
      <c r="S27" s="305">
        <v>0</v>
      </c>
      <c r="T27" s="305">
        <v>0</v>
      </c>
      <c r="U27" s="304">
        <v>0</v>
      </c>
      <c r="V27" s="304">
        <v>0</v>
      </c>
      <c r="W27" s="280">
        <f t="shared" si="7"/>
        <v>0</v>
      </c>
      <c r="X27" s="280">
        <f t="shared" si="8"/>
        <v>0</v>
      </c>
      <c r="Y27" s="279" t="e">
        <f t="shared" si="9"/>
        <v>#DIV/0!</v>
      </c>
      <c r="Z27" s="280">
        <f t="shared" si="5"/>
        <v>0</v>
      </c>
      <c r="AA27" s="280">
        <f t="shared" si="5"/>
        <v>0</v>
      </c>
      <c r="AB27" s="279">
        <f t="shared" si="10"/>
        <v>0</v>
      </c>
      <c r="AC27" s="279">
        <f t="shared" si="11"/>
        <v>0</v>
      </c>
    </row>
    <row r="28" spans="1:29" ht="15.75" x14ac:dyDescent="0.25">
      <c r="A28" s="481"/>
      <c r="B28" s="170" t="s">
        <v>10</v>
      </c>
      <c r="C28" s="263" t="s">
        <v>115</v>
      </c>
      <c r="D28" s="303">
        <v>421.68399999999997</v>
      </c>
      <c r="E28" s="303">
        <v>3009.2289916666668</v>
      </c>
      <c r="F28" s="279">
        <f t="shared" si="13"/>
        <v>7.1362180961731223</v>
      </c>
      <c r="G28" s="303">
        <v>0</v>
      </c>
      <c r="H28" s="303">
        <v>0</v>
      </c>
      <c r="I28" s="279" t="e">
        <f t="shared" si="17"/>
        <v>#DIV/0!</v>
      </c>
      <c r="J28" s="304">
        <v>0</v>
      </c>
      <c r="K28" s="304">
        <v>0</v>
      </c>
      <c r="L28" s="304">
        <v>0</v>
      </c>
      <c r="M28" s="304">
        <v>0</v>
      </c>
      <c r="N28" s="280">
        <f t="shared" si="14"/>
        <v>0</v>
      </c>
      <c r="O28" s="280">
        <f t="shared" si="15"/>
        <v>0</v>
      </c>
      <c r="P28" s="279" t="e">
        <f t="shared" si="6"/>
        <v>#DIV/0!</v>
      </c>
      <c r="Q28" s="305">
        <v>0</v>
      </c>
      <c r="R28" s="305">
        <v>0</v>
      </c>
      <c r="S28" s="305">
        <v>0</v>
      </c>
      <c r="T28" s="305">
        <v>0</v>
      </c>
      <c r="U28" s="304">
        <v>0</v>
      </c>
      <c r="V28" s="304">
        <v>0</v>
      </c>
      <c r="W28" s="280">
        <f t="shared" si="7"/>
        <v>0</v>
      </c>
      <c r="X28" s="280">
        <f t="shared" si="8"/>
        <v>0</v>
      </c>
      <c r="Y28" s="279" t="e">
        <f t="shared" si="9"/>
        <v>#DIV/0!</v>
      </c>
      <c r="Z28" s="280">
        <f t="shared" si="5"/>
        <v>421.68399999999997</v>
      </c>
      <c r="AA28" s="280">
        <f t="shared" si="5"/>
        <v>3009.2289916666668</v>
      </c>
      <c r="AB28" s="279">
        <f t="shared" si="10"/>
        <v>7.1362180961731223</v>
      </c>
      <c r="AC28" s="279">
        <f t="shared" si="11"/>
        <v>8.5634617154077457</v>
      </c>
    </row>
    <row r="29" spans="1:29" ht="15.75" x14ac:dyDescent="0.25">
      <c r="A29" s="481"/>
      <c r="B29" s="170" t="s">
        <v>11</v>
      </c>
      <c r="C29" s="263" t="s">
        <v>116</v>
      </c>
      <c r="D29" s="303">
        <v>0</v>
      </c>
      <c r="E29" s="303">
        <v>0</v>
      </c>
      <c r="F29" s="279" t="e">
        <f t="shared" si="13"/>
        <v>#DIV/0!</v>
      </c>
      <c r="G29" s="303">
        <v>0</v>
      </c>
      <c r="H29" s="303">
        <v>0</v>
      </c>
      <c r="I29" s="279" t="e">
        <f t="shared" si="17"/>
        <v>#DIV/0!</v>
      </c>
      <c r="J29" s="304">
        <v>0</v>
      </c>
      <c r="K29" s="304">
        <v>0</v>
      </c>
      <c r="L29" s="304">
        <v>0</v>
      </c>
      <c r="M29" s="304">
        <v>0</v>
      </c>
      <c r="N29" s="280">
        <f t="shared" si="14"/>
        <v>0</v>
      </c>
      <c r="O29" s="280">
        <f t="shared" si="15"/>
        <v>0</v>
      </c>
      <c r="P29" s="279" t="e">
        <f t="shared" si="6"/>
        <v>#DIV/0!</v>
      </c>
      <c r="Q29" s="305">
        <v>0</v>
      </c>
      <c r="R29" s="305">
        <v>0</v>
      </c>
      <c r="S29" s="305">
        <v>0</v>
      </c>
      <c r="T29" s="305">
        <v>0</v>
      </c>
      <c r="U29" s="304">
        <v>0</v>
      </c>
      <c r="V29" s="304">
        <v>0</v>
      </c>
      <c r="W29" s="280">
        <f t="shared" si="7"/>
        <v>0</v>
      </c>
      <c r="X29" s="280">
        <f t="shared" si="8"/>
        <v>0</v>
      </c>
      <c r="Y29" s="279" t="e">
        <f t="shared" si="9"/>
        <v>#DIV/0!</v>
      </c>
      <c r="Z29" s="280">
        <f t="shared" si="5"/>
        <v>0</v>
      </c>
      <c r="AA29" s="280">
        <f t="shared" si="5"/>
        <v>0</v>
      </c>
      <c r="AB29" s="279">
        <f t="shared" si="10"/>
        <v>0</v>
      </c>
      <c r="AC29" s="279">
        <f t="shared" si="11"/>
        <v>0</v>
      </c>
    </row>
    <row r="30" spans="1:29" ht="15.75" x14ac:dyDescent="0.25">
      <c r="A30" s="481"/>
      <c r="B30" s="170" t="s">
        <v>12</v>
      </c>
      <c r="C30" s="263" t="s">
        <v>117</v>
      </c>
      <c r="D30" s="303">
        <v>61.341999999999999</v>
      </c>
      <c r="E30" s="303">
        <v>458.45117500000003</v>
      </c>
      <c r="F30" s="279">
        <f t="shared" si="13"/>
        <v>7.4736913533957168</v>
      </c>
      <c r="G30" s="303">
        <v>0</v>
      </c>
      <c r="H30" s="303">
        <v>0</v>
      </c>
      <c r="I30" s="279" t="e">
        <f t="shared" si="17"/>
        <v>#DIV/0!</v>
      </c>
      <c r="J30" s="304">
        <v>0</v>
      </c>
      <c r="K30" s="304">
        <v>0</v>
      </c>
      <c r="L30" s="304">
        <v>0</v>
      </c>
      <c r="M30" s="304">
        <v>0</v>
      </c>
      <c r="N30" s="280">
        <f t="shared" si="14"/>
        <v>0</v>
      </c>
      <c r="O30" s="280">
        <f t="shared" si="15"/>
        <v>0</v>
      </c>
      <c r="P30" s="279" t="e">
        <f t="shared" si="6"/>
        <v>#DIV/0!</v>
      </c>
      <c r="Q30" s="305">
        <v>0</v>
      </c>
      <c r="R30" s="305">
        <v>0</v>
      </c>
      <c r="S30" s="305">
        <v>0</v>
      </c>
      <c r="T30" s="305">
        <v>0</v>
      </c>
      <c r="U30" s="304">
        <v>0</v>
      </c>
      <c r="V30" s="304">
        <v>0</v>
      </c>
      <c r="W30" s="280">
        <f t="shared" si="7"/>
        <v>0</v>
      </c>
      <c r="X30" s="280">
        <f t="shared" si="8"/>
        <v>0</v>
      </c>
      <c r="Y30" s="279" t="e">
        <f t="shared" si="9"/>
        <v>#DIV/0!</v>
      </c>
      <c r="Z30" s="280">
        <f t="shared" si="5"/>
        <v>61.341999999999999</v>
      </c>
      <c r="AA30" s="280">
        <f t="shared" si="5"/>
        <v>458.45117500000003</v>
      </c>
      <c r="AB30" s="279">
        <f t="shared" si="10"/>
        <v>7.4736913533957168</v>
      </c>
      <c r="AC30" s="280">
        <f t="shared" ref="AC30:AC31" si="18">AB30*1.2</f>
        <v>8.9684296240748598</v>
      </c>
    </row>
    <row r="31" spans="1:29" ht="15.75" x14ac:dyDescent="0.25">
      <c r="A31" s="481"/>
      <c r="B31" s="170" t="s">
        <v>13</v>
      </c>
      <c r="C31" s="263" t="s">
        <v>118</v>
      </c>
      <c r="D31" s="303">
        <v>2.1230000000000002</v>
      </c>
      <c r="E31" s="303">
        <v>17.245766666666665</v>
      </c>
      <c r="F31" s="279">
        <f t="shared" si="13"/>
        <v>8.1233003611241941</v>
      </c>
      <c r="G31" s="303">
        <v>0</v>
      </c>
      <c r="H31" s="303">
        <v>0</v>
      </c>
      <c r="I31" s="279" t="e">
        <f t="shared" si="17"/>
        <v>#DIV/0!</v>
      </c>
      <c r="J31" s="304">
        <v>0</v>
      </c>
      <c r="K31" s="304">
        <v>0</v>
      </c>
      <c r="L31" s="304">
        <v>0</v>
      </c>
      <c r="M31" s="304">
        <v>0</v>
      </c>
      <c r="N31" s="280">
        <f t="shared" si="14"/>
        <v>0</v>
      </c>
      <c r="O31" s="280">
        <f t="shared" si="15"/>
        <v>0</v>
      </c>
      <c r="P31" s="279" t="e">
        <f t="shared" si="6"/>
        <v>#DIV/0!</v>
      </c>
      <c r="Q31" s="305">
        <v>23.091000000000001</v>
      </c>
      <c r="R31" s="305">
        <v>81.003641666666653</v>
      </c>
      <c r="S31" s="305">
        <v>2.8999999999999998E-2</v>
      </c>
      <c r="T31" s="305">
        <v>26.359299999999998</v>
      </c>
      <c r="U31" s="304">
        <v>3.9E-2</v>
      </c>
      <c r="V31" s="304">
        <v>45.599391666666669</v>
      </c>
      <c r="W31" s="280">
        <f t="shared" si="7"/>
        <v>23.091000000000001</v>
      </c>
      <c r="X31" s="280">
        <f t="shared" si="8"/>
        <v>107.36294166666664</v>
      </c>
      <c r="Y31" s="279">
        <f t="shared" si="9"/>
        <v>4.6495579085646632</v>
      </c>
      <c r="Z31" s="280">
        <f t="shared" si="5"/>
        <v>25.214000000000002</v>
      </c>
      <c r="AA31" s="280">
        <f t="shared" si="5"/>
        <v>124.60870833333331</v>
      </c>
      <c r="AB31" s="279">
        <f t="shared" si="10"/>
        <v>4.9420444329869637</v>
      </c>
      <c r="AC31" s="280">
        <f t="shared" si="18"/>
        <v>5.9304533195843563</v>
      </c>
    </row>
    <row r="32" spans="1:29" s="293" customFormat="1" ht="24" x14ac:dyDescent="0.25">
      <c r="A32" s="481"/>
      <c r="B32" s="314" t="s">
        <v>121</v>
      </c>
      <c r="C32" s="291">
        <v>500</v>
      </c>
      <c r="D32" s="292">
        <v>0</v>
      </c>
      <c r="E32" s="292">
        <v>0</v>
      </c>
      <c r="F32" s="292" t="e">
        <f t="shared" si="13"/>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f t="shared" si="10"/>
        <v>0</v>
      </c>
      <c r="AC32" s="280"/>
    </row>
    <row r="33" spans="1:29" s="296" customFormat="1" ht="24" x14ac:dyDescent="0.25">
      <c r="B33" s="297" t="s">
        <v>31</v>
      </c>
      <c r="C33" s="298">
        <v>600</v>
      </c>
      <c r="D33" s="299">
        <f>D24+D15+D7</f>
        <v>520.90800000000002</v>
      </c>
      <c r="E33" s="299">
        <f>E24+E15+E7</f>
        <v>3732.6102333333333</v>
      </c>
      <c r="F33" s="299">
        <f>E33/D33</f>
        <v>7.1655843898218752</v>
      </c>
      <c r="G33" s="299">
        <f>G24+G15+G7</f>
        <v>0</v>
      </c>
      <c r="H33" s="299">
        <f>H24+H15+H7</f>
        <v>0</v>
      </c>
      <c r="I33" s="299" t="e">
        <f>H33/G33</f>
        <v>#DIV/0!</v>
      </c>
      <c r="J33" s="299">
        <f t="shared" ref="J33:O33" si="19">J7+J15+J24</f>
        <v>1021.718</v>
      </c>
      <c r="K33" s="299">
        <f t="shared" si="19"/>
        <v>3888.5491833333331</v>
      </c>
      <c r="L33" s="299">
        <f t="shared" si="19"/>
        <v>1.508</v>
      </c>
      <c r="M33" s="299">
        <f t="shared" si="19"/>
        <v>1370.6832416666666</v>
      </c>
      <c r="N33" s="299">
        <f t="shared" si="19"/>
        <v>1021.718</v>
      </c>
      <c r="O33" s="299">
        <f t="shared" si="19"/>
        <v>5259.2324250000001</v>
      </c>
      <c r="P33" s="300">
        <f t="shared" ref="P33:P41" si="20">O33/N33</f>
        <v>5.1474403162124975</v>
      </c>
      <c r="Q33" s="299">
        <f t="shared" ref="Q33:X33" si="21">Q7+Q15+Q24</f>
        <v>697.13099999999997</v>
      </c>
      <c r="R33" s="299">
        <f t="shared" si="21"/>
        <v>1678.3939916666668</v>
      </c>
      <c r="S33" s="299">
        <f t="shared" si="21"/>
        <v>1.0579999999999998</v>
      </c>
      <c r="T33" s="299">
        <f t="shared" si="21"/>
        <v>961.65973333333329</v>
      </c>
      <c r="U33" s="299">
        <f t="shared" si="21"/>
        <v>1.3219999999999998</v>
      </c>
      <c r="V33" s="299">
        <f t="shared" si="21"/>
        <v>408.65724166666666</v>
      </c>
      <c r="W33" s="299">
        <f t="shared" si="21"/>
        <v>697.13099999999997</v>
      </c>
      <c r="X33" s="299">
        <f t="shared" si="21"/>
        <v>3003.1115750000004</v>
      </c>
      <c r="Y33" s="300">
        <f t="shared" ref="Y33:Y41" si="22">X33/W33</f>
        <v>4.3078152814894191</v>
      </c>
      <c r="Z33" s="300">
        <f t="shared" si="5"/>
        <v>2239.7570000000001</v>
      </c>
      <c r="AA33" s="300">
        <f t="shared" si="5"/>
        <v>11994.954233333334</v>
      </c>
      <c r="AB33" s="313">
        <f t="shared" si="10"/>
        <v>5.3554712557359272</v>
      </c>
      <c r="AC33" s="312">
        <f>AB33*1.2</f>
        <v>6.4265655068831125</v>
      </c>
    </row>
    <row r="34" spans="1:29" s="265" customFormat="1" ht="15.75" x14ac:dyDescent="0.25">
      <c r="B34" s="286" t="s">
        <v>22</v>
      </c>
      <c r="C34" s="266"/>
      <c r="D34" s="281">
        <f>SUM(D35:D41)</f>
        <v>520.90800000000002</v>
      </c>
      <c r="E34" s="281">
        <f>SUM(E35:E41)</f>
        <v>3732.6102333333333</v>
      </c>
      <c r="F34" s="282">
        <f t="shared" ref="F34:F41" si="23">E34/D34</f>
        <v>7.1655843898218752</v>
      </c>
      <c r="G34" s="281">
        <f>G33</f>
        <v>0</v>
      </c>
      <c r="H34" s="281">
        <f t="shared" ref="H34:I37" si="24">H33</f>
        <v>0</v>
      </c>
      <c r="I34" s="281" t="e">
        <f t="shared" si="24"/>
        <v>#DIV/0!</v>
      </c>
      <c r="J34" s="282">
        <f>J33</f>
        <v>1021.718</v>
      </c>
      <c r="K34" s="282">
        <f t="shared" ref="K34:X34" si="25">K33</f>
        <v>3888.5491833333331</v>
      </c>
      <c r="L34" s="282">
        <f t="shared" si="25"/>
        <v>1.508</v>
      </c>
      <c r="M34" s="282">
        <f t="shared" si="25"/>
        <v>1370.6832416666666</v>
      </c>
      <c r="N34" s="282">
        <f t="shared" si="25"/>
        <v>1021.718</v>
      </c>
      <c r="O34" s="282">
        <f t="shared" si="25"/>
        <v>5259.2324250000001</v>
      </c>
      <c r="P34" s="283">
        <f t="shared" si="20"/>
        <v>5.1474403162124975</v>
      </c>
      <c r="Q34" s="282">
        <f t="shared" si="25"/>
        <v>697.13099999999997</v>
      </c>
      <c r="R34" s="282">
        <f t="shared" si="25"/>
        <v>1678.3939916666668</v>
      </c>
      <c r="S34" s="282">
        <f t="shared" si="25"/>
        <v>1.0579999999999998</v>
      </c>
      <c r="T34" s="282">
        <f t="shared" si="25"/>
        <v>961.65973333333329</v>
      </c>
      <c r="U34" s="282">
        <f t="shared" si="25"/>
        <v>1.3219999999999998</v>
      </c>
      <c r="V34" s="282">
        <f t="shared" si="25"/>
        <v>408.65724166666666</v>
      </c>
      <c r="W34" s="282">
        <f t="shared" si="25"/>
        <v>697.13099999999997</v>
      </c>
      <c r="X34" s="282">
        <f t="shared" si="25"/>
        <v>3003.1115750000004</v>
      </c>
      <c r="Y34" s="283">
        <f t="shared" si="22"/>
        <v>4.3078152814894191</v>
      </c>
      <c r="Z34" s="283">
        <f t="shared" si="5"/>
        <v>2239.7570000000001</v>
      </c>
      <c r="AA34" s="283">
        <f t="shared" si="5"/>
        <v>11994.954233333334</v>
      </c>
      <c r="AB34" s="279">
        <f t="shared" si="10"/>
        <v>5.3554712557359272</v>
      </c>
      <c r="AC34" s="279">
        <f>AB34*1.2</f>
        <v>6.4265655068831125</v>
      </c>
    </row>
    <row r="35" spans="1:29" s="265" customFormat="1" ht="30" customHeight="1" x14ac:dyDescent="0.25">
      <c r="A35" s="505"/>
      <c r="B35" s="267" t="s">
        <v>7</v>
      </c>
      <c r="C35" s="268"/>
      <c r="D35" s="283">
        <f t="shared" ref="D35:E41" si="26">D8+D16+D25</f>
        <v>35.759</v>
      </c>
      <c r="E35" s="283">
        <f t="shared" si="26"/>
        <v>247.68430000000001</v>
      </c>
      <c r="F35" s="283">
        <f t="shared" si="23"/>
        <v>6.9264884364775305</v>
      </c>
      <c r="G35" s="283">
        <f t="shared" ref="G35:H41" si="27">G8+G16+G25</f>
        <v>0</v>
      </c>
      <c r="H35" s="283">
        <f t="shared" si="27"/>
        <v>0</v>
      </c>
      <c r="I35" s="281" t="e">
        <f t="shared" si="24"/>
        <v>#DIV/0!</v>
      </c>
      <c r="J35" s="283">
        <f t="shared" ref="J35:O41" si="28">J8+J16+J25</f>
        <v>157.51900000000001</v>
      </c>
      <c r="K35" s="283">
        <f t="shared" si="28"/>
        <v>825.80409166666664</v>
      </c>
      <c r="L35" s="283">
        <f t="shared" si="28"/>
        <v>0.245</v>
      </c>
      <c r="M35" s="283">
        <f t="shared" si="28"/>
        <v>222.69058333333334</v>
      </c>
      <c r="N35" s="283">
        <f t="shared" si="28"/>
        <v>157.51900000000001</v>
      </c>
      <c r="O35" s="283">
        <f t="shared" si="28"/>
        <v>1048.4946749999999</v>
      </c>
      <c r="P35" s="283">
        <f t="shared" si="20"/>
        <v>6.6563060646652144</v>
      </c>
      <c r="Q35" s="283">
        <f t="shared" ref="Q35:X41" si="29">Q8+Q16+Q25</f>
        <v>0</v>
      </c>
      <c r="R35" s="283">
        <f t="shared" si="29"/>
        <v>0</v>
      </c>
      <c r="S35" s="283">
        <f t="shared" si="29"/>
        <v>0</v>
      </c>
      <c r="T35" s="283">
        <f t="shared" si="29"/>
        <v>0</v>
      </c>
      <c r="U35" s="283">
        <f t="shared" si="29"/>
        <v>0</v>
      </c>
      <c r="V35" s="283">
        <f t="shared" si="29"/>
        <v>0</v>
      </c>
      <c r="W35" s="283">
        <f t="shared" si="29"/>
        <v>0</v>
      </c>
      <c r="X35" s="283">
        <f t="shared" si="29"/>
        <v>0</v>
      </c>
      <c r="Y35" s="283" t="e">
        <f t="shared" si="22"/>
        <v>#DIV/0!</v>
      </c>
      <c r="Z35" s="283">
        <f t="shared" si="5"/>
        <v>193.27800000000002</v>
      </c>
      <c r="AA35" s="283">
        <f t="shared" si="5"/>
        <v>1296.1789749999998</v>
      </c>
      <c r="AB35" s="279">
        <f t="shared" si="10"/>
        <v>6.7062933960409339</v>
      </c>
      <c r="AC35" s="279">
        <f t="shared" ref="AC35:AC40" si="30">AB35*1.2</f>
        <v>8.0475520752491203</v>
      </c>
    </row>
    <row r="36" spans="1:29" s="265" customFormat="1" ht="30" customHeight="1" x14ac:dyDescent="0.25">
      <c r="A36" s="505"/>
      <c r="B36" s="267" t="s">
        <v>8</v>
      </c>
      <c r="C36" s="268"/>
      <c r="D36" s="283">
        <f t="shared" si="26"/>
        <v>0</v>
      </c>
      <c r="E36" s="283">
        <f>E9+E17+E26</f>
        <v>0</v>
      </c>
      <c r="F36" s="283" t="e">
        <f t="shared" si="23"/>
        <v>#DIV/0!</v>
      </c>
      <c r="G36" s="283">
        <f t="shared" si="27"/>
        <v>0</v>
      </c>
      <c r="H36" s="283">
        <f t="shared" si="27"/>
        <v>0</v>
      </c>
      <c r="I36" s="281" t="e">
        <f t="shared" si="24"/>
        <v>#DIV/0!</v>
      </c>
      <c r="J36" s="283">
        <f t="shared" si="28"/>
        <v>852.93799999999999</v>
      </c>
      <c r="K36" s="283">
        <f t="shared" si="28"/>
        <v>3003.667058333333</v>
      </c>
      <c r="L36" s="283">
        <f t="shared" si="28"/>
        <v>1.248</v>
      </c>
      <c r="M36" s="283">
        <f t="shared" si="28"/>
        <v>1134.3585416666667</v>
      </c>
      <c r="N36" s="283">
        <f t="shared" si="28"/>
        <v>852.93799999999999</v>
      </c>
      <c r="O36" s="283">
        <f t="shared" si="28"/>
        <v>4138.0255999999999</v>
      </c>
      <c r="P36" s="283">
        <f t="shared" si="20"/>
        <v>4.8514963572967789</v>
      </c>
      <c r="Q36" s="283">
        <f t="shared" si="29"/>
        <v>674.04</v>
      </c>
      <c r="R36" s="283">
        <f t="shared" si="29"/>
        <v>1597.3903500000001</v>
      </c>
      <c r="S36" s="283">
        <f t="shared" si="29"/>
        <v>1.0289999999999999</v>
      </c>
      <c r="T36" s="283">
        <f t="shared" si="29"/>
        <v>935.30043333333333</v>
      </c>
      <c r="U36" s="283">
        <f t="shared" si="29"/>
        <v>1.2829999999999999</v>
      </c>
      <c r="V36" s="283">
        <f t="shared" si="29"/>
        <v>363.05784999999997</v>
      </c>
      <c r="W36" s="283">
        <f t="shared" si="29"/>
        <v>674.04</v>
      </c>
      <c r="X36" s="283">
        <f t="shared" si="29"/>
        <v>2532.6907833333335</v>
      </c>
      <c r="Y36" s="283">
        <f t="shared" si="22"/>
        <v>3.757478463197041</v>
      </c>
      <c r="Z36" s="283">
        <f t="shared" si="5"/>
        <v>1526.9780000000001</v>
      </c>
      <c r="AA36" s="283">
        <f t="shared" si="5"/>
        <v>6670.7163833333334</v>
      </c>
      <c r="AB36" s="279">
        <f t="shared" si="10"/>
        <v>4.368573996045348</v>
      </c>
      <c r="AC36" s="279">
        <f t="shared" si="30"/>
        <v>5.2422887952544173</v>
      </c>
    </row>
    <row r="37" spans="1:29" s="265" customFormat="1" ht="30" customHeight="1" x14ac:dyDescent="0.25">
      <c r="A37" s="505"/>
      <c r="B37" s="267" t="s">
        <v>9</v>
      </c>
      <c r="C37" s="268"/>
      <c r="D37" s="283">
        <f t="shared" si="26"/>
        <v>0</v>
      </c>
      <c r="E37" s="283">
        <f t="shared" si="26"/>
        <v>0</v>
      </c>
      <c r="F37" s="283" t="e">
        <f t="shared" si="23"/>
        <v>#DIV/0!</v>
      </c>
      <c r="G37" s="283">
        <f t="shared" si="27"/>
        <v>0</v>
      </c>
      <c r="H37" s="283">
        <f t="shared" si="27"/>
        <v>0</v>
      </c>
      <c r="I37" s="281" t="e">
        <f t="shared" si="24"/>
        <v>#DIV/0!</v>
      </c>
      <c r="J37" s="283">
        <f t="shared" si="28"/>
        <v>0</v>
      </c>
      <c r="K37" s="283">
        <f t="shared" si="28"/>
        <v>0</v>
      </c>
      <c r="L37" s="283">
        <f t="shared" si="28"/>
        <v>0</v>
      </c>
      <c r="M37" s="283">
        <f t="shared" si="28"/>
        <v>0</v>
      </c>
      <c r="N37" s="283">
        <f t="shared" si="28"/>
        <v>0</v>
      </c>
      <c r="O37" s="283">
        <f t="shared" si="28"/>
        <v>0</v>
      </c>
      <c r="P37" s="283" t="e">
        <f t="shared" si="20"/>
        <v>#DIV/0!</v>
      </c>
      <c r="Q37" s="283">
        <f t="shared" si="29"/>
        <v>0</v>
      </c>
      <c r="R37" s="283">
        <f t="shared" si="29"/>
        <v>0</v>
      </c>
      <c r="S37" s="283">
        <f t="shared" si="29"/>
        <v>0</v>
      </c>
      <c r="T37" s="283">
        <f t="shared" si="29"/>
        <v>0</v>
      </c>
      <c r="U37" s="283">
        <f t="shared" si="29"/>
        <v>0</v>
      </c>
      <c r="V37" s="283">
        <f t="shared" si="29"/>
        <v>0</v>
      </c>
      <c r="W37" s="283">
        <f t="shared" si="29"/>
        <v>0</v>
      </c>
      <c r="X37" s="283">
        <f t="shared" si="29"/>
        <v>0</v>
      </c>
      <c r="Y37" s="283" t="e">
        <f t="shared" si="22"/>
        <v>#DIV/0!</v>
      </c>
      <c r="Z37" s="283">
        <f t="shared" si="5"/>
        <v>0</v>
      </c>
      <c r="AA37" s="283">
        <f t="shared" si="5"/>
        <v>0</v>
      </c>
      <c r="AB37" s="279">
        <f t="shared" si="10"/>
        <v>0</v>
      </c>
      <c r="AC37" s="279">
        <f t="shared" si="30"/>
        <v>0</v>
      </c>
    </row>
    <row r="38" spans="1:29" s="265" customFormat="1" ht="30" customHeight="1" x14ac:dyDescent="0.25">
      <c r="A38" s="505"/>
      <c r="B38" s="267" t="s">
        <v>10</v>
      </c>
      <c r="C38" s="268"/>
      <c r="D38" s="283">
        <f t="shared" si="26"/>
        <v>421.68399999999997</v>
      </c>
      <c r="E38" s="283">
        <f t="shared" si="26"/>
        <v>3009.2289916666668</v>
      </c>
      <c r="F38" s="283">
        <f t="shared" si="23"/>
        <v>7.1362180961731223</v>
      </c>
      <c r="G38" s="283">
        <f t="shared" si="27"/>
        <v>0</v>
      </c>
      <c r="H38" s="283">
        <f t="shared" si="27"/>
        <v>0</v>
      </c>
      <c r="I38" s="283" t="e">
        <f>H38/G38</f>
        <v>#DIV/0!</v>
      </c>
      <c r="J38" s="283">
        <f t="shared" si="28"/>
        <v>11.260999999999999</v>
      </c>
      <c r="K38" s="283">
        <f t="shared" si="28"/>
        <v>59.07803333333333</v>
      </c>
      <c r="L38" s="283">
        <f t="shared" si="28"/>
        <v>1.4999999999999999E-2</v>
      </c>
      <c r="M38" s="283">
        <f t="shared" si="28"/>
        <v>13.634116666666667</v>
      </c>
      <c r="N38" s="283">
        <f t="shared" si="28"/>
        <v>11.260999999999999</v>
      </c>
      <c r="O38" s="283">
        <f t="shared" si="28"/>
        <v>72.712149999999994</v>
      </c>
      <c r="P38" s="283">
        <f t="shared" si="20"/>
        <v>6.4569887221383535</v>
      </c>
      <c r="Q38" s="283">
        <f t="shared" si="29"/>
        <v>0</v>
      </c>
      <c r="R38" s="283">
        <f t="shared" si="29"/>
        <v>0</v>
      </c>
      <c r="S38" s="283">
        <f t="shared" si="29"/>
        <v>0</v>
      </c>
      <c r="T38" s="283">
        <f t="shared" si="29"/>
        <v>0</v>
      </c>
      <c r="U38" s="283">
        <f t="shared" si="29"/>
        <v>0</v>
      </c>
      <c r="V38" s="283">
        <f t="shared" si="29"/>
        <v>0</v>
      </c>
      <c r="W38" s="283">
        <f t="shared" si="29"/>
        <v>0</v>
      </c>
      <c r="X38" s="283">
        <f t="shared" si="29"/>
        <v>0</v>
      </c>
      <c r="Y38" s="283" t="e">
        <f t="shared" si="22"/>
        <v>#DIV/0!</v>
      </c>
      <c r="Z38" s="283">
        <f t="shared" si="5"/>
        <v>432.94499999999999</v>
      </c>
      <c r="AA38" s="283">
        <f t="shared" si="5"/>
        <v>3081.9411416666667</v>
      </c>
      <c r="AB38" s="279">
        <f t="shared" si="10"/>
        <v>7.1185511824057714</v>
      </c>
      <c r="AC38" s="279">
        <f t="shared" si="30"/>
        <v>8.542261418886925</v>
      </c>
    </row>
    <row r="39" spans="1:29" s="265" customFormat="1" ht="30" customHeight="1" x14ac:dyDescent="0.25">
      <c r="A39" s="505"/>
      <c r="B39" s="267" t="s">
        <v>11</v>
      </c>
      <c r="C39" s="268"/>
      <c r="D39" s="283">
        <f t="shared" si="26"/>
        <v>0</v>
      </c>
      <c r="E39" s="283">
        <f t="shared" si="26"/>
        <v>0</v>
      </c>
      <c r="F39" s="283" t="e">
        <f t="shared" si="23"/>
        <v>#DIV/0!</v>
      </c>
      <c r="G39" s="283">
        <f t="shared" si="27"/>
        <v>0</v>
      </c>
      <c r="H39" s="283">
        <f t="shared" si="27"/>
        <v>0</v>
      </c>
      <c r="I39" s="283" t="e">
        <f>H39/G39</f>
        <v>#DIV/0!</v>
      </c>
      <c r="J39" s="283">
        <f t="shared" si="28"/>
        <v>0</v>
      </c>
      <c r="K39" s="283">
        <f t="shared" si="28"/>
        <v>0</v>
      </c>
      <c r="L39" s="283">
        <f t="shared" si="28"/>
        <v>0</v>
      </c>
      <c r="M39" s="283">
        <f t="shared" si="28"/>
        <v>0</v>
      </c>
      <c r="N39" s="283">
        <f t="shared" si="28"/>
        <v>0</v>
      </c>
      <c r="O39" s="283">
        <f t="shared" si="28"/>
        <v>0</v>
      </c>
      <c r="P39" s="283" t="e">
        <f t="shared" si="20"/>
        <v>#DIV/0!</v>
      </c>
      <c r="Q39" s="283">
        <f t="shared" si="29"/>
        <v>0</v>
      </c>
      <c r="R39" s="283">
        <f t="shared" si="29"/>
        <v>0</v>
      </c>
      <c r="S39" s="283">
        <f t="shared" si="29"/>
        <v>0</v>
      </c>
      <c r="T39" s="283">
        <f t="shared" si="29"/>
        <v>0</v>
      </c>
      <c r="U39" s="283">
        <f t="shared" si="29"/>
        <v>0</v>
      </c>
      <c r="V39" s="283">
        <f t="shared" si="29"/>
        <v>0</v>
      </c>
      <c r="W39" s="283">
        <f t="shared" si="29"/>
        <v>0</v>
      </c>
      <c r="X39" s="283">
        <f t="shared" si="29"/>
        <v>0</v>
      </c>
      <c r="Y39" s="283" t="e">
        <f t="shared" si="22"/>
        <v>#DIV/0!</v>
      </c>
      <c r="Z39" s="283">
        <f t="shared" si="5"/>
        <v>0</v>
      </c>
      <c r="AA39" s="283">
        <f t="shared" si="5"/>
        <v>0</v>
      </c>
      <c r="AB39" s="279">
        <f t="shared" si="10"/>
        <v>0</v>
      </c>
      <c r="AC39" s="279">
        <f t="shared" si="30"/>
        <v>0</v>
      </c>
    </row>
    <row r="40" spans="1:29" s="265" customFormat="1" ht="30" customHeight="1" x14ac:dyDescent="0.25">
      <c r="A40" s="505"/>
      <c r="B40" s="267" t="s">
        <v>12</v>
      </c>
      <c r="C40" s="268"/>
      <c r="D40" s="283">
        <f t="shared" si="26"/>
        <v>61.341999999999999</v>
      </c>
      <c r="E40" s="283">
        <f t="shared" si="26"/>
        <v>458.45117500000003</v>
      </c>
      <c r="F40" s="283">
        <f t="shared" si="23"/>
        <v>7.4736913533957168</v>
      </c>
      <c r="G40" s="283">
        <f t="shared" si="27"/>
        <v>0</v>
      </c>
      <c r="H40" s="283">
        <f t="shared" si="27"/>
        <v>0</v>
      </c>
      <c r="I40" s="283" t="e">
        <f>H40/G40</f>
        <v>#DIV/0!</v>
      </c>
      <c r="J40" s="283">
        <f t="shared" si="28"/>
        <v>0</v>
      </c>
      <c r="K40" s="283">
        <f t="shared" si="28"/>
        <v>0</v>
      </c>
      <c r="L40" s="283">
        <f t="shared" si="28"/>
        <v>0</v>
      </c>
      <c r="M40" s="283">
        <f t="shared" si="28"/>
        <v>0</v>
      </c>
      <c r="N40" s="283">
        <f t="shared" si="28"/>
        <v>0</v>
      </c>
      <c r="O40" s="283">
        <f t="shared" si="28"/>
        <v>0</v>
      </c>
      <c r="P40" s="283" t="e">
        <f t="shared" si="20"/>
        <v>#DIV/0!</v>
      </c>
      <c r="Q40" s="283">
        <f t="shared" si="29"/>
        <v>0</v>
      </c>
      <c r="R40" s="283">
        <f t="shared" si="29"/>
        <v>0</v>
      </c>
      <c r="S40" s="283">
        <f t="shared" si="29"/>
        <v>0</v>
      </c>
      <c r="T40" s="283">
        <f t="shared" si="29"/>
        <v>0</v>
      </c>
      <c r="U40" s="283">
        <f t="shared" si="29"/>
        <v>0</v>
      </c>
      <c r="V40" s="283">
        <f t="shared" si="29"/>
        <v>0</v>
      </c>
      <c r="W40" s="283">
        <f t="shared" si="29"/>
        <v>0</v>
      </c>
      <c r="X40" s="283">
        <f t="shared" si="29"/>
        <v>0</v>
      </c>
      <c r="Y40" s="283" t="e">
        <f t="shared" si="22"/>
        <v>#DIV/0!</v>
      </c>
      <c r="Z40" s="283">
        <f t="shared" si="5"/>
        <v>61.341999999999999</v>
      </c>
      <c r="AA40" s="283">
        <f t="shared" si="5"/>
        <v>458.45117500000003</v>
      </c>
      <c r="AB40" s="279">
        <f t="shared" si="10"/>
        <v>7.4736913533957168</v>
      </c>
      <c r="AC40" s="279">
        <f t="shared" si="30"/>
        <v>8.9684296240748598</v>
      </c>
    </row>
    <row r="41" spans="1:29" s="265" customFormat="1" ht="30" customHeight="1" x14ac:dyDescent="0.25">
      <c r="A41" s="505"/>
      <c r="B41" s="267" t="s">
        <v>13</v>
      </c>
      <c r="C41" s="269"/>
      <c r="D41" s="283">
        <f t="shared" si="26"/>
        <v>2.1230000000000002</v>
      </c>
      <c r="E41" s="283">
        <f t="shared" si="26"/>
        <v>17.245766666666665</v>
      </c>
      <c r="F41" s="283">
        <f t="shared" si="23"/>
        <v>8.1233003611241941</v>
      </c>
      <c r="G41" s="283">
        <f t="shared" si="27"/>
        <v>0</v>
      </c>
      <c r="H41" s="283">
        <f t="shared" si="27"/>
        <v>0</v>
      </c>
      <c r="I41" s="283" t="e">
        <f>H41/G41</f>
        <v>#DIV/0!</v>
      </c>
      <c r="J41" s="283">
        <f t="shared" si="28"/>
        <v>0</v>
      </c>
      <c r="K41" s="283">
        <f t="shared" si="28"/>
        <v>0</v>
      </c>
      <c r="L41" s="283">
        <f t="shared" si="28"/>
        <v>0</v>
      </c>
      <c r="M41" s="283">
        <f t="shared" si="28"/>
        <v>0</v>
      </c>
      <c r="N41" s="283">
        <f t="shared" si="28"/>
        <v>0</v>
      </c>
      <c r="O41" s="283">
        <f t="shared" si="28"/>
        <v>0</v>
      </c>
      <c r="P41" s="283" t="e">
        <f t="shared" si="20"/>
        <v>#DIV/0!</v>
      </c>
      <c r="Q41" s="283">
        <f t="shared" si="29"/>
        <v>23.091000000000001</v>
      </c>
      <c r="R41" s="283">
        <f t="shared" si="29"/>
        <v>81.003641666666653</v>
      </c>
      <c r="S41" s="283">
        <f t="shared" si="29"/>
        <v>2.8999999999999998E-2</v>
      </c>
      <c r="T41" s="283">
        <f t="shared" si="29"/>
        <v>26.359299999999998</v>
      </c>
      <c r="U41" s="283">
        <f t="shared" si="29"/>
        <v>3.9E-2</v>
      </c>
      <c r="V41" s="283">
        <f t="shared" si="29"/>
        <v>45.599391666666669</v>
      </c>
      <c r="W41" s="283">
        <f t="shared" si="29"/>
        <v>23.091000000000001</v>
      </c>
      <c r="X41" s="283">
        <f t="shared" si="29"/>
        <v>107.36294166666664</v>
      </c>
      <c r="Y41" s="283">
        <f t="shared" si="22"/>
        <v>4.6495579085646632</v>
      </c>
      <c r="Z41" s="283">
        <f t="shared" si="5"/>
        <v>25.214000000000002</v>
      </c>
      <c r="AA41" s="283">
        <f t="shared" si="5"/>
        <v>124.60870833333331</v>
      </c>
      <c r="AB41" s="279">
        <f t="shared" si="10"/>
        <v>4.9420444329869637</v>
      </c>
      <c r="AC41" s="279">
        <f>AB41*1.2</f>
        <v>5.9304533195843563</v>
      </c>
    </row>
    <row r="42" spans="1:29" ht="30" customHeight="1" x14ac:dyDescent="0.25">
      <c r="C42"/>
    </row>
    <row r="43" spans="1:29" ht="30" customHeight="1" x14ac:dyDescent="0.25">
      <c r="B43" s="67"/>
      <c r="C43" s="67"/>
      <c r="D43" s="67"/>
      <c r="E43" s="67"/>
      <c r="F43" s="67"/>
      <c r="G43" s="67"/>
      <c r="AB43" s="67"/>
    </row>
    <row r="44" spans="1:29" ht="30" customHeight="1" x14ac:dyDescent="0.25">
      <c r="C44"/>
      <c r="F44" s="515" t="s">
        <v>131</v>
      </c>
      <c r="G44" s="515"/>
      <c r="H44" s="515"/>
      <c r="I44" s="515"/>
      <c r="J44" s="515"/>
      <c r="K44" s="515"/>
      <c r="L44" s="515" t="s">
        <v>32</v>
      </c>
      <c r="M44" s="515"/>
      <c r="N44" s="515"/>
      <c r="O44" s="515"/>
      <c r="P44" s="515"/>
      <c r="Q44" s="515"/>
    </row>
    <row r="45" spans="1:29" ht="30" customHeight="1" x14ac:dyDescent="0.25">
      <c r="F45" s="515"/>
      <c r="G45" s="515"/>
      <c r="H45" s="515"/>
      <c r="I45" s="515"/>
      <c r="J45" s="515"/>
      <c r="K45" s="515"/>
      <c r="L45" s="515"/>
      <c r="M45" s="515"/>
      <c r="N45" s="515"/>
      <c r="O45" s="515"/>
      <c r="P45" s="515"/>
      <c r="Q45" s="515"/>
    </row>
    <row r="46" spans="1:29" ht="30" customHeight="1" x14ac:dyDescent="0.25">
      <c r="F46" s="515"/>
      <c r="G46" s="515"/>
      <c r="H46" s="515"/>
      <c r="I46" s="515"/>
      <c r="J46" s="515"/>
      <c r="K46" s="515"/>
      <c r="L46" s="515"/>
      <c r="M46" s="515"/>
      <c r="N46" s="515"/>
      <c r="O46" s="515"/>
      <c r="P46" s="515"/>
      <c r="Q46" s="515"/>
    </row>
    <row r="47" spans="1:29" ht="30" customHeight="1" x14ac:dyDescent="0.25">
      <c r="F47" s="515"/>
      <c r="G47" s="515"/>
      <c r="H47" s="515"/>
      <c r="I47" s="515"/>
      <c r="J47" s="515"/>
      <c r="K47" s="515"/>
      <c r="L47" s="515"/>
      <c r="M47" s="515"/>
      <c r="N47" s="515"/>
      <c r="O47" s="515"/>
      <c r="P47" s="515"/>
      <c r="Q47" s="515"/>
    </row>
    <row r="48" spans="1:29" ht="30" customHeight="1" x14ac:dyDescent="0.25">
      <c r="F48" s="515"/>
      <c r="G48" s="515"/>
      <c r="H48" s="515"/>
      <c r="I48" s="515"/>
      <c r="J48" s="515"/>
      <c r="K48" s="515"/>
      <c r="L48" s="515"/>
      <c r="M48" s="515"/>
      <c r="N48" s="515"/>
      <c r="O48" s="515"/>
      <c r="P48" s="515"/>
      <c r="Q48" s="515"/>
    </row>
    <row r="49" spans="6:17" ht="30" customHeight="1" x14ac:dyDescent="0.25">
      <c r="F49" s="515"/>
      <c r="G49" s="515"/>
      <c r="H49" s="515"/>
      <c r="I49" s="515"/>
      <c r="J49" s="515"/>
      <c r="K49" s="515"/>
      <c r="L49" s="515"/>
      <c r="M49" s="515"/>
      <c r="N49" s="515"/>
      <c r="O49" s="515"/>
      <c r="P49" s="515"/>
      <c r="Q49" s="515"/>
    </row>
  </sheetData>
  <mergeCells count="15">
    <mergeCell ref="A7:A32"/>
    <mergeCell ref="A35:A41"/>
    <mergeCell ref="F44:K49"/>
    <mergeCell ref="L44:Q49"/>
    <mergeCell ref="H1:I1"/>
    <mergeCell ref="A2:AC2"/>
    <mergeCell ref="B3:AC3"/>
    <mergeCell ref="B5:B6"/>
    <mergeCell ref="C5:C6"/>
    <mergeCell ref="D5:F5"/>
    <mergeCell ref="G5:I5"/>
    <mergeCell ref="J5:P5"/>
    <mergeCell ref="Q5:Y5"/>
    <mergeCell ref="Z5:AC5"/>
    <mergeCell ref="B4:AC4"/>
  </mergeCells>
  <dataValidations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7" right="0.7" top="0.75" bottom="0.75" header="0.3" footer="0.3"/>
  <pageSetup paperSize="9" scale="66" orientation="portrait" r:id="rId1"/>
  <colBreaks count="1" manualBreakCount="1">
    <brk id="2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C49"/>
  <sheetViews>
    <sheetView view="pageBreakPreview" zoomScale="60" zoomScaleNormal="60" workbookViewId="0">
      <selection activeCell="Q25" sqref="Q25:V31"/>
    </sheetView>
  </sheetViews>
  <sheetFormatPr defaultRowHeight="30" customHeight="1"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s>
  <sheetData>
    <row r="1" spans="1:29" ht="15.75" x14ac:dyDescent="0.25">
      <c r="H1" s="473" t="s">
        <v>73</v>
      </c>
      <c r="I1" s="473"/>
    </row>
    <row r="2" spans="1:29" s="112" customFormat="1" ht="110.25" customHeight="1"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3" spans="1:29" ht="20.25" x14ac:dyDescent="0.25">
      <c r="B3" s="476" t="s">
        <v>179</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row>
    <row r="4" spans="1:29" ht="20.25" x14ac:dyDescent="0.25">
      <c r="B4" s="514" t="str">
        <f>Январь!B4</f>
        <v>2025 г.</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row>
    <row r="5" spans="1:29" ht="15.75" x14ac:dyDescent="0.25">
      <c r="B5" s="501" t="s">
        <v>2</v>
      </c>
      <c r="C5" s="502" t="s">
        <v>0</v>
      </c>
      <c r="D5" s="503"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04"/>
    </row>
    <row r="6" spans="1:29" ht="95.25" customHeight="1" x14ac:dyDescent="0.25">
      <c r="B6" s="501"/>
      <c r="C6" s="502"/>
      <c r="D6" s="270" t="s">
        <v>24</v>
      </c>
      <c r="E6" s="271" t="s">
        <v>25</v>
      </c>
      <c r="F6" s="272" t="s">
        <v>30</v>
      </c>
      <c r="G6" s="270"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277" t="s">
        <v>81</v>
      </c>
    </row>
    <row r="7" spans="1:29" s="264" customFormat="1" ht="24" x14ac:dyDescent="0.25">
      <c r="A7" s="481"/>
      <c r="B7" s="159" t="s">
        <v>1</v>
      </c>
      <c r="C7" s="262" t="s">
        <v>95</v>
      </c>
      <c r="D7" s="279">
        <f>SUM(D8:D14)</f>
        <v>0</v>
      </c>
      <c r="E7" s="279">
        <f>SUM(E8:E14)</f>
        <v>0</v>
      </c>
      <c r="F7" s="279" t="e">
        <f t="shared" ref="F7:F14" si="0">E7/D7</f>
        <v>#DIV/0!</v>
      </c>
      <c r="G7" s="279">
        <f>SUM(G8:G14)</f>
        <v>0</v>
      </c>
      <c r="H7" s="279">
        <f>SUM(H8:H14)</f>
        <v>0</v>
      </c>
      <c r="I7" s="279" t="e">
        <f t="shared" ref="I7:I22" si="1">H7/G7</f>
        <v>#DIV/0!</v>
      </c>
      <c r="J7" s="279">
        <f>SUM(J8:J14)</f>
        <v>602.60799999999995</v>
      </c>
      <c r="K7" s="279">
        <f>SUM(K8:K14)</f>
        <v>2135.693683333333</v>
      </c>
      <c r="L7" s="279">
        <f>SUM(L8:L14)</f>
        <v>0.93600000000000005</v>
      </c>
      <c r="M7" s="279">
        <f>SUM(M8:M14)</f>
        <v>876.30926666666676</v>
      </c>
      <c r="N7" s="279">
        <f t="shared" ref="N7:N14" si="2">J7</f>
        <v>602.60799999999995</v>
      </c>
      <c r="O7" s="279">
        <f t="shared" ref="O7:O14" si="3">K7+M7</f>
        <v>3012.0029499999996</v>
      </c>
      <c r="P7" s="279">
        <f>O7/N7</f>
        <v>4.9982790636699148</v>
      </c>
      <c r="Q7" s="279">
        <f t="shared" ref="Q7:V7" si="4">SUM(Q8:Q14)</f>
        <v>473.68700000000001</v>
      </c>
      <c r="R7" s="279">
        <f t="shared" si="4"/>
        <v>1129.4984833333333</v>
      </c>
      <c r="S7" s="279">
        <f t="shared" si="4"/>
        <v>0.76200000000000001</v>
      </c>
      <c r="T7" s="279">
        <f t="shared" si="4"/>
        <v>713.40561666666667</v>
      </c>
      <c r="U7" s="279">
        <f t="shared" si="4"/>
        <v>0.83399999999999996</v>
      </c>
      <c r="V7" s="279">
        <f t="shared" si="4"/>
        <v>236.00174999999999</v>
      </c>
      <c r="W7" s="279">
        <f>Q7</f>
        <v>473.68700000000001</v>
      </c>
      <c r="X7" s="279">
        <f>R7+T7+V7</f>
        <v>2078.9058500000001</v>
      </c>
      <c r="Y7" s="279">
        <f>X7/W7</f>
        <v>4.3887753938782366</v>
      </c>
      <c r="Z7" s="279">
        <f t="shared" ref="Z7:AA41" si="5">W7+N7+G7+D7</f>
        <v>1076.2950000000001</v>
      </c>
      <c r="AA7" s="279">
        <f t="shared" si="5"/>
        <v>5090.9087999999992</v>
      </c>
      <c r="AB7" s="279">
        <f>IFERROR(AA7/Z7,0)</f>
        <v>4.7300310788399083</v>
      </c>
      <c r="AC7" s="279">
        <f>AB7*1.2</f>
        <v>5.6760372946078901</v>
      </c>
    </row>
    <row r="8" spans="1:29" ht="15.75" x14ac:dyDescent="0.25">
      <c r="A8" s="481"/>
      <c r="B8" s="170" t="s">
        <v>7</v>
      </c>
      <c r="C8" s="263" t="s">
        <v>96</v>
      </c>
      <c r="D8" s="303">
        <v>0</v>
      </c>
      <c r="E8" s="303">
        <v>0</v>
      </c>
      <c r="F8" s="279" t="e">
        <f t="shared" si="0"/>
        <v>#DIV/0!</v>
      </c>
      <c r="G8" s="303">
        <v>0</v>
      </c>
      <c r="H8" s="303">
        <v>0</v>
      </c>
      <c r="I8" s="279" t="e">
        <f t="shared" si="1"/>
        <v>#DIV/0!</v>
      </c>
      <c r="J8" s="303">
        <v>0</v>
      </c>
      <c r="K8" s="303">
        <v>0</v>
      </c>
      <c r="L8" s="303">
        <v>0</v>
      </c>
      <c r="M8" s="303">
        <v>0</v>
      </c>
      <c r="N8" s="280">
        <f t="shared" si="2"/>
        <v>0</v>
      </c>
      <c r="O8" s="280">
        <f t="shared" si="3"/>
        <v>0</v>
      </c>
      <c r="P8" s="279" t="e">
        <f t="shared" ref="P8:P31" si="6">O8/N8</f>
        <v>#DIV/0!</v>
      </c>
      <c r="Q8" s="304">
        <v>0</v>
      </c>
      <c r="R8" s="304">
        <v>0</v>
      </c>
      <c r="S8" s="304">
        <v>0</v>
      </c>
      <c r="T8" s="304">
        <v>0</v>
      </c>
      <c r="U8" s="304">
        <v>0</v>
      </c>
      <c r="V8" s="304">
        <v>0</v>
      </c>
      <c r="W8" s="280">
        <f t="shared" ref="W8:W31" si="7">Q8</f>
        <v>0</v>
      </c>
      <c r="X8" s="280">
        <f t="shared" ref="X8:X31" si="8">R8+T8</f>
        <v>0</v>
      </c>
      <c r="Y8" s="279" t="e">
        <f t="shared" ref="Y8:Y31" si="9">X8/W8</f>
        <v>#DIV/0!</v>
      </c>
      <c r="Z8" s="280">
        <f t="shared" si="5"/>
        <v>0</v>
      </c>
      <c r="AA8" s="280">
        <f t="shared" si="5"/>
        <v>0</v>
      </c>
      <c r="AB8" s="279">
        <f t="shared" ref="AB8:AB41" si="10">IFERROR(AA8/Z8,0)</f>
        <v>0</v>
      </c>
      <c r="AC8" s="279">
        <f t="shared" ref="AC8:AC31" si="11">AB8*1.2</f>
        <v>0</v>
      </c>
    </row>
    <row r="9" spans="1:29" ht="15.75" x14ac:dyDescent="0.25">
      <c r="A9" s="481"/>
      <c r="B9" s="170" t="s">
        <v>8</v>
      </c>
      <c r="C9" s="263" t="s">
        <v>97</v>
      </c>
      <c r="D9" s="303">
        <v>0</v>
      </c>
      <c r="E9" s="303">
        <v>0</v>
      </c>
      <c r="F9" s="279" t="e">
        <f t="shared" si="0"/>
        <v>#DIV/0!</v>
      </c>
      <c r="G9" s="303">
        <v>0</v>
      </c>
      <c r="H9" s="303">
        <v>0</v>
      </c>
      <c r="I9" s="279" t="e">
        <f t="shared" si="1"/>
        <v>#DIV/0!</v>
      </c>
      <c r="J9" s="303">
        <v>602.60799999999995</v>
      </c>
      <c r="K9" s="303">
        <v>2135.693683333333</v>
      </c>
      <c r="L9" s="303">
        <v>0.93600000000000005</v>
      </c>
      <c r="M9" s="303">
        <v>876.30926666666676</v>
      </c>
      <c r="N9" s="280">
        <f t="shared" si="2"/>
        <v>602.60799999999995</v>
      </c>
      <c r="O9" s="280">
        <f t="shared" si="3"/>
        <v>3012.0029499999996</v>
      </c>
      <c r="P9" s="279">
        <f t="shared" si="6"/>
        <v>4.9982790636699148</v>
      </c>
      <c r="Q9" s="304">
        <v>473.68700000000001</v>
      </c>
      <c r="R9" s="304">
        <v>1129.4984833333333</v>
      </c>
      <c r="S9" s="304">
        <v>0.76200000000000001</v>
      </c>
      <c r="T9" s="304">
        <v>713.40561666666667</v>
      </c>
      <c r="U9" s="304">
        <v>0.83399999999999996</v>
      </c>
      <c r="V9" s="304">
        <v>236.00174999999999</v>
      </c>
      <c r="W9" s="280">
        <f t="shared" si="7"/>
        <v>473.68700000000001</v>
      </c>
      <c r="X9" s="280">
        <f t="shared" si="8"/>
        <v>1842.9041</v>
      </c>
      <c r="Y9" s="279">
        <f t="shared" si="9"/>
        <v>3.8905524111913561</v>
      </c>
      <c r="Z9" s="280">
        <f t="shared" si="5"/>
        <v>1076.2950000000001</v>
      </c>
      <c r="AA9" s="280">
        <f t="shared" si="5"/>
        <v>4854.9070499999998</v>
      </c>
      <c r="AB9" s="279">
        <f t="shared" si="10"/>
        <v>4.5107587139213683</v>
      </c>
      <c r="AC9" s="279">
        <f t="shared" si="11"/>
        <v>5.4129104567056414</v>
      </c>
    </row>
    <row r="10" spans="1:29" ht="15.75" x14ac:dyDescent="0.25">
      <c r="A10" s="481"/>
      <c r="B10" s="170" t="s">
        <v>9</v>
      </c>
      <c r="C10" s="263" t="s">
        <v>98</v>
      </c>
      <c r="D10" s="303">
        <v>0</v>
      </c>
      <c r="E10" s="303">
        <v>0</v>
      </c>
      <c r="F10" s="279" t="e">
        <f t="shared" si="0"/>
        <v>#DIV/0!</v>
      </c>
      <c r="G10" s="303">
        <v>0</v>
      </c>
      <c r="H10" s="303">
        <v>0</v>
      </c>
      <c r="I10" s="279" t="e">
        <f t="shared" si="1"/>
        <v>#DIV/0!</v>
      </c>
      <c r="J10" s="303">
        <v>0</v>
      </c>
      <c r="K10" s="303">
        <v>0</v>
      </c>
      <c r="L10" s="303">
        <v>0</v>
      </c>
      <c r="M10" s="303">
        <v>0</v>
      </c>
      <c r="N10" s="280">
        <f t="shared" si="2"/>
        <v>0</v>
      </c>
      <c r="O10" s="280">
        <f t="shared" si="3"/>
        <v>0</v>
      </c>
      <c r="P10" s="279" t="e">
        <f t="shared" si="6"/>
        <v>#DIV/0!</v>
      </c>
      <c r="Q10" s="304">
        <v>0</v>
      </c>
      <c r="R10" s="304">
        <v>0</v>
      </c>
      <c r="S10" s="304">
        <v>0</v>
      </c>
      <c r="T10" s="304">
        <v>0</v>
      </c>
      <c r="U10" s="304">
        <v>0</v>
      </c>
      <c r="V10" s="304">
        <v>0</v>
      </c>
      <c r="W10" s="280">
        <f t="shared" si="7"/>
        <v>0</v>
      </c>
      <c r="X10" s="280">
        <f t="shared" si="8"/>
        <v>0</v>
      </c>
      <c r="Y10" s="279" t="e">
        <f t="shared" si="9"/>
        <v>#DIV/0!</v>
      </c>
      <c r="Z10" s="280">
        <f t="shared" si="5"/>
        <v>0</v>
      </c>
      <c r="AA10" s="280">
        <f t="shared" si="5"/>
        <v>0</v>
      </c>
      <c r="AB10" s="279">
        <f t="shared" si="10"/>
        <v>0</v>
      </c>
      <c r="AC10" s="279">
        <f t="shared" si="11"/>
        <v>0</v>
      </c>
    </row>
    <row r="11" spans="1:29" ht="15.75" x14ac:dyDescent="0.25">
      <c r="A11" s="481"/>
      <c r="B11" s="170" t="s">
        <v>10</v>
      </c>
      <c r="C11" s="263" t="s">
        <v>99</v>
      </c>
      <c r="D11" s="303">
        <v>0</v>
      </c>
      <c r="E11" s="303">
        <v>0</v>
      </c>
      <c r="F11" s="279" t="e">
        <f t="shared" si="0"/>
        <v>#DIV/0!</v>
      </c>
      <c r="G11" s="303">
        <v>0</v>
      </c>
      <c r="H11" s="303">
        <v>0</v>
      </c>
      <c r="I11" s="279" t="e">
        <f t="shared" si="1"/>
        <v>#DIV/0!</v>
      </c>
      <c r="J11" s="303">
        <v>0</v>
      </c>
      <c r="K11" s="303">
        <v>0</v>
      </c>
      <c r="L11" s="303">
        <v>0</v>
      </c>
      <c r="M11" s="303">
        <v>0</v>
      </c>
      <c r="N11" s="280">
        <f t="shared" si="2"/>
        <v>0</v>
      </c>
      <c r="O11" s="280">
        <f t="shared" si="3"/>
        <v>0</v>
      </c>
      <c r="P11" s="279" t="e">
        <f t="shared" si="6"/>
        <v>#DIV/0!</v>
      </c>
      <c r="Q11" s="304">
        <v>0</v>
      </c>
      <c r="R11" s="304">
        <v>0</v>
      </c>
      <c r="S11" s="304">
        <v>0</v>
      </c>
      <c r="T11" s="304">
        <v>0</v>
      </c>
      <c r="U11" s="304">
        <v>0</v>
      </c>
      <c r="V11" s="304">
        <v>0</v>
      </c>
      <c r="W11" s="280">
        <f t="shared" si="7"/>
        <v>0</v>
      </c>
      <c r="X11" s="280">
        <f t="shared" si="8"/>
        <v>0</v>
      </c>
      <c r="Y11" s="279" t="e">
        <f t="shared" si="9"/>
        <v>#DIV/0!</v>
      </c>
      <c r="Z11" s="280">
        <f t="shared" si="5"/>
        <v>0</v>
      </c>
      <c r="AA11" s="280">
        <f t="shared" si="5"/>
        <v>0</v>
      </c>
      <c r="AB11" s="279">
        <f t="shared" si="10"/>
        <v>0</v>
      </c>
      <c r="AC11" s="279">
        <f t="shared" si="11"/>
        <v>0</v>
      </c>
    </row>
    <row r="12" spans="1:29" ht="15.75" x14ac:dyDescent="0.25">
      <c r="A12" s="481"/>
      <c r="B12" s="170" t="s">
        <v>11</v>
      </c>
      <c r="C12" s="263" t="s">
        <v>100</v>
      </c>
      <c r="D12" s="303">
        <v>0</v>
      </c>
      <c r="E12" s="303">
        <v>0</v>
      </c>
      <c r="F12" s="279" t="e">
        <f t="shared" si="0"/>
        <v>#DIV/0!</v>
      </c>
      <c r="G12" s="303">
        <v>0</v>
      </c>
      <c r="H12" s="303">
        <v>0</v>
      </c>
      <c r="I12" s="279" t="e">
        <f t="shared" si="1"/>
        <v>#DIV/0!</v>
      </c>
      <c r="J12" s="303">
        <v>0</v>
      </c>
      <c r="K12" s="303">
        <v>0</v>
      </c>
      <c r="L12" s="303">
        <v>0</v>
      </c>
      <c r="M12" s="303">
        <v>0</v>
      </c>
      <c r="N12" s="280">
        <f t="shared" si="2"/>
        <v>0</v>
      </c>
      <c r="O12" s="280">
        <f t="shared" si="3"/>
        <v>0</v>
      </c>
      <c r="P12" s="279" t="e">
        <f t="shared" si="6"/>
        <v>#DIV/0!</v>
      </c>
      <c r="Q12" s="304">
        <v>0</v>
      </c>
      <c r="R12" s="304">
        <v>0</v>
      </c>
      <c r="S12" s="304">
        <v>0</v>
      </c>
      <c r="T12" s="304">
        <v>0</v>
      </c>
      <c r="U12" s="304">
        <v>0</v>
      </c>
      <c r="V12" s="304">
        <v>0</v>
      </c>
      <c r="W12" s="280">
        <f t="shared" si="7"/>
        <v>0</v>
      </c>
      <c r="X12" s="280">
        <f t="shared" si="8"/>
        <v>0</v>
      </c>
      <c r="Y12" s="279" t="e">
        <f t="shared" si="9"/>
        <v>#DIV/0!</v>
      </c>
      <c r="Z12" s="280">
        <f t="shared" si="5"/>
        <v>0</v>
      </c>
      <c r="AA12" s="280">
        <f t="shared" si="5"/>
        <v>0</v>
      </c>
      <c r="AB12" s="279">
        <f t="shared" si="10"/>
        <v>0</v>
      </c>
      <c r="AC12" s="279">
        <f t="shared" si="11"/>
        <v>0</v>
      </c>
    </row>
    <row r="13" spans="1:29" ht="15.75" x14ac:dyDescent="0.25">
      <c r="A13" s="481"/>
      <c r="B13" s="170" t="s">
        <v>12</v>
      </c>
      <c r="C13" s="263" t="s">
        <v>101</v>
      </c>
      <c r="D13" s="303">
        <v>0</v>
      </c>
      <c r="E13" s="303">
        <v>0</v>
      </c>
      <c r="F13" s="279" t="e">
        <f t="shared" si="0"/>
        <v>#DIV/0!</v>
      </c>
      <c r="G13" s="303">
        <v>0</v>
      </c>
      <c r="H13" s="303">
        <v>0</v>
      </c>
      <c r="I13" s="279" t="e">
        <f t="shared" si="1"/>
        <v>#DIV/0!</v>
      </c>
      <c r="J13" s="303">
        <v>0</v>
      </c>
      <c r="K13" s="303">
        <v>0</v>
      </c>
      <c r="L13" s="303">
        <v>0</v>
      </c>
      <c r="M13" s="303">
        <v>0</v>
      </c>
      <c r="N13" s="280">
        <f t="shared" si="2"/>
        <v>0</v>
      </c>
      <c r="O13" s="280">
        <f t="shared" si="3"/>
        <v>0</v>
      </c>
      <c r="P13" s="279" t="e">
        <f t="shared" si="6"/>
        <v>#DIV/0!</v>
      </c>
      <c r="Q13" s="304">
        <v>0</v>
      </c>
      <c r="R13" s="304">
        <v>0</v>
      </c>
      <c r="S13" s="304">
        <v>0</v>
      </c>
      <c r="T13" s="304">
        <v>0</v>
      </c>
      <c r="U13" s="304">
        <v>0</v>
      </c>
      <c r="V13" s="304">
        <v>0</v>
      </c>
      <c r="W13" s="280">
        <f t="shared" si="7"/>
        <v>0</v>
      </c>
      <c r="X13" s="280">
        <f t="shared" si="8"/>
        <v>0</v>
      </c>
      <c r="Y13" s="279" t="e">
        <f t="shared" si="9"/>
        <v>#DIV/0!</v>
      </c>
      <c r="Z13" s="280">
        <f t="shared" si="5"/>
        <v>0</v>
      </c>
      <c r="AA13" s="280">
        <f t="shared" si="5"/>
        <v>0</v>
      </c>
      <c r="AB13" s="279">
        <f t="shared" si="10"/>
        <v>0</v>
      </c>
      <c r="AC13" s="279">
        <f t="shared" si="11"/>
        <v>0</v>
      </c>
    </row>
    <row r="14" spans="1:29" ht="15.75" x14ac:dyDescent="0.25">
      <c r="A14" s="481"/>
      <c r="B14" s="170" t="s">
        <v>13</v>
      </c>
      <c r="C14" s="263" t="s">
        <v>102</v>
      </c>
      <c r="D14" s="303">
        <v>0</v>
      </c>
      <c r="E14" s="303">
        <v>0</v>
      </c>
      <c r="F14" s="279" t="e">
        <f t="shared" si="0"/>
        <v>#DIV/0!</v>
      </c>
      <c r="G14" s="303">
        <v>0</v>
      </c>
      <c r="H14" s="303">
        <v>0</v>
      </c>
      <c r="I14" s="279" t="e">
        <f t="shared" si="1"/>
        <v>#DIV/0!</v>
      </c>
      <c r="J14" s="303">
        <v>0</v>
      </c>
      <c r="K14" s="303">
        <v>0</v>
      </c>
      <c r="L14" s="303">
        <v>0</v>
      </c>
      <c r="M14" s="303">
        <v>0</v>
      </c>
      <c r="N14" s="280">
        <f t="shared" si="2"/>
        <v>0</v>
      </c>
      <c r="O14" s="280">
        <f t="shared" si="3"/>
        <v>0</v>
      </c>
      <c r="P14" s="279" t="e">
        <f t="shared" si="6"/>
        <v>#DIV/0!</v>
      </c>
      <c r="Q14" s="304">
        <v>0</v>
      </c>
      <c r="R14" s="304">
        <v>0</v>
      </c>
      <c r="S14" s="304">
        <v>0</v>
      </c>
      <c r="T14" s="304">
        <v>0</v>
      </c>
      <c r="U14" s="304">
        <v>0</v>
      </c>
      <c r="V14" s="304">
        <v>0</v>
      </c>
      <c r="W14" s="280">
        <f t="shared" si="7"/>
        <v>0</v>
      </c>
      <c r="X14" s="280">
        <f t="shared" si="8"/>
        <v>0</v>
      </c>
      <c r="Y14" s="279" t="e">
        <f t="shared" si="9"/>
        <v>#DIV/0!</v>
      </c>
      <c r="Z14" s="280">
        <f t="shared" si="5"/>
        <v>0</v>
      </c>
      <c r="AA14" s="280">
        <f t="shared" si="5"/>
        <v>0</v>
      </c>
      <c r="AB14" s="279">
        <f t="shared" si="10"/>
        <v>0</v>
      </c>
      <c r="AC14" s="279">
        <f t="shared" si="11"/>
        <v>0</v>
      </c>
    </row>
    <row r="15" spans="1:29" s="264" customFormat="1" ht="24" x14ac:dyDescent="0.25">
      <c r="A15" s="481"/>
      <c r="B15" s="159" t="s">
        <v>17</v>
      </c>
      <c r="C15" s="262" t="s">
        <v>103</v>
      </c>
      <c r="D15" s="279">
        <f>SUM(D16:D22)</f>
        <v>0</v>
      </c>
      <c r="E15" s="279">
        <f>SUM(E16:E22)</f>
        <v>0</v>
      </c>
      <c r="F15" s="279" t="e">
        <f>E15/D15</f>
        <v>#DIV/0!</v>
      </c>
      <c r="G15" s="279">
        <f>SUM(G16:G22)</f>
        <v>0</v>
      </c>
      <c r="H15" s="279">
        <f>SUM(H16:H22)</f>
        <v>0</v>
      </c>
      <c r="I15" s="279" t="e">
        <f t="shared" si="1"/>
        <v>#DIV/0!</v>
      </c>
      <c r="J15" s="279">
        <f>SUM(J16:J22)</f>
        <v>163.56199999999998</v>
      </c>
      <c r="K15" s="279">
        <f>SUM(K16:K22)</f>
        <v>862.10829999999999</v>
      </c>
      <c r="L15" s="279">
        <f>SUM(L16:L22)</f>
        <v>0.25</v>
      </c>
      <c r="M15" s="279">
        <f>SUM(M16:M22)</f>
        <v>234.05695833333334</v>
      </c>
      <c r="N15" s="279">
        <f>J15</f>
        <v>163.56199999999998</v>
      </c>
      <c r="O15" s="279">
        <f>K15+M15</f>
        <v>1096.1652583333334</v>
      </c>
      <c r="P15" s="279">
        <f t="shared" si="6"/>
        <v>6.7018333007259239</v>
      </c>
      <c r="Q15" s="279">
        <f t="shared" ref="Q15:V15" si="12">SUM(Q16:Q22)</f>
        <v>0</v>
      </c>
      <c r="R15" s="279">
        <f t="shared" si="12"/>
        <v>0</v>
      </c>
      <c r="S15" s="279">
        <f t="shared" si="12"/>
        <v>0</v>
      </c>
      <c r="T15" s="279">
        <f t="shared" si="12"/>
        <v>0</v>
      </c>
      <c r="U15" s="279">
        <f t="shared" si="12"/>
        <v>0</v>
      </c>
      <c r="V15" s="279">
        <f t="shared" si="12"/>
        <v>0</v>
      </c>
      <c r="W15" s="279">
        <f t="shared" si="7"/>
        <v>0</v>
      </c>
      <c r="X15" s="279">
        <f t="shared" si="8"/>
        <v>0</v>
      </c>
      <c r="Y15" s="279" t="e">
        <f t="shared" si="9"/>
        <v>#DIV/0!</v>
      </c>
      <c r="Z15" s="279">
        <f t="shared" si="5"/>
        <v>163.56199999999998</v>
      </c>
      <c r="AA15" s="279">
        <f t="shared" si="5"/>
        <v>1096.1652583333334</v>
      </c>
      <c r="AB15" s="279">
        <f t="shared" si="10"/>
        <v>6.7018333007259239</v>
      </c>
      <c r="AC15" s="279">
        <f t="shared" si="11"/>
        <v>8.042199960871109</v>
      </c>
    </row>
    <row r="16" spans="1:29" ht="15.75" x14ac:dyDescent="0.25">
      <c r="A16" s="481"/>
      <c r="B16" s="170" t="s">
        <v>7</v>
      </c>
      <c r="C16" s="263" t="s">
        <v>104</v>
      </c>
      <c r="D16" s="303">
        <v>0</v>
      </c>
      <c r="E16" s="303">
        <v>0</v>
      </c>
      <c r="F16" s="279" t="e">
        <f t="shared" ref="F16:F32" si="13">E16/D16</f>
        <v>#DIV/0!</v>
      </c>
      <c r="G16" s="303">
        <v>0</v>
      </c>
      <c r="H16" s="303">
        <v>0</v>
      </c>
      <c r="I16" s="279" t="e">
        <f t="shared" si="1"/>
        <v>#DIV/0!</v>
      </c>
      <c r="J16" s="304">
        <v>155.76599999999999</v>
      </c>
      <c r="K16" s="304">
        <v>820.93341666666663</v>
      </c>
      <c r="L16" s="304">
        <v>0.23599999999999999</v>
      </c>
      <c r="M16" s="304">
        <v>220.94976666666668</v>
      </c>
      <c r="N16" s="280">
        <f t="shared" ref="N16:N31" si="14">J16</f>
        <v>155.76599999999999</v>
      </c>
      <c r="O16" s="280">
        <f>K16+M16</f>
        <v>1041.8831833333334</v>
      </c>
      <c r="P16" s="279">
        <f t="shared" si="6"/>
        <v>6.6887715119688087</v>
      </c>
      <c r="Q16" s="304">
        <v>0</v>
      </c>
      <c r="R16" s="304">
        <v>0</v>
      </c>
      <c r="S16" s="304">
        <v>0</v>
      </c>
      <c r="T16" s="304">
        <v>0</v>
      </c>
      <c r="U16" s="304">
        <v>0</v>
      </c>
      <c r="V16" s="304">
        <v>0</v>
      </c>
      <c r="W16" s="280">
        <f>Q16</f>
        <v>0</v>
      </c>
      <c r="X16" s="280">
        <f t="shared" si="8"/>
        <v>0</v>
      </c>
      <c r="Y16" s="279" t="e">
        <f t="shared" si="9"/>
        <v>#DIV/0!</v>
      </c>
      <c r="Z16" s="280">
        <f t="shared" si="5"/>
        <v>155.76599999999999</v>
      </c>
      <c r="AA16" s="280">
        <f t="shared" si="5"/>
        <v>1041.8831833333334</v>
      </c>
      <c r="AB16" s="279">
        <f t="shared" si="10"/>
        <v>6.6887715119688087</v>
      </c>
      <c r="AC16" s="279">
        <f t="shared" si="11"/>
        <v>8.0265258143625697</v>
      </c>
    </row>
    <row r="17" spans="1:29" ht="15.75" x14ac:dyDescent="0.25">
      <c r="A17" s="481"/>
      <c r="B17" s="170" t="s">
        <v>8</v>
      </c>
      <c r="C17" s="263" t="s">
        <v>105</v>
      </c>
      <c r="D17" s="303">
        <v>0</v>
      </c>
      <c r="E17" s="303">
        <v>0</v>
      </c>
      <c r="F17" s="279" t="e">
        <f t="shared" si="13"/>
        <v>#DIV/0!</v>
      </c>
      <c r="G17" s="303">
        <v>0</v>
      </c>
      <c r="H17" s="303">
        <v>0</v>
      </c>
      <c r="I17" s="279" t="e">
        <f t="shared" si="1"/>
        <v>#DIV/0!</v>
      </c>
      <c r="J17" s="304">
        <v>0</v>
      </c>
      <c r="K17" s="304">
        <v>0</v>
      </c>
      <c r="L17" s="304">
        <v>0</v>
      </c>
      <c r="M17" s="304">
        <v>0</v>
      </c>
      <c r="N17" s="280">
        <f t="shared" si="14"/>
        <v>0</v>
      </c>
      <c r="O17" s="280">
        <f t="shared" ref="O17:O31" si="15">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row>
    <row r="18" spans="1:29" ht="15.75" x14ac:dyDescent="0.25">
      <c r="A18" s="481"/>
      <c r="B18" s="170" t="s">
        <v>9</v>
      </c>
      <c r="C18" s="263" t="s">
        <v>106</v>
      </c>
      <c r="D18" s="303">
        <v>0</v>
      </c>
      <c r="E18" s="303">
        <v>0</v>
      </c>
      <c r="F18" s="279" t="e">
        <f t="shared" si="13"/>
        <v>#DIV/0!</v>
      </c>
      <c r="G18" s="303">
        <v>0</v>
      </c>
      <c r="H18" s="303">
        <v>0</v>
      </c>
      <c r="I18" s="279" t="e">
        <f t="shared" si="1"/>
        <v>#DIV/0!</v>
      </c>
      <c r="J18" s="304">
        <v>0</v>
      </c>
      <c r="K18" s="304">
        <v>0</v>
      </c>
      <c r="L18" s="304">
        <v>0</v>
      </c>
      <c r="M18" s="304">
        <v>0</v>
      </c>
      <c r="N18" s="280">
        <f t="shared" si="14"/>
        <v>0</v>
      </c>
      <c r="O18" s="280">
        <f t="shared" si="15"/>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279">
        <f t="shared" si="11"/>
        <v>0</v>
      </c>
    </row>
    <row r="19" spans="1:29" ht="15.75" x14ac:dyDescent="0.25">
      <c r="A19" s="481"/>
      <c r="B19" s="170" t="s">
        <v>10</v>
      </c>
      <c r="C19" s="263" t="s">
        <v>107</v>
      </c>
      <c r="D19" s="303">
        <v>0</v>
      </c>
      <c r="E19" s="303">
        <v>0</v>
      </c>
      <c r="F19" s="279" t="e">
        <f t="shared" si="13"/>
        <v>#DIV/0!</v>
      </c>
      <c r="G19" s="303">
        <v>0</v>
      </c>
      <c r="H19" s="303">
        <v>0</v>
      </c>
      <c r="I19" s="279" t="e">
        <f t="shared" si="1"/>
        <v>#DIV/0!</v>
      </c>
      <c r="J19" s="304">
        <v>7.7960000000000003</v>
      </c>
      <c r="K19" s="304">
        <v>41.174883333333334</v>
      </c>
      <c r="L19" s="304">
        <v>1.4E-2</v>
      </c>
      <c r="M19" s="304">
        <v>13.107191666666667</v>
      </c>
      <c r="N19" s="280">
        <f t="shared" si="14"/>
        <v>7.7960000000000003</v>
      </c>
      <c r="O19" s="280">
        <f t="shared" si="15"/>
        <v>54.282074999999999</v>
      </c>
      <c r="P19" s="279">
        <f t="shared" si="6"/>
        <v>6.9628110569522832</v>
      </c>
      <c r="Q19" s="304">
        <v>0</v>
      </c>
      <c r="R19" s="304">
        <v>0</v>
      </c>
      <c r="S19" s="304">
        <v>0</v>
      </c>
      <c r="T19" s="304">
        <v>0</v>
      </c>
      <c r="U19" s="304">
        <v>0</v>
      </c>
      <c r="V19" s="304">
        <v>0</v>
      </c>
      <c r="W19" s="280">
        <f t="shared" si="7"/>
        <v>0</v>
      </c>
      <c r="X19" s="280">
        <f t="shared" si="8"/>
        <v>0</v>
      </c>
      <c r="Y19" s="279" t="e">
        <f t="shared" si="9"/>
        <v>#DIV/0!</v>
      </c>
      <c r="Z19" s="280">
        <f t="shared" si="5"/>
        <v>7.7960000000000003</v>
      </c>
      <c r="AA19" s="280">
        <f t="shared" si="5"/>
        <v>54.282074999999999</v>
      </c>
      <c r="AB19" s="279">
        <f t="shared" si="10"/>
        <v>6.9628110569522832</v>
      </c>
      <c r="AC19" s="279">
        <f t="shared" si="11"/>
        <v>8.3553732683427402</v>
      </c>
    </row>
    <row r="20" spans="1:29" ht="15.75" x14ac:dyDescent="0.25">
      <c r="A20" s="481"/>
      <c r="B20" s="170" t="s">
        <v>11</v>
      </c>
      <c r="C20" s="263" t="s">
        <v>108</v>
      </c>
      <c r="D20" s="303">
        <v>0</v>
      </c>
      <c r="E20" s="303">
        <v>0</v>
      </c>
      <c r="F20" s="279" t="e">
        <f t="shared" si="13"/>
        <v>#DIV/0!</v>
      </c>
      <c r="G20" s="303">
        <v>0</v>
      </c>
      <c r="H20" s="303">
        <v>0</v>
      </c>
      <c r="I20" s="279" t="e">
        <f t="shared" si="1"/>
        <v>#DIV/0!</v>
      </c>
      <c r="J20" s="304">
        <v>0</v>
      </c>
      <c r="K20" s="304">
        <v>0</v>
      </c>
      <c r="L20" s="304">
        <v>0</v>
      </c>
      <c r="M20" s="304">
        <v>0</v>
      </c>
      <c r="N20" s="280">
        <f t="shared" si="14"/>
        <v>0</v>
      </c>
      <c r="O20" s="280">
        <f t="shared" si="15"/>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row>
    <row r="21" spans="1:29" ht="15.75" x14ac:dyDescent="0.25">
      <c r="A21" s="481"/>
      <c r="B21" s="170" t="s">
        <v>12</v>
      </c>
      <c r="C21" s="263" t="s">
        <v>109</v>
      </c>
      <c r="D21" s="303">
        <v>0</v>
      </c>
      <c r="E21" s="303">
        <v>0</v>
      </c>
      <c r="F21" s="279" t="e">
        <f t="shared" si="13"/>
        <v>#DIV/0!</v>
      </c>
      <c r="G21" s="303">
        <v>0</v>
      </c>
      <c r="H21" s="303">
        <v>0</v>
      </c>
      <c r="I21" s="279" t="e">
        <f t="shared" si="1"/>
        <v>#DIV/0!</v>
      </c>
      <c r="J21" s="304">
        <v>0</v>
      </c>
      <c r="K21" s="304">
        <v>0</v>
      </c>
      <c r="L21" s="304">
        <v>0</v>
      </c>
      <c r="M21" s="304">
        <v>0</v>
      </c>
      <c r="N21" s="280">
        <f t="shared" si="14"/>
        <v>0</v>
      </c>
      <c r="O21" s="280">
        <f t="shared" si="15"/>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row>
    <row r="22" spans="1:29" ht="15.75" x14ac:dyDescent="0.25">
      <c r="A22" s="481"/>
      <c r="B22" s="170" t="s">
        <v>13</v>
      </c>
      <c r="C22" s="263" t="s">
        <v>110</v>
      </c>
      <c r="D22" s="303">
        <v>0</v>
      </c>
      <c r="E22" s="303">
        <v>0</v>
      </c>
      <c r="F22" s="279" t="e">
        <f t="shared" si="13"/>
        <v>#DIV/0!</v>
      </c>
      <c r="G22" s="303">
        <v>0</v>
      </c>
      <c r="H22" s="303">
        <v>0</v>
      </c>
      <c r="I22" s="279" t="e">
        <f t="shared" si="1"/>
        <v>#DIV/0!</v>
      </c>
      <c r="J22" s="304">
        <v>0</v>
      </c>
      <c r="K22" s="304">
        <v>0</v>
      </c>
      <c r="L22" s="304">
        <v>0</v>
      </c>
      <c r="M22" s="304">
        <v>0</v>
      </c>
      <c r="N22" s="280">
        <f t="shared" si="14"/>
        <v>0</v>
      </c>
      <c r="O22" s="280">
        <f t="shared" si="15"/>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279">
        <f t="shared" si="11"/>
        <v>0</v>
      </c>
    </row>
    <row r="23" spans="1:29" s="285" customFormat="1" ht="24" x14ac:dyDescent="0.25">
      <c r="A23" s="481"/>
      <c r="B23" s="314" t="s">
        <v>119</v>
      </c>
      <c r="C23" s="288" t="s">
        <v>94</v>
      </c>
      <c r="D23" s="306"/>
      <c r="E23" s="306"/>
      <c r="F23" s="292" t="e">
        <f t="shared" si="13"/>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279">
        <f t="shared" si="11"/>
        <v>0</v>
      </c>
    </row>
    <row r="24" spans="1:29" s="264" customFormat="1" ht="24" x14ac:dyDescent="0.25">
      <c r="A24" s="481"/>
      <c r="B24" s="159" t="s">
        <v>74</v>
      </c>
      <c r="C24" s="262" t="s">
        <v>111</v>
      </c>
      <c r="D24" s="279">
        <f>SUM(D25:D31)</f>
        <v>438.91999999999996</v>
      </c>
      <c r="E24" s="279">
        <f>SUM(E25:E31)</f>
        <v>3096.0265166666663</v>
      </c>
      <c r="F24" s="279">
        <f t="shared" si="13"/>
        <v>7.0537376211306535</v>
      </c>
      <c r="G24" s="279">
        <f>SUM(G25:G31)</f>
        <v>0</v>
      </c>
      <c r="H24" s="279">
        <f>SUM(H25:H31)</f>
        <v>0</v>
      </c>
      <c r="I24" s="279" t="e">
        <f>H24/G24</f>
        <v>#DIV/0!</v>
      </c>
      <c r="J24" s="279">
        <f>SUM(J25:J31)</f>
        <v>0</v>
      </c>
      <c r="K24" s="279">
        <f>SUM(K25:K31)</f>
        <v>0</v>
      </c>
      <c r="L24" s="279">
        <f>SUM(L25:L31)</f>
        <v>0</v>
      </c>
      <c r="M24" s="279">
        <f>SUM(M25:M31)</f>
        <v>0</v>
      </c>
      <c r="N24" s="279">
        <f t="shared" si="14"/>
        <v>0</v>
      </c>
      <c r="O24" s="279">
        <f>K24+M24</f>
        <v>0</v>
      </c>
      <c r="P24" s="279" t="e">
        <f t="shared" si="6"/>
        <v>#DIV/0!</v>
      </c>
      <c r="Q24" s="279">
        <f t="shared" ref="Q24:V24" si="16">SUM(Q25:Q31)</f>
        <v>19.724</v>
      </c>
      <c r="R24" s="279">
        <f t="shared" si="16"/>
        <v>69.671900000000008</v>
      </c>
      <c r="S24" s="279">
        <f t="shared" si="16"/>
        <v>3.1E-2</v>
      </c>
      <c r="T24" s="279">
        <f t="shared" si="16"/>
        <v>29.023066666666665</v>
      </c>
      <c r="U24" s="279">
        <f t="shared" si="16"/>
        <v>3.5000000000000003E-2</v>
      </c>
      <c r="V24" s="279">
        <f t="shared" si="16"/>
        <v>41.596800000000002</v>
      </c>
      <c r="W24" s="279">
        <f t="shared" si="7"/>
        <v>19.724</v>
      </c>
      <c r="X24" s="279">
        <f t="shared" si="8"/>
        <v>98.694966666666673</v>
      </c>
      <c r="Y24" s="279">
        <f t="shared" si="9"/>
        <v>5.0038007841546683</v>
      </c>
      <c r="Z24" s="279">
        <f t="shared" si="5"/>
        <v>458.64399999999995</v>
      </c>
      <c r="AA24" s="279">
        <f t="shared" si="5"/>
        <v>3194.7214833333328</v>
      </c>
      <c r="AB24" s="279">
        <f t="shared" si="10"/>
        <v>6.9655800213964056</v>
      </c>
      <c r="AC24" s="279">
        <f t="shared" si="11"/>
        <v>8.3586960256756857</v>
      </c>
    </row>
    <row r="25" spans="1:29" ht="15.75" x14ac:dyDescent="0.25">
      <c r="A25" s="481"/>
      <c r="B25" s="170" t="s">
        <v>7</v>
      </c>
      <c r="C25" s="263" t="s">
        <v>112</v>
      </c>
      <c r="D25" s="303">
        <v>18.178999999999998</v>
      </c>
      <c r="E25" s="303">
        <v>128.07500833333333</v>
      </c>
      <c r="F25" s="279">
        <f t="shared" si="13"/>
        <v>7.0452174670407253</v>
      </c>
      <c r="G25" s="303">
        <v>0</v>
      </c>
      <c r="H25" s="303">
        <v>0</v>
      </c>
      <c r="I25" s="279" t="e">
        <f t="shared" ref="I25:I31" si="17">H25/G25</f>
        <v>#DIV/0!</v>
      </c>
      <c r="J25" s="304"/>
      <c r="K25" s="304"/>
      <c r="L25" s="304"/>
      <c r="M25" s="304"/>
      <c r="N25" s="280">
        <f t="shared" si="14"/>
        <v>0</v>
      </c>
      <c r="O25" s="280">
        <f t="shared" si="15"/>
        <v>0</v>
      </c>
      <c r="P25" s="279" t="e">
        <f t="shared" si="6"/>
        <v>#DIV/0!</v>
      </c>
      <c r="Q25" s="304">
        <v>0</v>
      </c>
      <c r="R25" s="304">
        <v>0</v>
      </c>
      <c r="S25" s="304">
        <v>0</v>
      </c>
      <c r="T25" s="304">
        <v>0</v>
      </c>
      <c r="U25" s="304">
        <v>0</v>
      </c>
      <c r="V25" s="304">
        <v>0</v>
      </c>
      <c r="W25" s="280">
        <f t="shared" si="7"/>
        <v>0</v>
      </c>
      <c r="X25" s="280">
        <f t="shared" si="8"/>
        <v>0</v>
      </c>
      <c r="Y25" s="279" t="e">
        <f t="shared" si="9"/>
        <v>#DIV/0!</v>
      </c>
      <c r="Z25" s="280">
        <f t="shared" si="5"/>
        <v>18.178999999999998</v>
      </c>
      <c r="AA25" s="280">
        <f t="shared" si="5"/>
        <v>128.07500833333333</v>
      </c>
      <c r="AB25" s="279">
        <f t="shared" si="10"/>
        <v>7.0452174670407253</v>
      </c>
      <c r="AC25" s="279">
        <f t="shared" si="11"/>
        <v>8.4542609604488703</v>
      </c>
    </row>
    <row r="26" spans="1:29" ht="15.75" x14ac:dyDescent="0.25">
      <c r="A26" s="481"/>
      <c r="B26" s="170" t="s">
        <v>8</v>
      </c>
      <c r="C26" s="263" t="s">
        <v>113</v>
      </c>
      <c r="D26" s="303">
        <v>0</v>
      </c>
      <c r="E26" s="303">
        <v>0</v>
      </c>
      <c r="F26" s="279" t="e">
        <f t="shared" si="13"/>
        <v>#DIV/0!</v>
      </c>
      <c r="G26" s="303">
        <v>0</v>
      </c>
      <c r="H26" s="303">
        <v>0</v>
      </c>
      <c r="I26" s="279" t="e">
        <f t="shared" si="17"/>
        <v>#DIV/0!</v>
      </c>
      <c r="J26" s="304">
        <v>0</v>
      </c>
      <c r="K26" s="304">
        <v>0</v>
      </c>
      <c r="L26" s="304">
        <v>0</v>
      </c>
      <c r="M26" s="304">
        <v>0</v>
      </c>
      <c r="N26" s="280">
        <f t="shared" si="14"/>
        <v>0</v>
      </c>
      <c r="O26" s="280">
        <f t="shared" si="15"/>
        <v>0</v>
      </c>
      <c r="P26" s="279" t="e">
        <f t="shared" si="6"/>
        <v>#DIV/0!</v>
      </c>
      <c r="Q26" s="305">
        <v>0</v>
      </c>
      <c r="R26" s="305">
        <v>0</v>
      </c>
      <c r="S26" s="305">
        <v>0</v>
      </c>
      <c r="T26" s="305">
        <v>0</v>
      </c>
      <c r="U26" s="304">
        <v>0</v>
      </c>
      <c r="V26" s="304">
        <v>0</v>
      </c>
      <c r="W26" s="280">
        <f t="shared" si="7"/>
        <v>0</v>
      </c>
      <c r="X26" s="280">
        <f t="shared" si="8"/>
        <v>0</v>
      </c>
      <c r="Y26" s="279" t="e">
        <f t="shared" si="9"/>
        <v>#DIV/0!</v>
      </c>
      <c r="Z26" s="280">
        <f t="shared" si="5"/>
        <v>0</v>
      </c>
      <c r="AA26" s="280">
        <f t="shared" si="5"/>
        <v>0</v>
      </c>
      <c r="AB26" s="279">
        <f t="shared" si="10"/>
        <v>0</v>
      </c>
      <c r="AC26" s="279">
        <f t="shared" si="11"/>
        <v>0</v>
      </c>
    </row>
    <row r="27" spans="1:29" ht="15.75" x14ac:dyDescent="0.25">
      <c r="A27" s="481"/>
      <c r="B27" s="170" t="s">
        <v>9</v>
      </c>
      <c r="C27" s="263" t="s">
        <v>114</v>
      </c>
      <c r="D27" s="303">
        <v>0</v>
      </c>
      <c r="E27" s="303">
        <v>0</v>
      </c>
      <c r="F27" s="279" t="e">
        <f t="shared" si="13"/>
        <v>#DIV/0!</v>
      </c>
      <c r="G27" s="303">
        <v>0</v>
      </c>
      <c r="H27" s="303">
        <v>0</v>
      </c>
      <c r="I27" s="279" t="e">
        <f t="shared" si="17"/>
        <v>#DIV/0!</v>
      </c>
      <c r="J27" s="304">
        <v>0</v>
      </c>
      <c r="K27" s="304">
        <v>0</v>
      </c>
      <c r="L27" s="304">
        <v>0</v>
      </c>
      <c r="M27" s="304">
        <v>0</v>
      </c>
      <c r="N27" s="280">
        <f t="shared" si="14"/>
        <v>0</v>
      </c>
      <c r="O27" s="280">
        <f t="shared" si="15"/>
        <v>0</v>
      </c>
      <c r="P27" s="279" t="e">
        <f t="shared" si="6"/>
        <v>#DIV/0!</v>
      </c>
      <c r="Q27" s="305">
        <v>0</v>
      </c>
      <c r="R27" s="305">
        <v>0</v>
      </c>
      <c r="S27" s="305">
        <v>0</v>
      </c>
      <c r="T27" s="305">
        <v>0</v>
      </c>
      <c r="U27" s="304">
        <v>0</v>
      </c>
      <c r="V27" s="304">
        <v>0</v>
      </c>
      <c r="W27" s="280">
        <f t="shared" si="7"/>
        <v>0</v>
      </c>
      <c r="X27" s="280">
        <f t="shared" si="8"/>
        <v>0</v>
      </c>
      <c r="Y27" s="279" t="e">
        <f t="shared" si="9"/>
        <v>#DIV/0!</v>
      </c>
      <c r="Z27" s="280">
        <f t="shared" si="5"/>
        <v>0</v>
      </c>
      <c r="AA27" s="280">
        <f t="shared" si="5"/>
        <v>0</v>
      </c>
      <c r="AB27" s="279">
        <f t="shared" si="10"/>
        <v>0</v>
      </c>
      <c r="AC27" s="279">
        <f t="shared" si="11"/>
        <v>0</v>
      </c>
    </row>
    <row r="28" spans="1:29" ht="15.75" x14ac:dyDescent="0.25">
      <c r="A28" s="481"/>
      <c r="B28" s="170" t="s">
        <v>10</v>
      </c>
      <c r="C28" s="263" t="s">
        <v>115</v>
      </c>
      <c r="D28" s="303">
        <v>380.697</v>
      </c>
      <c r="E28" s="303">
        <v>2664.7023833333333</v>
      </c>
      <c r="F28" s="279">
        <f t="shared" si="13"/>
        <v>6.9995360702430887</v>
      </c>
      <c r="G28" s="303">
        <v>0</v>
      </c>
      <c r="H28" s="303">
        <v>0</v>
      </c>
      <c r="I28" s="279" t="e">
        <f t="shared" si="17"/>
        <v>#DIV/0!</v>
      </c>
      <c r="J28" s="304">
        <v>0</v>
      </c>
      <c r="K28" s="304">
        <v>0</v>
      </c>
      <c r="L28" s="304">
        <v>0</v>
      </c>
      <c r="M28" s="304">
        <v>0</v>
      </c>
      <c r="N28" s="280">
        <f t="shared" si="14"/>
        <v>0</v>
      </c>
      <c r="O28" s="280">
        <f t="shared" si="15"/>
        <v>0</v>
      </c>
      <c r="P28" s="279" t="e">
        <f t="shared" si="6"/>
        <v>#DIV/0!</v>
      </c>
      <c r="Q28" s="305">
        <v>0</v>
      </c>
      <c r="R28" s="305">
        <v>0</v>
      </c>
      <c r="S28" s="305">
        <v>0</v>
      </c>
      <c r="T28" s="305">
        <v>0</v>
      </c>
      <c r="U28" s="304">
        <v>0</v>
      </c>
      <c r="V28" s="304">
        <v>0</v>
      </c>
      <c r="W28" s="280">
        <f t="shared" si="7"/>
        <v>0</v>
      </c>
      <c r="X28" s="280">
        <f t="shared" si="8"/>
        <v>0</v>
      </c>
      <c r="Y28" s="279" t="e">
        <f t="shared" si="9"/>
        <v>#DIV/0!</v>
      </c>
      <c r="Z28" s="280">
        <f t="shared" si="5"/>
        <v>380.697</v>
      </c>
      <c r="AA28" s="280">
        <f t="shared" si="5"/>
        <v>2664.7023833333333</v>
      </c>
      <c r="AB28" s="279">
        <f t="shared" si="10"/>
        <v>6.9995360702430887</v>
      </c>
      <c r="AC28" s="279">
        <f t="shared" si="11"/>
        <v>8.3994432842917064</v>
      </c>
    </row>
    <row r="29" spans="1:29" ht="15.75" x14ac:dyDescent="0.25">
      <c r="A29" s="481"/>
      <c r="B29" s="170" t="s">
        <v>11</v>
      </c>
      <c r="C29" s="263" t="s">
        <v>116</v>
      </c>
      <c r="D29" s="303">
        <v>0</v>
      </c>
      <c r="E29" s="303">
        <v>0</v>
      </c>
      <c r="F29" s="279" t="e">
        <f t="shared" si="13"/>
        <v>#DIV/0!</v>
      </c>
      <c r="G29" s="303">
        <v>0</v>
      </c>
      <c r="H29" s="303">
        <v>0</v>
      </c>
      <c r="I29" s="279" t="e">
        <f t="shared" si="17"/>
        <v>#DIV/0!</v>
      </c>
      <c r="J29" s="304">
        <v>0</v>
      </c>
      <c r="K29" s="304">
        <v>0</v>
      </c>
      <c r="L29" s="304">
        <v>0</v>
      </c>
      <c r="M29" s="304">
        <v>0</v>
      </c>
      <c r="N29" s="280">
        <f t="shared" si="14"/>
        <v>0</v>
      </c>
      <c r="O29" s="280">
        <f t="shared" si="15"/>
        <v>0</v>
      </c>
      <c r="P29" s="279" t="e">
        <f t="shared" si="6"/>
        <v>#DIV/0!</v>
      </c>
      <c r="Q29" s="305">
        <v>0</v>
      </c>
      <c r="R29" s="305">
        <v>0</v>
      </c>
      <c r="S29" s="305">
        <v>0</v>
      </c>
      <c r="T29" s="305">
        <v>0</v>
      </c>
      <c r="U29" s="304">
        <v>0</v>
      </c>
      <c r="V29" s="304">
        <v>0</v>
      </c>
      <c r="W29" s="280">
        <f t="shared" si="7"/>
        <v>0</v>
      </c>
      <c r="X29" s="280">
        <f t="shared" si="8"/>
        <v>0</v>
      </c>
      <c r="Y29" s="279" t="e">
        <f t="shared" si="9"/>
        <v>#DIV/0!</v>
      </c>
      <c r="Z29" s="280">
        <f t="shared" si="5"/>
        <v>0</v>
      </c>
      <c r="AA29" s="280">
        <f t="shared" si="5"/>
        <v>0</v>
      </c>
      <c r="AB29" s="279">
        <f t="shared" si="10"/>
        <v>0</v>
      </c>
      <c r="AC29" s="279">
        <f t="shared" si="11"/>
        <v>0</v>
      </c>
    </row>
    <row r="30" spans="1:29" ht="15.75" x14ac:dyDescent="0.25">
      <c r="A30" s="481"/>
      <c r="B30" s="170" t="s">
        <v>12</v>
      </c>
      <c r="C30" s="263" t="s">
        <v>117</v>
      </c>
      <c r="D30" s="303">
        <v>38.341000000000001</v>
      </c>
      <c r="E30" s="303">
        <v>289.23490833333335</v>
      </c>
      <c r="F30" s="279">
        <f t="shared" si="13"/>
        <v>7.5437497283152064</v>
      </c>
      <c r="G30" s="303">
        <v>0</v>
      </c>
      <c r="H30" s="303">
        <v>0</v>
      </c>
      <c r="I30" s="279" t="e">
        <f t="shared" si="17"/>
        <v>#DIV/0!</v>
      </c>
      <c r="J30" s="304">
        <v>0</v>
      </c>
      <c r="K30" s="304">
        <v>0</v>
      </c>
      <c r="L30" s="304">
        <v>0</v>
      </c>
      <c r="M30" s="304">
        <v>0</v>
      </c>
      <c r="N30" s="280">
        <f t="shared" si="14"/>
        <v>0</v>
      </c>
      <c r="O30" s="280">
        <f t="shared" si="15"/>
        <v>0</v>
      </c>
      <c r="P30" s="279" t="e">
        <f t="shared" si="6"/>
        <v>#DIV/0!</v>
      </c>
      <c r="Q30" s="305">
        <v>0</v>
      </c>
      <c r="R30" s="305">
        <v>0</v>
      </c>
      <c r="S30" s="305">
        <v>0</v>
      </c>
      <c r="T30" s="305">
        <v>0</v>
      </c>
      <c r="U30" s="304">
        <v>0</v>
      </c>
      <c r="V30" s="304">
        <v>0</v>
      </c>
      <c r="W30" s="280">
        <f t="shared" si="7"/>
        <v>0</v>
      </c>
      <c r="X30" s="280">
        <f t="shared" si="8"/>
        <v>0</v>
      </c>
      <c r="Y30" s="279" t="e">
        <f t="shared" si="9"/>
        <v>#DIV/0!</v>
      </c>
      <c r="Z30" s="280">
        <f t="shared" si="5"/>
        <v>38.341000000000001</v>
      </c>
      <c r="AA30" s="280">
        <f t="shared" si="5"/>
        <v>289.23490833333335</v>
      </c>
      <c r="AB30" s="279">
        <f t="shared" si="10"/>
        <v>7.5437497283152064</v>
      </c>
      <c r="AC30" s="279">
        <f t="shared" si="11"/>
        <v>9.0524996739782466</v>
      </c>
    </row>
    <row r="31" spans="1:29" ht="15.75" x14ac:dyDescent="0.25">
      <c r="A31" s="481"/>
      <c r="B31" s="170" t="s">
        <v>13</v>
      </c>
      <c r="C31" s="263" t="s">
        <v>118</v>
      </c>
      <c r="D31" s="303">
        <v>1.7030000000000001</v>
      </c>
      <c r="E31" s="303">
        <v>14.014216666666668</v>
      </c>
      <c r="F31" s="279">
        <f t="shared" si="13"/>
        <v>8.2291348600508911</v>
      </c>
      <c r="G31" s="303">
        <v>0</v>
      </c>
      <c r="H31" s="303">
        <v>0</v>
      </c>
      <c r="I31" s="279" t="e">
        <f t="shared" si="17"/>
        <v>#DIV/0!</v>
      </c>
      <c r="J31" s="304">
        <v>0</v>
      </c>
      <c r="K31" s="304">
        <v>0</v>
      </c>
      <c r="L31" s="304">
        <v>0</v>
      </c>
      <c r="M31" s="304">
        <v>0</v>
      </c>
      <c r="N31" s="280">
        <f t="shared" si="14"/>
        <v>0</v>
      </c>
      <c r="O31" s="280">
        <f t="shared" si="15"/>
        <v>0</v>
      </c>
      <c r="P31" s="279" t="e">
        <f t="shared" si="6"/>
        <v>#DIV/0!</v>
      </c>
      <c r="Q31" s="305">
        <v>19.724</v>
      </c>
      <c r="R31" s="305">
        <v>69.671900000000008</v>
      </c>
      <c r="S31" s="305">
        <v>3.1E-2</v>
      </c>
      <c r="T31" s="305">
        <v>29.023066666666665</v>
      </c>
      <c r="U31" s="304">
        <v>3.5000000000000003E-2</v>
      </c>
      <c r="V31" s="304">
        <v>41.596800000000002</v>
      </c>
      <c r="W31" s="280">
        <f t="shared" si="7"/>
        <v>19.724</v>
      </c>
      <c r="X31" s="280">
        <f t="shared" si="8"/>
        <v>98.694966666666673</v>
      </c>
      <c r="Y31" s="279">
        <f t="shared" si="9"/>
        <v>5.0038007841546683</v>
      </c>
      <c r="Z31" s="280">
        <f t="shared" si="5"/>
        <v>21.427</v>
      </c>
      <c r="AA31" s="280">
        <f t="shared" si="5"/>
        <v>112.70918333333334</v>
      </c>
      <c r="AB31" s="279">
        <f t="shared" si="10"/>
        <v>5.2601476330486463</v>
      </c>
      <c r="AC31" s="279">
        <f t="shared" si="11"/>
        <v>6.3121771596583756</v>
      </c>
    </row>
    <row r="32" spans="1:29" s="293" customFormat="1" ht="24" x14ac:dyDescent="0.25">
      <c r="A32" s="481"/>
      <c r="B32" s="314" t="s">
        <v>121</v>
      </c>
      <c r="C32" s="291">
        <v>500</v>
      </c>
      <c r="D32" s="292">
        <v>0</v>
      </c>
      <c r="E32" s="292">
        <v>0</v>
      </c>
      <c r="F32" s="292" t="e">
        <f t="shared" si="13"/>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f t="shared" si="10"/>
        <v>0</v>
      </c>
      <c r="AC32" s="279"/>
    </row>
    <row r="33" spans="1:29" s="296" customFormat="1" ht="24" x14ac:dyDescent="0.25">
      <c r="B33" s="297" t="s">
        <v>31</v>
      </c>
      <c r="C33" s="298">
        <v>600</v>
      </c>
      <c r="D33" s="299">
        <f>D24+D15+D7</f>
        <v>438.91999999999996</v>
      </c>
      <c r="E33" s="299">
        <f>E24+E15+E7</f>
        <v>3096.0265166666663</v>
      </c>
      <c r="F33" s="299">
        <f>E33/D33</f>
        <v>7.0537376211306535</v>
      </c>
      <c r="G33" s="299">
        <f>G24+G15+G7</f>
        <v>0</v>
      </c>
      <c r="H33" s="299">
        <f>H24+H15+H7</f>
        <v>0</v>
      </c>
      <c r="I33" s="299" t="e">
        <f>H33/G33</f>
        <v>#DIV/0!</v>
      </c>
      <c r="J33" s="299">
        <f t="shared" ref="J33:O33" si="18">J7+J15+J24</f>
        <v>766.17</v>
      </c>
      <c r="K33" s="299">
        <f t="shared" si="18"/>
        <v>2997.8019833333328</v>
      </c>
      <c r="L33" s="299">
        <f t="shared" si="18"/>
        <v>1.1859999999999999</v>
      </c>
      <c r="M33" s="299">
        <f t="shared" si="18"/>
        <v>1110.3662250000002</v>
      </c>
      <c r="N33" s="299">
        <f t="shared" si="18"/>
        <v>766.17</v>
      </c>
      <c r="O33" s="299">
        <f t="shared" si="18"/>
        <v>4108.1682083333326</v>
      </c>
      <c r="P33" s="300">
        <f t="shared" ref="P33:P41" si="19">O33/N33</f>
        <v>5.3619538853431132</v>
      </c>
      <c r="Q33" s="299">
        <f t="shared" ref="Q33:X33" si="20">Q7+Q15+Q24</f>
        <v>493.411</v>
      </c>
      <c r="R33" s="299">
        <f t="shared" si="20"/>
        <v>1199.1703833333333</v>
      </c>
      <c r="S33" s="299">
        <f t="shared" si="20"/>
        <v>0.79300000000000004</v>
      </c>
      <c r="T33" s="299">
        <f t="shared" si="20"/>
        <v>742.42868333333331</v>
      </c>
      <c r="U33" s="299">
        <f t="shared" si="20"/>
        <v>0.86899999999999999</v>
      </c>
      <c r="V33" s="299">
        <f t="shared" si="20"/>
        <v>277.59854999999999</v>
      </c>
      <c r="W33" s="299">
        <f t="shared" si="20"/>
        <v>493.411</v>
      </c>
      <c r="X33" s="299">
        <f t="shared" si="20"/>
        <v>2177.6008166666666</v>
      </c>
      <c r="Y33" s="300">
        <f t="shared" ref="Y33:Y41" si="21">X33/W33</f>
        <v>4.4133609033172476</v>
      </c>
      <c r="Z33" s="300">
        <f t="shared" si="5"/>
        <v>1698.5009999999997</v>
      </c>
      <c r="AA33" s="300">
        <f t="shared" si="5"/>
        <v>9381.7955416666664</v>
      </c>
      <c r="AB33" s="313">
        <f t="shared" si="10"/>
        <v>5.5235737521889403</v>
      </c>
      <c r="AC33" s="312">
        <f>AB33*1.2</f>
        <v>6.6282885026267282</v>
      </c>
    </row>
    <row r="34" spans="1:29" s="265" customFormat="1" ht="15.75" x14ac:dyDescent="0.25">
      <c r="B34" s="286" t="s">
        <v>22</v>
      </c>
      <c r="C34" s="266"/>
      <c r="D34" s="281">
        <f>SUM(D35:D41)</f>
        <v>438.91999999999996</v>
      </c>
      <c r="E34" s="281">
        <f>SUM(E35:E41)</f>
        <v>3096.0265166666663</v>
      </c>
      <c r="F34" s="282">
        <f t="shared" ref="F34:F41" si="22">E34/D34</f>
        <v>7.0537376211306535</v>
      </c>
      <c r="G34" s="281">
        <f>G33</f>
        <v>0</v>
      </c>
      <c r="H34" s="281">
        <f t="shared" ref="H34:I37" si="23">H33</f>
        <v>0</v>
      </c>
      <c r="I34" s="281" t="e">
        <f t="shared" si="23"/>
        <v>#DIV/0!</v>
      </c>
      <c r="J34" s="282">
        <f>J33</f>
        <v>766.17</v>
      </c>
      <c r="K34" s="282">
        <f t="shared" ref="K34:X34" si="24">K33</f>
        <v>2997.8019833333328</v>
      </c>
      <c r="L34" s="282">
        <f t="shared" si="24"/>
        <v>1.1859999999999999</v>
      </c>
      <c r="M34" s="282">
        <f t="shared" si="24"/>
        <v>1110.3662250000002</v>
      </c>
      <c r="N34" s="282">
        <f t="shared" si="24"/>
        <v>766.17</v>
      </c>
      <c r="O34" s="282">
        <f t="shared" si="24"/>
        <v>4108.1682083333326</v>
      </c>
      <c r="P34" s="283">
        <f t="shared" si="19"/>
        <v>5.3619538853431132</v>
      </c>
      <c r="Q34" s="282">
        <f t="shared" si="24"/>
        <v>493.411</v>
      </c>
      <c r="R34" s="282">
        <f t="shared" si="24"/>
        <v>1199.1703833333333</v>
      </c>
      <c r="S34" s="282">
        <f t="shared" si="24"/>
        <v>0.79300000000000004</v>
      </c>
      <c r="T34" s="282">
        <f t="shared" si="24"/>
        <v>742.42868333333331</v>
      </c>
      <c r="U34" s="282">
        <f t="shared" si="24"/>
        <v>0.86899999999999999</v>
      </c>
      <c r="V34" s="282">
        <f t="shared" si="24"/>
        <v>277.59854999999999</v>
      </c>
      <c r="W34" s="282">
        <f t="shared" si="24"/>
        <v>493.411</v>
      </c>
      <c r="X34" s="282">
        <f t="shared" si="24"/>
        <v>2177.6008166666666</v>
      </c>
      <c r="Y34" s="283">
        <f t="shared" si="21"/>
        <v>4.4133609033172476</v>
      </c>
      <c r="Z34" s="283">
        <f t="shared" si="5"/>
        <v>1698.5009999999997</v>
      </c>
      <c r="AA34" s="283">
        <f t="shared" si="5"/>
        <v>9381.7955416666664</v>
      </c>
      <c r="AB34" s="279">
        <f t="shared" si="10"/>
        <v>5.5235737521889403</v>
      </c>
      <c r="AC34" s="279">
        <f>AB34*1.2</f>
        <v>6.6282885026267282</v>
      </c>
    </row>
    <row r="35" spans="1:29" s="265" customFormat="1" ht="15.75" x14ac:dyDescent="0.25">
      <c r="A35" s="505"/>
      <c r="B35" s="267" t="s">
        <v>7</v>
      </c>
      <c r="C35" s="268"/>
      <c r="D35" s="283">
        <f t="shared" ref="D35:E41" si="25">D8+D16+D25</f>
        <v>18.178999999999998</v>
      </c>
      <c r="E35" s="283">
        <f t="shared" si="25"/>
        <v>128.07500833333333</v>
      </c>
      <c r="F35" s="283">
        <f t="shared" si="22"/>
        <v>7.0452174670407253</v>
      </c>
      <c r="G35" s="283">
        <f t="shared" ref="G35:H41" si="26">G8+G16+G25</f>
        <v>0</v>
      </c>
      <c r="H35" s="283">
        <f t="shared" si="26"/>
        <v>0</v>
      </c>
      <c r="I35" s="281" t="e">
        <f t="shared" si="23"/>
        <v>#DIV/0!</v>
      </c>
      <c r="J35" s="283">
        <f t="shared" ref="J35:O41" si="27">J8+J16+J25</f>
        <v>155.76599999999999</v>
      </c>
      <c r="K35" s="283">
        <f t="shared" si="27"/>
        <v>820.93341666666663</v>
      </c>
      <c r="L35" s="283">
        <f t="shared" si="27"/>
        <v>0.23599999999999999</v>
      </c>
      <c r="M35" s="283">
        <f t="shared" si="27"/>
        <v>220.94976666666668</v>
      </c>
      <c r="N35" s="283">
        <f t="shared" si="27"/>
        <v>155.76599999999999</v>
      </c>
      <c r="O35" s="283">
        <f t="shared" si="27"/>
        <v>1041.8831833333334</v>
      </c>
      <c r="P35" s="283">
        <f t="shared" si="19"/>
        <v>6.6887715119688087</v>
      </c>
      <c r="Q35" s="283">
        <f t="shared" ref="Q35:X41" si="28">Q8+Q16+Q25</f>
        <v>0</v>
      </c>
      <c r="R35" s="283">
        <f t="shared" si="28"/>
        <v>0</v>
      </c>
      <c r="S35" s="283">
        <f t="shared" si="28"/>
        <v>0</v>
      </c>
      <c r="T35" s="283">
        <f t="shared" si="28"/>
        <v>0</v>
      </c>
      <c r="U35" s="283">
        <f t="shared" si="28"/>
        <v>0</v>
      </c>
      <c r="V35" s="283">
        <f t="shared" si="28"/>
        <v>0</v>
      </c>
      <c r="W35" s="283">
        <f t="shared" si="28"/>
        <v>0</v>
      </c>
      <c r="X35" s="283">
        <f t="shared" si="28"/>
        <v>0</v>
      </c>
      <c r="Y35" s="283" t="e">
        <f t="shared" si="21"/>
        <v>#DIV/0!</v>
      </c>
      <c r="Z35" s="283">
        <f t="shared" si="5"/>
        <v>173.94499999999999</v>
      </c>
      <c r="AA35" s="283">
        <f t="shared" si="5"/>
        <v>1169.9581916666666</v>
      </c>
      <c r="AB35" s="279">
        <f t="shared" si="10"/>
        <v>6.7260236952293351</v>
      </c>
      <c r="AC35" s="279">
        <f t="shared" ref="AC35:AC40" si="29">AB35*1.2</f>
        <v>8.0712284342752021</v>
      </c>
    </row>
    <row r="36" spans="1:29" s="265" customFormat="1" ht="15.75" x14ac:dyDescent="0.25">
      <c r="A36" s="505"/>
      <c r="B36" s="267" t="s">
        <v>8</v>
      </c>
      <c r="C36" s="268"/>
      <c r="D36" s="283">
        <f t="shared" si="25"/>
        <v>0</v>
      </c>
      <c r="E36" s="283">
        <f>E9+E17+E26</f>
        <v>0</v>
      </c>
      <c r="F36" s="283" t="e">
        <f t="shared" si="22"/>
        <v>#DIV/0!</v>
      </c>
      <c r="G36" s="283">
        <f t="shared" si="26"/>
        <v>0</v>
      </c>
      <c r="H36" s="283">
        <f t="shared" si="26"/>
        <v>0</v>
      </c>
      <c r="I36" s="281" t="e">
        <f t="shared" si="23"/>
        <v>#DIV/0!</v>
      </c>
      <c r="J36" s="283">
        <f t="shared" si="27"/>
        <v>602.60799999999995</v>
      </c>
      <c r="K36" s="283">
        <f t="shared" si="27"/>
        <v>2135.693683333333</v>
      </c>
      <c r="L36" s="283">
        <f t="shared" si="27"/>
        <v>0.93600000000000005</v>
      </c>
      <c r="M36" s="283">
        <f t="shared" si="27"/>
        <v>876.30926666666676</v>
      </c>
      <c r="N36" s="283">
        <f t="shared" si="27"/>
        <v>602.60799999999995</v>
      </c>
      <c r="O36" s="283">
        <f t="shared" si="27"/>
        <v>3012.0029499999996</v>
      </c>
      <c r="P36" s="283">
        <f t="shared" si="19"/>
        <v>4.9982790636699148</v>
      </c>
      <c r="Q36" s="283">
        <f t="shared" si="28"/>
        <v>473.68700000000001</v>
      </c>
      <c r="R36" s="283">
        <f t="shared" si="28"/>
        <v>1129.4984833333333</v>
      </c>
      <c r="S36" s="283">
        <f t="shared" si="28"/>
        <v>0.76200000000000001</v>
      </c>
      <c r="T36" s="283">
        <f t="shared" si="28"/>
        <v>713.40561666666667</v>
      </c>
      <c r="U36" s="283">
        <f t="shared" si="28"/>
        <v>0.83399999999999996</v>
      </c>
      <c r="V36" s="283">
        <f t="shared" si="28"/>
        <v>236.00174999999999</v>
      </c>
      <c r="W36" s="283">
        <f t="shared" si="28"/>
        <v>473.68700000000001</v>
      </c>
      <c r="X36" s="283">
        <f t="shared" si="28"/>
        <v>1842.9041</v>
      </c>
      <c r="Y36" s="283">
        <f t="shared" si="21"/>
        <v>3.8905524111913561</v>
      </c>
      <c r="Z36" s="283">
        <f t="shared" si="5"/>
        <v>1076.2950000000001</v>
      </c>
      <c r="AA36" s="283">
        <f t="shared" si="5"/>
        <v>4854.9070499999998</v>
      </c>
      <c r="AB36" s="279">
        <f t="shared" si="10"/>
        <v>4.5107587139213683</v>
      </c>
      <c r="AC36" s="279">
        <f t="shared" si="29"/>
        <v>5.4129104567056414</v>
      </c>
    </row>
    <row r="37" spans="1:29" s="265" customFormat="1" ht="15.75" x14ac:dyDescent="0.25">
      <c r="A37" s="505"/>
      <c r="B37" s="267" t="s">
        <v>9</v>
      </c>
      <c r="C37" s="268"/>
      <c r="D37" s="283">
        <f t="shared" si="25"/>
        <v>0</v>
      </c>
      <c r="E37" s="283">
        <f t="shared" si="25"/>
        <v>0</v>
      </c>
      <c r="F37" s="283" t="e">
        <f t="shared" si="22"/>
        <v>#DIV/0!</v>
      </c>
      <c r="G37" s="283">
        <f t="shared" si="26"/>
        <v>0</v>
      </c>
      <c r="H37" s="283">
        <f t="shared" si="26"/>
        <v>0</v>
      </c>
      <c r="I37" s="281" t="e">
        <f t="shared" si="23"/>
        <v>#DIV/0!</v>
      </c>
      <c r="J37" s="283">
        <f t="shared" si="27"/>
        <v>0</v>
      </c>
      <c r="K37" s="283">
        <f t="shared" si="27"/>
        <v>0</v>
      </c>
      <c r="L37" s="283">
        <f t="shared" si="27"/>
        <v>0</v>
      </c>
      <c r="M37" s="283">
        <f t="shared" si="27"/>
        <v>0</v>
      </c>
      <c r="N37" s="283">
        <f t="shared" si="27"/>
        <v>0</v>
      </c>
      <c r="O37" s="283">
        <f t="shared" si="27"/>
        <v>0</v>
      </c>
      <c r="P37" s="283" t="e">
        <f t="shared" si="19"/>
        <v>#DIV/0!</v>
      </c>
      <c r="Q37" s="283">
        <f t="shared" si="28"/>
        <v>0</v>
      </c>
      <c r="R37" s="283">
        <f t="shared" si="28"/>
        <v>0</v>
      </c>
      <c r="S37" s="283">
        <f t="shared" si="28"/>
        <v>0</v>
      </c>
      <c r="T37" s="283">
        <f t="shared" si="28"/>
        <v>0</v>
      </c>
      <c r="U37" s="283">
        <f t="shared" si="28"/>
        <v>0</v>
      </c>
      <c r="V37" s="283">
        <f t="shared" si="28"/>
        <v>0</v>
      </c>
      <c r="W37" s="283">
        <f t="shared" si="28"/>
        <v>0</v>
      </c>
      <c r="X37" s="283">
        <f t="shared" si="28"/>
        <v>0</v>
      </c>
      <c r="Y37" s="283" t="e">
        <f t="shared" si="21"/>
        <v>#DIV/0!</v>
      </c>
      <c r="Z37" s="283">
        <f t="shared" si="5"/>
        <v>0</v>
      </c>
      <c r="AA37" s="283">
        <f t="shared" si="5"/>
        <v>0</v>
      </c>
      <c r="AB37" s="279">
        <f t="shared" si="10"/>
        <v>0</v>
      </c>
      <c r="AC37" s="279">
        <f t="shared" si="29"/>
        <v>0</v>
      </c>
    </row>
    <row r="38" spans="1:29" s="265" customFormat="1" ht="15.75" x14ac:dyDescent="0.25">
      <c r="A38" s="505"/>
      <c r="B38" s="267" t="s">
        <v>10</v>
      </c>
      <c r="C38" s="268"/>
      <c r="D38" s="283">
        <f t="shared" si="25"/>
        <v>380.697</v>
      </c>
      <c r="E38" s="283">
        <f t="shared" si="25"/>
        <v>2664.7023833333333</v>
      </c>
      <c r="F38" s="283">
        <f t="shared" si="22"/>
        <v>6.9995360702430887</v>
      </c>
      <c r="G38" s="283">
        <f t="shared" si="26"/>
        <v>0</v>
      </c>
      <c r="H38" s="283">
        <f t="shared" si="26"/>
        <v>0</v>
      </c>
      <c r="I38" s="283" t="e">
        <f>H38/G38</f>
        <v>#DIV/0!</v>
      </c>
      <c r="J38" s="283">
        <f t="shared" si="27"/>
        <v>7.7960000000000003</v>
      </c>
      <c r="K38" s="283">
        <f t="shared" si="27"/>
        <v>41.174883333333334</v>
      </c>
      <c r="L38" s="283">
        <f t="shared" si="27"/>
        <v>1.4E-2</v>
      </c>
      <c r="M38" s="283">
        <f t="shared" si="27"/>
        <v>13.107191666666667</v>
      </c>
      <c r="N38" s="283">
        <f t="shared" si="27"/>
        <v>7.7960000000000003</v>
      </c>
      <c r="O38" s="283">
        <f t="shared" si="27"/>
        <v>54.282074999999999</v>
      </c>
      <c r="P38" s="283">
        <f t="shared" si="19"/>
        <v>6.9628110569522832</v>
      </c>
      <c r="Q38" s="283">
        <f t="shared" si="28"/>
        <v>0</v>
      </c>
      <c r="R38" s="283">
        <f t="shared" si="28"/>
        <v>0</v>
      </c>
      <c r="S38" s="283">
        <f t="shared" si="28"/>
        <v>0</v>
      </c>
      <c r="T38" s="283">
        <f t="shared" si="28"/>
        <v>0</v>
      </c>
      <c r="U38" s="283">
        <f t="shared" si="28"/>
        <v>0</v>
      </c>
      <c r="V38" s="283">
        <f t="shared" si="28"/>
        <v>0</v>
      </c>
      <c r="W38" s="283">
        <f t="shared" si="28"/>
        <v>0</v>
      </c>
      <c r="X38" s="283">
        <f t="shared" si="28"/>
        <v>0</v>
      </c>
      <c r="Y38" s="283" t="e">
        <f t="shared" si="21"/>
        <v>#DIV/0!</v>
      </c>
      <c r="Z38" s="283">
        <f t="shared" si="5"/>
        <v>388.49299999999999</v>
      </c>
      <c r="AA38" s="283">
        <f t="shared" si="5"/>
        <v>2718.9844583333334</v>
      </c>
      <c r="AB38" s="279">
        <f t="shared" si="10"/>
        <v>6.9987990989112632</v>
      </c>
      <c r="AC38" s="279">
        <f t="shared" si="29"/>
        <v>8.3985589186935155</v>
      </c>
    </row>
    <row r="39" spans="1:29" s="265" customFormat="1" ht="15.75" x14ac:dyDescent="0.25">
      <c r="A39" s="505"/>
      <c r="B39" s="267" t="s">
        <v>11</v>
      </c>
      <c r="C39" s="268"/>
      <c r="D39" s="283">
        <f t="shared" si="25"/>
        <v>0</v>
      </c>
      <c r="E39" s="283">
        <f t="shared" si="25"/>
        <v>0</v>
      </c>
      <c r="F39" s="283" t="e">
        <f t="shared" si="22"/>
        <v>#DIV/0!</v>
      </c>
      <c r="G39" s="283">
        <f t="shared" si="26"/>
        <v>0</v>
      </c>
      <c r="H39" s="283">
        <f t="shared" si="26"/>
        <v>0</v>
      </c>
      <c r="I39" s="283" t="e">
        <f>H39/G39</f>
        <v>#DIV/0!</v>
      </c>
      <c r="J39" s="283">
        <f t="shared" si="27"/>
        <v>0</v>
      </c>
      <c r="K39" s="283">
        <f t="shared" si="27"/>
        <v>0</v>
      </c>
      <c r="L39" s="283">
        <f t="shared" si="27"/>
        <v>0</v>
      </c>
      <c r="M39" s="283">
        <f t="shared" si="27"/>
        <v>0</v>
      </c>
      <c r="N39" s="283">
        <f t="shared" si="27"/>
        <v>0</v>
      </c>
      <c r="O39" s="283">
        <f t="shared" si="27"/>
        <v>0</v>
      </c>
      <c r="P39" s="283" t="e">
        <f t="shared" si="19"/>
        <v>#DIV/0!</v>
      </c>
      <c r="Q39" s="283">
        <f t="shared" si="28"/>
        <v>0</v>
      </c>
      <c r="R39" s="283">
        <f t="shared" si="28"/>
        <v>0</v>
      </c>
      <c r="S39" s="283">
        <f t="shared" si="28"/>
        <v>0</v>
      </c>
      <c r="T39" s="283">
        <f t="shared" si="28"/>
        <v>0</v>
      </c>
      <c r="U39" s="283">
        <f t="shared" si="28"/>
        <v>0</v>
      </c>
      <c r="V39" s="283">
        <f t="shared" si="28"/>
        <v>0</v>
      </c>
      <c r="W39" s="283">
        <f t="shared" si="28"/>
        <v>0</v>
      </c>
      <c r="X39" s="283">
        <f t="shared" si="28"/>
        <v>0</v>
      </c>
      <c r="Y39" s="283" t="e">
        <f t="shared" si="21"/>
        <v>#DIV/0!</v>
      </c>
      <c r="Z39" s="283">
        <f t="shared" si="5"/>
        <v>0</v>
      </c>
      <c r="AA39" s="283">
        <f t="shared" si="5"/>
        <v>0</v>
      </c>
      <c r="AB39" s="279">
        <f t="shared" si="10"/>
        <v>0</v>
      </c>
      <c r="AC39" s="279">
        <f t="shared" si="29"/>
        <v>0</v>
      </c>
    </row>
    <row r="40" spans="1:29" s="265" customFormat="1" ht="15.75" x14ac:dyDescent="0.25">
      <c r="A40" s="505"/>
      <c r="B40" s="267" t="s">
        <v>12</v>
      </c>
      <c r="C40" s="268"/>
      <c r="D40" s="283">
        <f t="shared" si="25"/>
        <v>38.341000000000001</v>
      </c>
      <c r="E40" s="283">
        <f t="shared" si="25"/>
        <v>289.23490833333335</v>
      </c>
      <c r="F40" s="283">
        <f t="shared" si="22"/>
        <v>7.5437497283152064</v>
      </c>
      <c r="G40" s="283">
        <f t="shared" si="26"/>
        <v>0</v>
      </c>
      <c r="H40" s="283">
        <f t="shared" si="26"/>
        <v>0</v>
      </c>
      <c r="I40" s="283" t="e">
        <f>H40/G40</f>
        <v>#DIV/0!</v>
      </c>
      <c r="J40" s="283">
        <f t="shared" si="27"/>
        <v>0</v>
      </c>
      <c r="K40" s="283">
        <f t="shared" si="27"/>
        <v>0</v>
      </c>
      <c r="L40" s="283">
        <f t="shared" si="27"/>
        <v>0</v>
      </c>
      <c r="M40" s="283">
        <f t="shared" si="27"/>
        <v>0</v>
      </c>
      <c r="N40" s="283">
        <f t="shared" si="27"/>
        <v>0</v>
      </c>
      <c r="O40" s="283">
        <f t="shared" si="27"/>
        <v>0</v>
      </c>
      <c r="P40" s="283" t="e">
        <f t="shared" si="19"/>
        <v>#DIV/0!</v>
      </c>
      <c r="Q40" s="283">
        <f t="shared" si="28"/>
        <v>0</v>
      </c>
      <c r="R40" s="283">
        <f t="shared" si="28"/>
        <v>0</v>
      </c>
      <c r="S40" s="283">
        <f t="shared" si="28"/>
        <v>0</v>
      </c>
      <c r="T40" s="283">
        <f t="shared" si="28"/>
        <v>0</v>
      </c>
      <c r="U40" s="283">
        <f t="shared" si="28"/>
        <v>0</v>
      </c>
      <c r="V40" s="283">
        <f t="shared" si="28"/>
        <v>0</v>
      </c>
      <c r="W40" s="283">
        <f t="shared" si="28"/>
        <v>0</v>
      </c>
      <c r="X40" s="283">
        <f t="shared" si="28"/>
        <v>0</v>
      </c>
      <c r="Y40" s="283" t="e">
        <f t="shared" si="21"/>
        <v>#DIV/0!</v>
      </c>
      <c r="Z40" s="283">
        <f t="shared" si="5"/>
        <v>38.341000000000001</v>
      </c>
      <c r="AA40" s="283">
        <f t="shared" si="5"/>
        <v>289.23490833333335</v>
      </c>
      <c r="AB40" s="279">
        <f t="shared" si="10"/>
        <v>7.5437497283152064</v>
      </c>
      <c r="AC40" s="279">
        <f t="shared" si="29"/>
        <v>9.0524996739782466</v>
      </c>
    </row>
    <row r="41" spans="1:29" s="265" customFormat="1" ht="15.75" x14ac:dyDescent="0.25">
      <c r="A41" s="505"/>
      <c r="B41" s="267" t="s">
        <v>13</v>
      </c>
      <c r="C41" s="269"/>
      <c r="D41" s="283">
        <f t="shared" si="25"/>
        <v>1.7030000000000001</v>
      </c>
      <c r="E41" s="283">
        <f t="shared" si="25"/>
        <v>14.014216666666668</v>
      </c>
      <c r="F41" s="283">
        <f t="shared" si="22"/>
        <v>8.2291348600508911</v>
      </c>
      <c r="G41" s="283">
        <f t="shared" si="26"/>
        <v>0</v>
      </c>
      <c r="H41" s="283">
        <f t="shared" si="26"/>
        <v>0</v>
      </c>
      <c r="I41" s="283" t="e">
        <f>H41/G41</f>
        <v>#DIV/0!</v>
      </c>
      <c r="J41" s="283">
        <f t="shared" si="27"/>
        <v>0</v>
      </c>
      <c r="K41" s="283">
        <f t="shared" si="27"/>
        <v>0</v>
      </c>
      <c r="L41" s="283">
        <f t="shared" si="27"/>
        <v>0</v>
      </c>
      <c r="M41" s="283">
        <f t="shared" si="27"/>
        <v>0</v>
      </c>
      <c r="N41" s="283">
        <f t="shared" si="27"/>
        <v>0</v>
      </c>
      <c r="O41" s="283">
        <f t="shared" si="27"/>
        <v>0</v>
      </c>
      <c r="P41" s="283" t="e">
        <f t="shared" si="19"/>
        <v>#DIV/0!</v>
      </c>
      <c r="Q41" s="283">
        <f t="shared" si="28"/>
        <v>19.724</v>
      </c>
      <c r="R41" s="283">
        <f t="shared" si="28"/>
        <v>69.671900000000008</v>
      </c>
      <c r="S41" s="283">
        <f t="shared" si="28"/>
        <v>3.1E-2</v>
      </c>
      <c r="T41" s="283">
        <f t="shared" si="28"/>
        <v>29.023066666666665</v>
      </c>
      <c r="U41" s="283">
        <f t="shared" si="28"/>
        <v>3.5000000000000003E-2</v>
      </c>
      <c r="V41" s="283">
        <f t="shared" si="28"/>
        <v>41.596800000000002</v>
      </c>
      <c r="W41" s="283">
        <f t="shared" si="28"/>
        <v>19.724</v>
      </c>
      <c r="X41" s="283">
        <f t="shared" si="28"/>
        <v>98.694966666666673</v>
      </c>
      <c r="Y41" s="283">
        <f t="shared" si="21"/>
        <v>5.0038007841546683</v>
      </c>
      <c r="Z41" s="283">
        <f t="shared" si="5"/>
        <v>21.427</v>
      </c>
      <c r="AA41" s="283">
        <f t="shared" si="5"/>
        <v>112.70918333333334</v>
      </c>
      <c r="AB41" s="279">
        <f t="shared" si="10"/>
        <v>5.2601476330486463</v>
      </c>
      <c r="AC41" s="279">
        <f>AB41*1.2</f>
        <v>6.3121771596583756</v>
      </c>
    </row>
    <row r="42" spans="1:29" ht="15" x14ac:dyDescent="0.25">
      <c r="C42"/>
    </row>
    <row r="43" spans="1:29" ht="15.75" x14ac:dyDescent="0.25">
      <c r="B43" s="67"/>
      <c r="C43" s="67"/>
      <c r="D43" s="67"/>
      <c r="E43" s="67"/>
      <c r="F43" s="67"/>
      <c r="G43" s="67"/>
      <c r="AB43" s="67"/>
    </row>
    <row r="44" spans="1:29" ht="15" x14ac:dyDescent="0.25">
      <c r="C44"/>
      <c r="F44" s="515" t="s">
        <v>131</v>
      </c>
      <c r="G44" s="515"/>
      <c r="H44" s="515"/>
      <c r="I44" s="515"/>
      <c r="J44" s="515"/>
      <c r="K44" s="515"/>
      <c r="L44" s="515" t="s">
        <v>32</v>
      </c>
      <c r="M44" s="515"/>
      <c r="N44" s="515"/>
      <c r="O44" s="515"/>
      <c r="P44" s="515"/>
      <c r="Q44" s="515"/>
    </row>
    <row r="45" spans="1:29" ht="15" x14ac:dyDescent="0.25">
      <c r="F45" s="515"/>
      <c r="G45" s="515"/>
      <c r="H45" s="515"/>
      <c r="I45" s="515"/>
      <c r="J45" s="515"/>
      <c r="K45" s="515"/>
      <c r="L45" s="515"/>
      <c r="M45" s="515"/>
      <c r="N45" s="515"/>
      <c r="O45" s="515"/>
      <c r="P45" s="515"/>
      <c r="Q45" s="515"/>
    </row>
    <row r="46" spans="1:29" ht="15" x14ac:dyDescent="0.25">
      <c r="F46" s="515"/>
      <c r="G46" s="515"/>
      <c r="H46" s="515"/>
      <c r="I46" s="515"/>
      <c r="J46" s="515"/>
      <c r="K46" s="515"/>
      <c r="L46" s="515"/>
      <c r="M46" s="515"/>
      <c r="N46" s="515"/>
      <c r="O46" s="515"/>
      <c r="P46" s="515"/>
      <c r="Q46" s="515"/>
    </row>
    <row r="47" spans="1:29" ht="15" x14ac:dyDescent="0.25">
      <c r="F47" s="515"/>
      <c r="G47" s="515"/>
      <c r="H47" s="515"/>
      <c r="I47" s="515"/>
      <c r="J47" s="515"/>
      <c r="K47" s="515"/>
      <c r="L47" s="515"/>
      <c r="M47" s="515"/>
      <c r="N47" s="515"/>
      <c r="O47" s="515"/>
      <c r="P47" s="515"/>
      <c r="Q47" s="515"/>
    </row>
    <row r="48" spans="1:29" ht="15" x14ac:dyDescent="0.25">
      <c r="F48" s="515"/>
      <c r="G48" s="515"/>
      <c r="H48" s="515"/>
      <c r="I48" s="515"/>
      <c r="J48" s="515"/>
      <c r="K48" s="515"/>
      <c r="L48" s="515"/>
      <c r="M48" s="515"/>
      <c r="N48" s="515"/>
      <c r="O48" s="515"/>
      <c r="P48" s="515"/>
      <c r="Q48" s="515"/>
    </row>
    <row r="49" spans="6:17" ht="15" x14ac:dyDescent="0.25">
      <c r="F49" s="515"/>
      <c r="G49" s="515"/>
      <c r="H49" s="515"/>
      <c r="I49" s="515"/>
      <c r="J49" s="515"/>
      <c r="K49" s="515"/>
      <c r="L49" s="515"/>
      <c r="M49" s="515"/>
      <c r="N49" s="515"/>
      <c r="O49" s="515"/>
      <c r="P49" s="515"/>
      <c r="Q49" s="515"/>
    </row>
  </sheetData>
  <mergeCells count="15">
    <mergeCell ref="A7:A32"/>
    <mergeCell ref="A35:A41"/>
    <mergeCell ref="F44:K49"/>
    <mergeCell ref="L44:Q49"/>
    <mergeCell ref="H1:I1"/>
    <mergeCell ref="A2:AC2"/>
    <mergeCell ref="B3:AC3"/>
    <mergeCell ref="B5:B6"/>
    <mergeCell ref="C5:C6"/>
    <mergeCell ref="D5:F5"/>
    <mergeCell ref="G5:I5"/>
    <mergeCell ref="J5:P5"/>
    <mergeCell ref="Q5:Y5"/>
    <mergeCell ref="Z5:AC5"/>
    <mergeCell ref="B4:AC4"/>
  </mergeCells>
  <dataValidations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7" right="0.7" top="0.75" bottom="0.75" header="0.3" footer="0.3"/>
  <pageSetup paperSize="9" scale="6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C54"/>
  <sheetViews>
    <sheetView view="pageBreakPreview" topLeftCell="A3" zoomScale="60" zoomScaleNormal="60" workbookViewId="0">
      <selection activeCell="AI24" sqref="AI24"/>
    </sheetView>
  </sheetViews>
  <sheetFormatPr defaultRowHeight="30" customHeight="1"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s>
  <sheetData>
    <row r="1" spans="1:29" ht="15.75" x14ac:dyDescent="0.25">
      <c r="H1" s="473" t="s">
        <v>73</v>
      </c>
      <c r="I1" s="473"/>
    </row>
    <row r="2" spans="1:29" s="112" customFormat="1" ht="102.75" customHeight="1"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3" spans="1:29" ht="20.25" x14ac:dyDescent="0.25">
      <c r="B3" s="476" t="s">
        <v>180</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row>
    <row r="4" spans="1:29" ht="20.25" x14ac:dyDescent="0.25">
      <c r="B4" s="514" t="str">
        <f>Январь!B4</f>
        <v>2025 г.</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row>
    <row r="5" spans="1:29" ht="15.75" x14ac:dyDescent="0.25">
      <c r="B5" s="501" t="s">
        <v>2</v>
      </c>
      <c r="C5" s="502" t="s">
        <v>0</v>
      </c>
      <c r="D5" s="503"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04"/>
    </row>
    <row r="6" spans="1:29" ht="128.25" customHeight="1" x14ac:dyDescent="0.25">
      <c r="B6" s="501"/>
      <c r="C6" s="502"/>
      <c r="D6" s="270" t="s">
        <v>24</v>
      </c>
      <c r="E6" s="271" t="s">
        <v>25</v>
      </c>
      <c r="F6" s="272" t="s">
        <v>30</v>
      </c>
      <c r="G6" s="270"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277" t="s">
        <v>81</v>
      </c>
    </row>
    <row r="7" spans="1:29" s="264" customFormat="1" ht="24" x14ac:dyDescent="0.25">
      <c r="A7" s="481"/>
      <c r="B7" s="159" t="s">
        <v>1</v>
      </c>
      <c r="C7" s="262" t="s">
        <v>95</v>
      </c>
      <c r="D7" s="279">
        <f>SUM(D8:D14)</f>
        <v>0</v>
      </c>
      <c r="E7" s="279">
        <f>SUM(E8:E14)</f>
        <v>0</v>
      </c>
      <c r="F7" s="279" t="e">
        <f t="shared" ref="F7:F14" si="0">E7/D7</f>
        <v>#DIV/0!</v>
      </c>
      <c r="G7" s="279">
        <f>SUM(G8:G14)</f>
        <v>0</v>
      </c>
      <c r="H7" s="279">
        <f>SUM(H8:H14)</f>
        <v>0</v>
      </c>
      <c r="I7" s="279" t="e">
        <f t="shared" ref="I7:I22" si="1">H7/G7</f>
        <v>#DIV/0!</v>
      </c>
      <c r="J7" s="279">
        <f>SUM(J8:J14)</f>
        <v>420.15800000000002</v>
      </c>
      <c r="K7" s="279">
        <f>SUM(K8:K14)</f>
        <v>1414.3518999999999</v>
      </c>
      <c r="L7" s="279">
        <f>SUM(L8:L14)</f>
        <v>0.64300000000000002</v>
      </c>
      <c r="M7" s="279">
        <f>SUM(M8:M14)</f>
        <v>606.0990333333333</v>
      </c>
      <c r="N7" s="279">
        <f t="shared" ref="N7:N14" si="2">J7</f>
        <v>420.15800000000002</v>
      </c>
      <c r="O7" s="279">
        <f t="shared" ref="O7:O14" si="3">K7+M7</f>
        <v>2020.4509333333331</v>
      </c>
      <c r="P7" s="279">
        <f>O7/N7</f>
        <v>4.8087884399043528</v>
      </c>
      <c r="Q7" s="279">
        <f t="shared" ref="Q7:V7" si="4">SUM(Q8:Q14)</f>
        <v>428.74700000000001</v>
      </c>
      <c r="R7" s="279">
        <f t="shared" si="4"/>
        <v>915.75331666666671</v>
      </c>
      <c r="S7" s="279">
        <f t="shared" si="4"/>
        <v>0.61599999999999999</v>
      </c>
      <c r="T7" s="279">
        <f t="shared" si="4"/>
        <v>580.64851666666675</v>
      </c>
      <c r="U7" s="279">
        <f t="shared" si="4"/>
        <v>0.71899999999999997</v>
      </c>
      <c r="V7" s="279">
        <f t="shared" si="4"/>
        <v>203.45954166666667</v>
      </c>
      <c r="W7" s="279">
        <f>Q7</f>
        <v>428.74700000000001</v>
      </c>
      <c r="X7" s="279">
        <f>R7+T7+V7</f>
        <v>1699.861375</v>
      </c>
      <c r="Y7" s="279">
        <f>X7/W7</f>
        <v>3.964718995118333</v>
      </c>
      <c r="Z7" s="279">
        <f t="shared" ref="Z7:AA41" si="5">W7+N7+G7+D7</f>
        <v>848.90499999999997</v>
      </c>
      <c r="AA7" s="279">
        <f t="shared" si="5"/>
        <v>3720.312308333333</v>
      </c>
      <c r="AB7" s="279">
        <f>IFERROR(AA7/Z7,0)</f>
        <v>4.3824836799563354</v>
      </c>
      <c r="AC7" s="279">
        <f>AB7*1.2</f>
        <v>5.2589804159476019</v>
      </c>
    </row>
    <row r="8" spans="1:29" ht="15.75" x14ac:dyDescent="0.25">
      <c r="A8" s="481"/>
      <c r="B8" s="170" t="s">
        <v>7</v>
      </c>
      <c r="C8" s="263" t="s">
        <v>96</v>
      </c>
      <c r="D8" s="303">
        <v>0</v>
      </c>
      <c r="E8" s="303">
        <v>0</v>
      </c>
      <c r="F8" s="279" t="e">
        <f t="shared" si="0"/>
        <v>#DIV/0!</v>
      </c>
      <c r="G8" s="303">
        <v>0</v>
      </c>
      <c r="H8" s="303">
        <v>0</v>
      </c>
      <c r="I8" s="279" t="e">
        <f t="shared" si="1"/>
        <v>#DIV/0!</v>
      </c>
      <c r="J8" s="303">
        <v>0</v>
      </c>
      <c r="K8" s="303">
        <v>0</v>
      </c>
      <c r="L8" s="303">
        <v>0</v>
      </c>
      <c r="M8" s="303">
        <v>0</v>
      </c>
      <c r="N8" s="280">
        <f t="shared" si="2"/>
        <v>0</v>
      </c>
      <c r="O8" s="280">
        <f t="shared" si="3"/>
        <v>0</v>
      </c>
      <c r="P8" s="279" t="e">
        <f t="shared" ref="P8:P31" si="6">O8/N8</f>
        <v>#DIV/0!</v>
      </c>
      <c r="Q8" s="304">
        <v>0</v>
      </c>
      <c r="R8" s="304">
        <v>0</v>
      </c>
      <c r="S8" s="304">
        <v>0</v>
      </c>
      <c r="T8" s="304">
        <v>0</v>
      </c>
      <c r="U8" s="304">
        <v>0</v>
      </c>
      <c r="V8" s="304">
        <v>0</v>
      </c>
      <c r="W8" s="280">
        <f t="shared" ref="W8:W31" si="7">Q8</f>
        <v>0</v>
      </c>
      <c r="X8" s="280">
        <f t="shared" ref="X8:X31" si="8">R8+T8</f>
        <v>0</v>
      </c>
      <c r="Y8" s="279" t="e">
        <f t="shared" ref="Y8:Y31" si="9">X8/W8</f>
        <v>#DIV/0!</v>
      </c>
      <c r="Z8" s="280">
        <f t="shared" si="5"/>
        <v>0</v>
      </c>
      <c r="AA8" s="280">
        <f t="shared" si="5"/>
        <v>0</v>
      </c>
      <c r="AB8" s="279">
        <f t="shared" ref="AB8:AB41" si="10">IFERROR(AA8/Z8,0)</f>
        <v>0</v>
      </c>
      <c r="AC8" s="279">
        <f t="shared" ref="AC8:AC31" si="11">AB8*1.2</f>
        <v>0</v>
      </c>
    </row>
    <row r="9" spans="1:29" ht="15.75" x14ac:dyDescent="0.25">
      <c r="A9" s="481"/>
      <c r="B9" s="170" t="s">
        <v>8</v>
      </c>
      <c r="C9" s="263" t="s">
        <v>97</v>
      </c>
      <c r="D9" s="303">
        <v>0</v>
      </c>
      <c r="E9" s="303">
        <v>0</v>
      </c>
      <c r="F9" s="279" t="e">
        <f t="shared" si="0"/>
        <v>#DIV/0!</v>
      </c>
      <c r="G9" s="303">
        <v>0</v>
      </c>
      <c r="H9" s="303">
        <v>0</v>
      </c>
      <c r="I9" s="279" t="e">
        <f t="shared" si="1"/>
        <v>#DIV/0!</v>
      </c>
      <c r="J9" s="303">
        <v>420.15800000000002</v>
      </c>
      <c r="K9" s="303">
        <v>1414.3518999999999</v>
      </c>
      <c r="L9" s="303">
        <v>0.64300000000000002</v>
      </c>
      <c r="M9" s="303">
        <v>606.0990333333333</v>
      </c>
      <c r="N9" s="280">
        <f t="shared" si="2"/>
        <v>420.15800000000002</v>
      </c>
      <c r="O9" s="280">
        <f t="shared" si="3"/>
        <v>2020.4509333333331</v>
      </c>
      <c r="P9" s="279">
        <f t="shared" si="6"/>
        <v>4.8087884399043528</v>
      </c>
      <c r="Q9" s="304">
        <v>428.74700000000001</v>
      </c>
      <c r="R9" s="304">
        <v>915.75331666666671</v>
      </c>
      <c r="S9" s="304">
        <v>0.61599999999999999</v>
      </c>
      <c r="T9" s="304">
        <v>580.64851666666675</v>
      </c>
      <c r="U9" s="304">
        <v>0.71899999999999997</v>
      </c>
      <c r="V9" s="304">
        <v>203.45954166666667</v>
      </c>
      <c r="W9" s="280">
        <f t="shared" si="7"/>
        <v>428.74700000000001</v>
      </c>
      <c r="X9" s="280">
        <f t="shared" si="8"/>
        <v>1496.4018333333333</v>
      </c>
      <c r="Y9" s="279">
        <f t="shared" si="9"/>
        <v>3.4901744696367163</v>
      </c>
      <c r="Z9" s="280">
        <f t="shared" si="5"/>
        <v>848.90499999999997</v>
      </c>
      <c r="AA9" s="280">
        <f t="shared" si="5"/>
        <v>3516.8527666666664</v>
      </c>
      <c r="AB9" s="279">
        <f t="shared" si="10"/>
        <v>4.1428107581727831</v>
      </c>
      <c r="AC9" s="279">
        <f t="shared" si="11"/>
        <v>4.9713729098073394</v>
      </c>
    </row>
    <row r="10" spans="1:29" ht="15.75" x14ac:dyDescent="0.25">
      <c r="A10" s="481"/>
      <c r="B10" s="170" t="s">
        <v>9</v>
      </c>
      <c r="C10" s="263" t="s">
        <v>98</v>
      </c>
      <c r="D10" s="303">
        <v>0</v>
      </c>
      <c r="E10" s="303">
        <v>0</v>
      </c>
      <c r="F10" s="279" t="e">
        <f t="shared" si="0"/>
        <v>#DIV/0!</v>
      </c>
      <c r="G10" s="303">
        <v>0</v>
      </c>
      <c r="H10" s="303">
        <v>0</v>
      </c>
      <c r="I10" s="279" t="e">
        <f t="shared" si="1"/>
        <v>#DIV/0!</v>
      </c>
      <c r="J10" s="303">
        <v>0</v>
      </c>
      <c r="K10" s="303">
        <v>0</v>
      </c>
      <c r="L10" s="303">
        <v>0</v>
      </c>
      <c r="M10" s="303">
        <v>0</v>
      </c>
      <c r="N10" s="280">
        <f t="shared" si="2"/>
        <v>0</v>
      </c>
      <c r="O10" s="280">
        <f t="shared" si="3"/>
        <v>0</v>
      </c>
      <c r="P10" s="279" t="e">
        <f t="shared" si="6"/>
        <v>#DIV/0!</v>
      </c>
      <c r="Q10" s="304">
        <v>0</v>
      </c>
      <c r="R10" s="304">
        <v>0</v>
      </c>
      <c r="S10" s="304">
        <v>0</v>
      </c>
      <c r="T10" s="304">
        <v>0</v>
      </c>
      <c r="U10" s="304">
        <v>0</v>
      </c>
      <c r="V10" s="304">
        <v>0</v>
      </c>
      <c r="W10" s="280">
        <f t="shared" si="7"/>
        <v>0</v>
      </c>
      <c r="X10" s="280">
        <f t="shared" si="8"/>
        <v>0</v>
      </c>
      <c r="Y10" s="279" t="e">
        <f t="shared" si="9"/>
        <v>#DIV/0!</v>
      </c>
      <c r="Z10" s="280">
        <f t="shared" si="5"/>
        <v>0</v>
      </c>
      <c r="AA10" s="280">
        <f t="shared" si="5"/>
        <v>0</v>
      </c>
      <c r="AB10" s="279">
        <f t="shared" si="10"/>
        <v>0</v>
      </c>
      <c r="AC10" s="279">
        <f t="shared" si="11"/>
        <v>0</v>
      </c>
    </row>
    <row r="11" spans="1:29" ht="15.75" x14ac:dyDescent="0.25">
      <c r="A11" s="481"/>
      <c r="B11" s="170" t="s">
        <v>10</v>
      </c>
      <c r="C11" s="263" t="s">
        <v>99</v>
      </c>
      <c r="D11" s="303">
        <v>0</v>
      </c>
      <c r="E11" s="303">
        <v>0</v>
      </c>
      <c r="F11" s="279" t="e">
        <f t="shared" si="0"/>
        <v>#DIV/0!</v>
      </c>
      <c r="G11" s="303">
        <v>0</v>
      </c>
      <c r="H11" s="303">
        <v>0</v>
      </c>
      <c r="I11" s="279" t="e">
        <f t="shared" si="1"/>
        <v>#DIV/0!</v>
      </c>
      <c r="J11" s="303">
        <v>0</v>
      </c>
      <c r="K11" s="303">
        <v>0</v>
      </c>
      <c r="L11" s="303">
        <v>0</v>
      </c>
      <c r="M11" s="303">
        <v>0</v>
      </c>
      <c r="N11" s="280">
        <f t="shared" si="2"/>
        <v>0</v>
      </c>
      <c r="O11" s="280">
        <f t="shared" si="3"/>
        <v>0</v>
      </c>
      <c r="P11" s="279" t="e">
        <f t="shared" si="6"/>
        <v>#DIV/0!</v>
      </c>
      <c r="Q11" s="304">
        <v>0</v>
      </c>
      <c r="R11" s="304">
        <v>0</v>
      </c>
      <c r="S11" s="304">
        <v>0</v>
      </c>
      <c r="T11" s="304">
        <v>0</v>
      </c>
      <c r="U11" s="304">
        <v>0</v>
      </c>
      <c r="V11" s="304">
        <v>0</v>
      </c>
      <c r="W11" s="280">
        <f t="shared" si="7"/>
        <v>0</v>
      </c>
      <c r="X11" s="280">
        <f t="shared" si="8"/>
        <v>0</v>
      </c>
      <c r="Y11" s="279" t="e">
        <f t="shared" si="9"/>
        <v>#DIV/0!</v>
      </c>
      <c r="Z11" s="280">
        <f t="shared" si="5"/>
        <v>0</v>
      </c>
      <c r="AA11" s="280">
        <f t="shared" si="5"/>
        <v>0</v>
      </c>
      <c r="AB11" s="279">
        <f t="shared" si="10"/>
        <v>0</v>
      </c>
      <c r="AC11" s="279">
        <f t="shared" si="11"/>
        <v>0</v>
      </c>
    </row>
    <row r="12" spans="1:29" ht="15.75" x14ac:dyDescent="0.25">
      <c r="A12" s="481"/>
      <c r="B12" s="170" t="s">
        <v>11</v>
      </c>
      <c r="C12" s="263" t="s">
        <v>100</v>
      </c>
      <c r="D12" s="303">
        <v>0</v>
      </c>
      <c r="E12" s="303">
        <v>0</v>
      </c>
      <c r="F12" s="279" t="e">
        <f t="shared" si="0"/>
        <v>#DIV/0!</v>
      </c>
      <c r="G12" s="303">
        <v>0</v>
      </c>
      <c r="H12" s="303">
        <v>0</v>
      </c>
      <c r="I12" s="279" t="e">
        <f t="shared" si="1"/>
        <v>#DIV/0!</v>
      </c>
      <c r="J12" s="303">
        <v>0</v>
      </c>
      <c r="K12" s="303">
        <v>0</v>
      </c>
      <c r="L12" s="303">
        <v>0</v>
      </c>
      <c r="M12" s="303">
        <v>0</v>
      </c>
      <c r="N12" s="280">
        <f t="shared" si="2"/>
        <v>0</v>
      </c>
      <c r="O12" s="280">
        <f t="shared" si="3"/>
        <v>0</v>
      </c>
      <c r="P12" s="279" t="e">
        <f t="shared" si="6"/>
        <v>#DIV/0!</v>
      </c>
      <c r="Q12" s="304">
        <v>0</v>
      </c>
      <c r="R12" s="304">
        <v>0</v>
      </c>
      <c r="S12" s="304">
        <v>0</v>
      </c>
      <c r="T12" s="304">
        <v>0</v>
      </c>
      <c r="U12" s="304">
        <v>0</v>
      </c>
      <c r="V12" s="304">
        <v>0</v>
      </c>
      <c r="W12" s="280">
        <f t="shared" si="7"/>
        <v>0</v>
      </c>
      <c r="X12" s="280">
        <f t="shared" si="8"/>
        <v>0</v>
      </c>
      <c r="Y12" s="279" t="e">
        <f t="shared" si="9"/>
        <v>#DIV/0!</v>
      </c>
      <c r="Z12" s="280">
        <f t="shared" si="5"/>
        <v>0</v>
      </c>
      <c r="AA12" s="280">
        <f t="shared" si="5"/>
        <v>0</v>
      </c>
      <c r="AB12" s="279">
        <f t="shared" si="10"/>
        <v>0</v>
      </c>
      <c r="AC12" s="279">
        <f t="shared" si="11"/>
        <v>0</v>
      </c>
    </row>
    <row r="13" spans="1:29" ht="15.75" x14ac:dyDescent="0.25">
      <c r="A13" s="481"/>
      <c r="B13" s="170" t="s">
        <v>12</v>
      </c>
      <c r="C13" s="263" t="s">
        <v>101</v>
      </c>
      <c r="D13" s="303">
        <v>0</v>
      </c>
      <c r="E13" s="303">
        <v>0</v>
      </c>
      <c r="F13" s="279" t="e">
        <f t="shared" si="0"/>
        <v>#DIV/0!</v>
      </c>
      <c r="G13" s="303">
        <v>0</v>
      </c>
      <c r="H13" s="303">
        <v>0</v>
      </c>
      <c r="I13" s="279" t="e">
        <f t="shared" si="1"/>
        <v>#DIV/0!</v>
      </c>
      <c r="J13" s="303">
        <v>0</v>
      </c>
      <c r="K13" s="303">
        <v>0</v>
      </c>
      <c r="L13" s="303">
        <v>0</v>
      </c>
      <c r="M13" s="303">
        <v>0</v>
      </c>
      <c r="N13" s="280">
        <f t="shared" si="2"/>
        <v>0</v>
      </c>
      <c r="O13" s="280">
        <f t="shared" si="3"/>
        <v>0</v>
      </c>
      <c r="P13" s="279" t="e">
        <f t="shared" si="6"/>
        <v>#DIV/0!</v>
      </c>
      <c r="Q13" s="304">
        <v>0</v>
      </c>
      <c r="R13" s="304">
        <v>0</v>
      </c>
      <c r="S13" s="304">
        <v>0</v>
      </c>
      <c r="T13" s="304">
        <v>0</v>
      </c>
      <c r="U13" s="304">
        <v>0</v>
      </c>
      <c r="V13" s="304">
        <v>0</v>
      </c>
      <c r="W13" s="280">
        <f t="shared" si="7"/>
        <v>0</v>
      </c>
      <c r="X13" s="280">
        <f t="shared" si="8"/>
        <v>0</v>
      </c>
      <c r="Y13" s="279" t="e">
        <f t="shared" si="9"/>
        <v>#DIV/0!</v>
      </c>
      <c r="Z13" s="280">
        <f t="shared" si="5"/>
        <v>0</v>
      </c>
      <c r="AA13" s="280">
        <f t="shared" si="5"/>
        <v>0</v>
      </c>
      <c r="AB13" s="279">
        <f t="shared" si="10"/>
        <v>0</v>
      </c>
      <c r="AC13" s="279">
        <f t="shared" si="11"/>
        <v>0</v>
      </c>
    </row>
    <row r="14" spans="1:29" ht="15.75" x14ac:dyDescent="0.25">
      <c r="A14" s="481"/>
      <c r="B14" s="170" t="s">
        <v>13</v>
      </c>
      <c r="C14" s="263" t="s">
        <v>102</v>
      </c>
      <c r="D14" s="303">
        <v>0</v>
      </c>
      <c r="E14" s="303">
        <v>0</v>
      </c>
      <c r="F14" s="279" t="e">
        <f t="shared" si="0"/>
        <v>#DIV/0!</v>
      </c>
      <c r="G14" s="303">
        <v>0</v>
      </c>
      <c r="H14" s="303">
        <v>0</v>
      </c>
      <c r="I14" s="279" t="e">
        <f t="shared" si="1"/>
        <v>#DIV/0!</v>
      </c>
      <c r="J14" s="303">
        <v>0</v>
      </c>
      <c r="K14" s="303">
        <v>0</v>
      </c>
      <c r="L14" s="303">
        <v>0</v>
      </c>
      <c r="M14" s="303">
        <v>0</v>
      </c>
      <c r="N14" s="280">
        <f t="shared" si="2"/>
        <v>0</v>
      </c>
      <c r="O14" s="280">
        <f t="shared" si="3"/>
        <v>0</v>
      </c>
      <c r="P14" s="279" t="e">
        <f t="shared" si="6"/>
        <v>#DIV/0!</v>
      </c>
      <c r="Q14" s="304">
        <v>0</v>
      </c>
      <c r="R14" s="304">
        <v>0</v>
      </c>
      <c r="S14" s="304">
        <v>0</v>
      </c>
      <c r="T14" s="304">
        <v>0</v>
      </c>
      <c r="U14" s="304">
        <v>0</v>
      </c>
      <c r="V14" s="304">
        <v>0</v>
      </c>
      <c r="W14" s="280">
        <f t="shared" si="7"/>
        <v>0</v>
      </c>
      <c r="X14" s="280">
        <f t="shared" si="8"/>
        <v>0</v>
      </c>
      <c r="Y14" s="279" t="e">
        <f t="shared" si="9"/>
        <v>#DIV/0!</v>
      </c>
      <c r="Z14" s="280">
        <f t="shared" si="5"/>
        <v>0</v>
      </c>
      <c r="AA14" s="280">
        <f t="shared" si="5"/>
        <v>0</v>
      </c>
      <c r="AB14" s="279">
        <f t="shared" si="10"/>
        <v>0</v>
      </c>
      <c r="AC14" s="279">
        <f t="shared" si="11"/>
        <v>0</v>
      </c>
    </row>
    <row r="15" spans="1:29" s="264" customFormat="1" ht="24" x14ac:dyDescent="0.25">
      <c r="A15" s="481"/>
      <c r="B15" s="159" t="s">
        <v>17</v>
      </c>
      <c r="C15" s="262" t="s">
        <v>103</v>
      </c>
      <c r="D15" s="279">
        <f>SUM(D16:D22)</f>
        <v>0</v>
      </c>
      <c r="E15" s="279">
        <f>SUM(E16:E22)</f>
        <v>0</v>
      </c>
      <c r="F15" s="279" t="e">
        <f>E15/D15</f>
        <v>#DIV/0!</v>
      </c>
      <c r="G15" s="279">
        <f>SUM(G16:G22)</f>
        <v>0</v>
      </c>
      <c r="H15" s="279">
        <f>SUM(H16:H22)</f>
        <v>0</v>
      </c>
      <c r="I15" s="279" t="e">
        <f t="shared" si="1"/>
        <v>#DIV/0!</v>
      </c>
      <c r="J15" s="279">
        <f>SUM(J16:J22)</f>
        <v>177.25199999999998</v>
      </c>
      <c r="K15" s="279">
        <f>SUM(K16:K22)</f>
        <v>905.37631666666664</v>
      </c>
      <c r="L15" s="279">
        <f>SUM(L16:L22)</f>
        <v>0.31</v>
      </c>
      <c r="M15" s="279">
        <f>SUM(M16:M22)</f>
        <v>292.20947500000005</v>
      </c>
      <c r="N15" s="279">
        <f>J15</f>
        <v>177.25199999999998</v>
      </c>
      <c r="O15" s="279">
        <f>K15+M15</f>
        <v>1197.5857916666666</v>
      </c>
      <c r="P15" s="279">
        <f t="shared" si="6"/>
        <v>6.7564021374464982</v>
      </c>
      <c r="Q15" s="279">
        <f t="shared" ref="Q15:V15" si="12">SUM(Q16:Q22)</f>
        <v>0</v>
      </c>
      <c r="R15" s="279">
        <f t="shared" si="12"/>
        <v>0</v>
      </c>
      <c r="S15" s="279">
        <f t="shared" si="12"/>
        <v>0</v>
      </c>
      <c r="T15" s="279">
        <f t="shared" si="12"/>
        <v>0</v>
      </c>
      <c r="U15" s="279">
        <f t="shared" si="12"/>
        <v>0</v>
      </c>
      <c r="V15" s="279">
        <f t="shared" si="12"/>
        <v>0</v>
      </c>
      <c r="W15" s="279">
        <f t="shared" si="7"/>
        <v>0</v>
      </c>
      <c r="X15" s="279">
        <f t="shared" si="8"/>
        <v>0</v>
      </c>
      <c r="Y15" s="279" t="e">
        <f t="shared" si="9"/>
        <v>#DIV/0!</v>
      </c>
      <c r="Z15" s="279">
        <f t="shared" si="5"/>
        <v>177.25199999999998</v>
      </c>
      <c r="AA15" s="279">
        <f t="shared" si="5"/>
        <v>1197.5857916666666</v>
      </c>
      <c r="AB15" s="279">
        <f t="shared" si="10"/>
        <v>6.7564021374464982</v>
      </c>
      <c r="AC15" s="279">
        <f t="shared" si="11"/>
        <v>8.1076825649357982</v>
      </c>
    </row>
    <row r="16" spans="1:29" ht="15.75" x14ac:dyDescent="0.25">
      <c r="A16" s="481"/>
      <c r="B16" s="170" t="s">
        <v>7</v>
      </c>
      <c r="C16" s="263" t="s">
        <v>104</v>
      </c>
      <c r="D16" s="303">
        <v>0</v>
      </c>
      <c r="E16" s="303">
        <v>0</v>
      </c>
      <c r="F16" s="279" t="e">
        <f t="shared" ref="F16:F32" si="13">E16/D16</f>
        <v>#DIV/0!</v>
      </c>
      <c r="G16" s="303">
        <v>0</v>
      </c>
      <c r="H16" s="303">
        <v>0</v>
      </c>
      <c r="I16" s="279" t="e">
        <f t="shared" si="1"/>
        <v>#DIV/0!</v>
      </c>
      <c r="J16" s="304">
        <v>170.14699999999999</v>
      </c>
      <c r="K16" s="304">
        <v>869.02985000000001</v>
      </c>
      <c r="L16" s="304">
        <v>0.29899999999999999</v>
      </c>
      <c r="M16" s="304">
        <v>281.84075833333338</v>
      </c>
      <c r="N16" s="280">
        <f t="shared" ref="N16:N31" si="14">J16</f>
        <v>170.14699999999999</v>
      </c>
      <c r="O16" s="280">
        <f>K16+M16</f>
        <v>1150.8706083333334</v>
      </c>
      <c r="P16" s="279">
        <f t="shared" si="6"/>
        <v>6.7639782560570181</v>
      </c>
      <c r="Q16" s="304">
        <v>0</v>
      </c>
      <c r="R16" s="304">
        <v>0</v>
      </c>
      <c r="S16" s="304">
        <v>0</v>
      </c>
      <c r="T16" s="304">
        <v>0</v>
      </c>
      <c r="U16" s="304">
        <v>0</v>
      </c>
      <c r="V16" s="304">
        <v>0</v>
      </c>
      <c r="W16" s="280">
        <f>Q16</f>
        <v>0</v>
      </c>
      <c r="X16" s="280">
        <f t="shared" si="8"/>
        <v>0</v>
      </c>
      <c r="Y16" s="279" t="e">
        <f t="shared" si="9"/>
        <v>#DIV/0!</v>
      </c>
      <c r="Z16" s="280">
        <f t="shared" si="5"/>
        <v>170.14699999999999</v>
      </c>
      <c r="AA16" s="280">
        <f t="shared" si="5"/>
        <v>1150.8706083333334</v>
      </c>
      <c r="AB16" s="279">
        <f t="shared" si="10"/>
        <v>6.7639782560570181</v>
      </c>
      <c r="AC16" s="279">
        <f t="shared" si="11"/>
        <v>8.1167739072684206</v>
      </c>
    </row>
    <row r="17" spans="1:29" ht="15.75" x14ac:dyDescent="0.25">
      <c r="A17" s="481"/>
      <c r="B17" s="170" t="s">
        <v>8</v>
      </c>
      <c r="C17" s="263" t="s">
        <v>105</v>
      </c>
      <c r="D17" s="303">
        <v>0</v>
      </c>
      <c r="E17" s="303">
        <v>0</v>
      </c>
      <c r="F17" s="279" t="e">
        <f t="shared" si="13"/>
        <v>#DIV/0!</v>
      </c>
      <c r="G17" s="303">
        <v>0</v>
      </c>
      <c r="H17" s="303">
        <v>0</v>
      </c>
      <c r="I17" s="279" t="e">
        <f t="shared" si="1"/>
        <v>#DIV/0!</v>
      </c>
      <c r="J17" s="304">
        <v>0</v>
      </c>
      <c r="K17" s="304">
        <v>0</v>
      </c>
      <c r="L17" s="304">
        <v>0</v>
      </c>
      <c r="M17" s="304">
        <v>0</v>
      </c>
      <c r="N17" s="280">
        <f t="shared" si="14"/>
        <v>0</v>
      </c>
      <c r="O17" s="280">
        <f t="shared" ref="O17:O31" si="15">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row>
    <row r="18" spans="1:29" ht="15.75" x14ac:dyDescent="0.25">
      <c r="A18" s="481"/>
      <c r="B18" s="170" t="s">
        <v>9</v>
      </c>
      <c r="C18" s="263" t="s">
        <v>106</v>
      </c>
      <c r="D18" s="303">
        <v>0</v>
      </c>
      <c r="E18" s="303">
        <v>0</v>
      </c>
      <c r="F18" s="279" t="e">
        <f t="shared" si="13"/>
        <v>#DIV/0!</v>
      </c>
      <c r="G18" s="303">
        <v>0</v>
      </c>
      <c r="H18" s="303">
        <v>0</v>
      </c>
      <c r="I18" s="279" t="e">
        <f t="shared" si="1"/>
        <v>#DIV/0!</v>
      </c>
      <c r="J18" s="304">
        <v>0</v>
      </c>
      <c r="K18" s="304">
        <v>0</v>
      </c>
      <c r="L18" s="304">
        <v>0</v>
      </c>
      <c r="M18" s="304">
        <v>0</v>
      </c>
      <c r="N18" s="280">
        <f t="shared" si="14"/>
        <v>0</v>
      </c>
      <c r="O18" s="280">
        <f t="shared" si="15"/>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279">
        <f t="shared" si="11"/>
        <v>0</v>
      </c>
    </row>
    <row r="19" spans="1:29" ht="15.75" x14ac:dyDescent="0.25">
      <c r="A19" s="481"/>
      <c r="B19" s="170" t="s">
        <v>10</v>
      </c>
      <c r="C19" s="263" t="s">
        <v>107</v>
      </c>
      <c r="D19" s="303">
        <v>0</v>
      </c>
      <c r="E19" s="303">
        <v>0</v>
      </c>
      <c r="F19" s="279" t="e">
        <f t="shared" si="13"/>
        <v>#DIV/0!</v>
      </c>
      <c r="G19" s="303">
        <v>0</v>
      </c>
      <c r="H19" s="303">
        <v>0</v>
      </c>
      <c r="I19" s="279" t="e">
        <f t="shared" si="1"/>
        <v>#DIV/0!</v>
      </c>
      <c r="J19" s="304">
        <v>7.1050000000000004</v>
      </c>
      <c r="K19" s="304">
        <v>36.346466666666664</v>
      </c>
      <c r="L19" s="304">
        <v>1.0999999999999999E-2</v>
      </c>
      <c r="M19" s="304">
        <v>10.368716666666668</v>
      </c>
      <c r="N19" s="280">
        <f t="shared" si="14"/>
        <v>7.1050000000000004</v>
      </c>
      <c r="O19" s="280">
        <f t="shared" si="15"/>
        <v>46.715183333333329</v>
      </c>
      <c r="P19" s="279">
        <f t="shared" si="6"/>
        <v>6.5749730236922348</v>
      </c>
      <c r="Q19" s="304">
        <v>0</v>
      </c>
      <c r="R19" s="304">
        <v>0</v>
      </c>
      <c r="S19" s="304">
        <v>0</v>
      </c>
      <c r="T19" s="304">
        <v>0</v>
      </c>
      <c r="U19" s="304">
        <v>0</v>
      </c>
      <c r="V19" s="304">
        <v>0</v>
      </c>
      <c r="W19" s="280">
        <f t="shared" si="7"/>
        <v>0</v>
      </c>
      <c r="X19" s="280">
        <f t="shared" si="8"/>
        <v>0</v>
      </c>
      <c r="Y19" s="279" t="e">
        <f t="shared" si="9"/>
        <v>#DIV/0!</v>
      </c>
      <c r="Z19" s="280">
        <f t="shared" si="5"/>
        <v>7.1050000000000004</v>
      </c>
      <c r="AA19" s="280">
        <f t="shared" si="5"/>
        <v>46.715183333333329</v>
      </c>
      <c r="AB19" s="279">
        <f t="shared" si="10"/>
        <v>6.5749730236922348</v>
      </c>
      <c r="AC19" s="279">
        <f t="shared" si="11"/>
        <v>7.8899676284306812</v>
      </c>
    </row>
    <row r="20" spans="1:29" ht="15.75" x14ac:dyDescent="0.25">
      <c r="A20" s="481"/>
      <c r="B20" s="170" t="s">
        <v>11</v>
      </c>
      <c r="C20" s="263" t="s">
        <v>108</v>
      </c>
      <c r="D20" s="303">
        <v>0</v>
      </c>
      <c r="E20" s="303">
        <v>0</v>
      </c>
      <c r="F20" s="279" t="e">
        <f t="shared" si="13"/>
        <v>#DIV/0!</v>
      </c>
      <c r="G20" s="303">
        <v>0</v>
      </c>
      <c r="H20" s="303">
        <v>0</v>
      </c>
      <c r="I20" s="279" t="e">
        <f t="shared" si="1"/>
        <v>#DIV/0!</v>
      </c>
      <c r="J20" s="304">
        <v>0</v>
      </c>
      <c r="K20" s="304">
        <v>0</v>
      </c>
      <c r="L20" s="304">
        <v>0</v>
      </c>
      <c r="M20" s="304">
        <v>0</v>
      </c>
      <c r="N20" s="280">
        <f t="shared" si="14"/>
        <v>0</v>
      </c>
      <c r="O20" s="280">
        <f t="shared" si="15"/>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row>
    <row r="21" spans="1:29" ht="15.75" x14ac:dyDescent="0.25">
      <c r="A21" s="481"/>
      <c r="B21" s="170" t="s">
        <v>12</v>
      </c>
      <c r="C21" s="263" t="s">
        <v>109</v>
      </c>
      <c r="D21" s="303">
        <v>0</v>
      </c>
      <c r="E21" s="303">
        <v>0</v>
      </c>
      <c r="F21" s="279" t="e">
        <f t="shared" si="13"/>
        <v>#DIV/0!</v>
      </c>
      <c r="G21" s="303">
        <v>0</v>
      </c>
      <c r="H21" s="303">
        <v>0</v>
      </c>
      <c r="I21" s="279" t="e">
        <f t="shared" si="1"/>
        <v>#DIV/0!</v>
      </c>
      <c r="J21" s="304">
        <v>0</v>
      </c>
      <c r="K21" s="304">
        <v>0</v>
      </c>
      <c r="L21" s="304">
        <v>0</v>
      </c>
      <c r="M21" s="304">
        <v>0</v>
      </c>
      <c r="N21" s="280">
        <f t="shared" si="14"/>
        <v>0</v>
      </c>
      <c r="O21" s="280">
        <f t="shared" si="15"/>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row>
    <row r="22" spans="1:29" ht="15.75" x14ac:dyDescent="0.25">
      <c r="A22" s="481"/>
      <c r="B22" s="170" t="s">
        <v>13</v>
      </c>
      <c r="C22" s="263" t="s">
        <v>110</v>
      </c>
      <c r="D22" s="303">
        <v>0</v>
      </c>
      <c r="E22" s="303">
        <v>0</v>
      </c>
      <c r="F22" s="279" t="e">
        <f t="shared" si="13"/>
        <v>#DIV/0!</v>
      </c>
      <c r="G22" s="303">
        <v>0</v>
      </c>
      <c r="H22" s="303">
        <v>0</v>
      </c>
      <c r="I22" s="279" t="e">
        <f t="shared" si="1"/>
        <v>#DIV/0!</v>
      </c>
      <c r="J22" s="304">
        <v>0</v>
      </c>
      <c r="K22" s="304">
        <v>0</v>
      </c>
      <c r="L22" s="304">
        <v>0</v>
      </c>
      <c r="M22" s="304">
        <v>0</v>
      </c>
      <c r="N22" s="280">
        <f t="shared" si="14"/>
        <v>0</v>
      </c>
      <c r="O22" s="280">
        <f t="shared" si="15"/>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279">
        <f t="shared" si="11"/>
        <v>0</v>
      </c>
    </row>
    <row r="23" spans="1:29" s="285" customFormat="1" ht="24" x14ac:dyDescent="0.25">
      <c r="A23" s="481"/>
      <c r="B23" s="314" t="s">
        <v>119</v>
      </c>
      <c r="C23" s="288" t="s">
        <v>94</v>
      </c>
      <c r="D23" s="306"/>
      <c r="E23" s="306"/>
      <c r="F23" s="292" t="e">
        <f t="shared" si="13"/>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279">
        <f t="shared" si="11"/>
        <v>0</v>
      </c>
    </row>
    <row r="24" spans="1:29" s="264" customFormat="1" ht="24" x14ac:dyDescent="0.25">
      <c r="A24" s="481"/>
      <c r="B24" s="159" t="s">
        <v>74</v>
      </c>
      <c r="C24" s="262" t="s">
        <v>111</v>
      </c>
      <c r="D24" s="279">
        <f>SUM(D25:D31)</f>
        <v>380.23499999999996</v>
      </c>
      <c r="E24" s="279">
        <f>SUM(E25:E31)</f>
        <v>2666.6826083333331</v>
      </c>
      <c r="F24" s="279">
        <f t="shared" si="13"/>
        <v>7.0132486707781592</v>
      </c>
      <c r="G24" s="279">
        <f>SUM(G25:G31)</f>
        <v>0</v>
      </c>
      <c r="H24" s="279">
        <f>SUM(H25:H31)</f>
        <v>0</v>
      </c>
      <c r="I24" s="279" t="e">
        <f>H24/G24</f>
        <v>#DIV/0!</v>
      </c>
      <c r="J24" s="279">
        <f>SUM(J25:J31)</f>
        <v>0</v>
      </c>
      <c r="K24" s="279">
        <f>SUM(K25:K31)</f>
        <v>0</v>
      </c>
      <c r="L24" s="279">
        <f>SUM(L25:L31)</f>
        <v>0</v>
      </c>
      <c r="M24" s="279">
        <f>SUM(M25:M31)</f>
        <v>0</v>
      </c>
      <c r="N24" s="279">
        <f t="shared" si="14"/>
        <v>0</v>
      </c>
      <c r="O24" s="279">
        <f>K24+M24</f>
        <v>0</v>
      </c>
      <c r="P24" s="279" t="e">
        <f t="shared" si="6"/>
        <v>#DIV/0!</v>
      </c>
      <c r="Q24" s="279">
        <f t="shared" ref="Q24:V24" si="16">SUM(Q25:Q31)</f>
        <v>20.010000000000002</v>
      </c>
      <c r="R24" s="279">
        <f t="shared" si="16"/>
        <v>67.005133333333333</v>
      </c>
      <c r="S24" s="279">
        <f t="shared" si="16"/>
        <v>2.5000000000000001E-2</v>
      </c>
      <c r="T24" s="279">
        <f t="shared" si="16"/>
        <v>23.565275000000003</v>
      </c>
      <c r="U24" s="279">
        <f t="shared" si="16"/>
        <v>3.2000000000000001E-2</v>
      </c>
      <c r="V24" s="279">
        <f t="shared" si="16"/>
        <v>38.175216666666671</v>
      </c>
      <c r="W24" s="279">
        <f t="shared" si="7"/>
        <v>20.010000000000002</v>
      </c>
      <c r="X24" s="279">
        <f t="shared" si="8"/>
        <v>90.570408333333333</v>
      </c>
      <c r="Y24" s="279">
        <f t="shared" si="9"/>
        <v>4.5262572880226548</v>
      </c>
      <c r="Z24" s="279">
        <f t="shared" si="5"/>
        <v>400.24499999999995</v>
      </c>
      <c r="AA24" s="279">
        <f t="shared" si="5"/>
        <v>2757.2530166666666</v>
      </c>
      <c r="AB24" s="279">
        <f t="shared" si="10"/>
        <v>6.888913082403695</v>
      </c>
      <c r="AC24" s="279">
        <f t="shared" si="11"/>
        <v>8.2666956988844333</v>
      </c>
    </row>
    <row r="25" spans="1:29" ht="15.75" x14ac:dyDescent="0.25">
      <c r="A25" s="481"/>
      <c r="B25" s="170" t="s">
        <v>7</v>
      </c>
      <c r="C25" s="263" t="s">
        <v>112</v>
      </c>
      <c r="D25" s="303">
        <v>15.147</v>
      </c>
      <c r="E25" s="303">
        <v>103.20886666666667</v>
      </c>
      <c r="F25" s="279">
        <f t="shared" si="13"/>
        <v>6.813815717083691</v>
      </c>
      <c r="G25" s="303">
        <v>0</v>
      </c>
      <c r="H25" s="303">
        <v>0</v>
      </c>
      <c r="I25" s="279" t="e">
        <f t="shared" ref="I25:I31" si="17">H25/G25</f>
        <v>#DIV/0!</v>
      </c>
      <c r="J25" s="304">
        <v>0</v>
      </c>
      <c r="K25" s="304">
        <v>0</v>
      </c>
      <c r="L25" s="304">
        <v>0</v>
      </c>
      <c r="M25" s="304">
        <v>0</v>
      </c>
      <c r="N25" s="280">
        <f t="shared" si="14"/>
        <v>0</v>
      </c>
      <c r="O25" s="280">
        <f t="shared" si="15"/>
        <v>0</v>
      </c>
      <c r="P25" s="279" t="e">
        <f t="shared" si="6"/>
        <v>#DIV/0!</v>
      </c>
      <c r="Q25" s="304">
        <v>0</v>
      </c>
      <c r="R25" s="304">
        <v>0</v>
      </c>
      <c r="S25" s="304">
        <v>0</v>
      </c>
      <c r="T25" s="304">
        <v>0</v>
      </c>
      <c r="U25" s="304">
        <v>0</v>
      </c>
      <c r="V25" s="304">
        <v>0</v>
      </c>
      <c r="W25" s="280">
        <f t="shared" si="7"/>
        <v>0</v>
      </c>
      <c r="X25" s="280">
        <f t="shared" si="8"/>
        <v>0</v>
      </c>
      <c r="Y25" s="279" t="e">
        <f t="shared" si="9"/>
        <v>#DIV/0!</v>
      </c>
      <c r="Z25" s="280">
        <f t="shared" si="5"/>
        <v>15.147</v>
      </c>
      <c r="AA25" s="280">
        <f t="shared" si="5"/>
        <v>103.20886666666667</v>
      </c>
      <c r="AB25" s="279">
        <f t="shared" si="10"/>
        <v>6.813815717083691</v>
      </c>
      <c r="AC25" s="279">
        <f t="shared" si="11"/>
        <v>8.1765788605004293</v>
      </c>
    </row>
    <row r="26" spans="1:29" ht="15.75" x14ac:dyDescent="0.25">
      <c r="A26" s="481"/>
      <c r="B26" s="170" t="s">
        <v>8</v>
      </c>
      <c r="C26" s="263" t="s">
        <v>113</v>
      </c>
      <c r="D26" s="303">
        <v>0</v>
      </c>
      <c r="E26" s="303">
        <v>0</v>
      </c>
      <c r="F26" s="279" t="e">
        <f t="shared" si="13"/>
        <v>#DIV/0!</v>
      </c>
      <c r="G26" s="303">
        <v>0</v>
      </c>
      <c r="H26" s="303">
        <v>0</v>
      </c>
      <c r="I26" s="279" t="e">
        <f t="shared" si="17"/>
        <v>#DIV/0!</v>
      </c>
      <c r="J26" s="304">
        <v>0</v>
      </c>
      <c r="K26" s="304">
        <v>0</v>
      </c>
      <c r="L26" s="304">
        <v>0</v>
      </c>
      <c r="M26" s="304">
        <v>0</v>
      </c>
      <c r="N26" s="280">
        <f t="shared" si="14"/>
        <v>0</v>
      </c>
      <c r="O26" s="280">
        <f t="shared" si="15"/>
        <v>0</v>
      </c>
      <c r="P26" s="279" t="e">
        <f t="shared" si="6"/>
        <v>#DIV/0!</v>
      </c>
      <c r="Q26" s="305">
        <v>0</v>
      </c>
      <c r="R26" s="305">
        <v>0</v>
      </c>
      <c r="S26" s="305">
        <v>0</v>
      </c>
      <c r="T26" s="305">
        <v>0</v>
      </c>
      <c r="U26" s="304">
        <v>0</v>
      </c>
      <c r="V26" s="304">
        <v>0</v>
      </c>
      <c r="W26" s="280">
        <f t="shared" si="7"/>
        <v>0</v>
      </c>
      <c r="X26" s="280">
        <f t="shared" si="8"/>
        <v>0</v>
      </c>
      <c r="Y26" s="279" t="e">
        <f t="shared" si="9"/>
        <v>#DIV/0!</v>
      </c>
      <c r="Z26" s="280">
        <f t="shared" si="5"/>
        <v>0</v>
      </c>
      <c r="AA26" s="280">
        <f t="shared" si="5"/>
        <v>0</v>
      </c>
      <c r="AB26" s="279">
        <f t="shared" si="10"/>
        <v>0</v>
      </c>
      <c r="AC26" s="279">
        <f t="shared" si="11"/>
        <v>0</v>
      </c>
    </row>
    <row r="27" spans="1:29" ht="15.75" x14ac:dyDescent="0.25">
      <c r="A27" s="481"/>
      <c r="B27" s="170" t="s">
        <v>9</v>
      </c>
      <c r="C27" s="263" t="s">
        <v>114</v>
      </c>
      <c r="D27" s="303">
        <v>0</v>
      </c>
      <c r="E27" s="303">
        <v>0</v>
      </c>
      <c r="F27" s="279" t="e">
        <f t="shared" si="13"/>
        <v>#DIV/0!</v>
      </c>
      <c r="G27" s="303">
        <v>0</v>
      </c>
      <c r="H27" s="303">
        <v>0</v>
      </c>
      <c r="I27" s="279" t="e">
        <f t="shared" si="17"/>
        <v>#DIV/0!</v>
      </c>
      <c r="J27" s="304">
        <v>0</v>
      </c>
      <c r="K27" s="304">
        <v>0</v>
      </c>
      <c r="L27" s="304">
        <v>0</v>
      </c>
      <c r="M27" s="304">
        <v>0</v>
      </c>
      <c r="N27" s="280">
        <f t="shared" si="14"/>
        <v>0</v>
      </c>
      <c r="O27" s="280">
        <f t="shared" si="15"/>
        <v>0</v>
      </c>
      <c r="P27" s="279" t="e">
        <f t="shared" si="6"/>
        <v>#DIV/0!</v>
      </c>
      <c r="Q27" s="305">
        <v>0</v>
      </c>
      <c r="R27" s="305">
        <v>0</v>
      </c>
      <c r="S27" s="305">
        <v>0</v>
      </c>
      <c r="T27" s="305">
        <v>0</v>
      </c>
      <c r="U27" s="304">
        <v>0</v>
      </c>
      <c r="V27" s="304">
        <v>0</v>
      </c>
      <c r="W27" s="280">
        <f t="shared" si="7"/>
        <v>0</v>
      </c>
      <c r="X27" s="280">
        <f t="shared" si="8"/>
        <v>0</v>
      </c>
      <c r="Y27" s="279" t="e">
        <f t="shared" si="9"/>
        <v>#DIV/0!</v>
      </c>
      <c r="Z27" s="280">
        <f t="shared" si="5"/>
        <v>0</v>
      </c>
      <c r="AA27" s="280">
        <f t="shared" si="5"/>
        <v>0</v>
      </c>
      <c r="AB27" s="279">
        <f t="shared" si="10"/>
        <v>0</v>
      </c>
      <c r="AC27" s="279">
        <f t="shared" si="11"/>
        <v>0</v>
      </c>
    </row>
    <row r="28" spans="1:29" ht="15.75" x14ac:dyDescent="0.25">
      <c r="A28" s="481"/>
      <c r="B28" s="170" t="s">
        <v>10</v>
      </c>
      <c r="C28" s="263" t="s">
        <v>115</v>
      </c>
      <c r="D28" s="303">
        <v>333.79699999999997</v>
      </c>
      <c r="E28" s="303">
        <v>2333.9186916666663</v>
      </c>
      <c r="F28" s="279">
        <f t="shared" si="13"/>
        <v>6.9920301610459843</v>
      </c>
      <c r="G28" s="303">
        <v>0</v>
      </c>
      <c r="H28" s="303">
        <v>0</v>
      </c>
      <c r="I28" s="279" t="e">
        <f t="shared" si="17"/>
        <v>#DIV/0!</v>
      </c>
      <c r="J28" s="304">
        <v>0</v>
      </c>
      <c r="K28" s="304">
        <v>0</v>
      </c>
      <c r="L28" s="304">
        <v>0</v>
      </c>
      <c r="M28" s="304">
        <v>0</v>
      </c>
      <c r="N28" s="280">
        <f t="shared" si="14"/>
        <v>0</v>
      </c>
      <c r="O28" s="280">
        <f t="shared" si="15"/>
        <v>0</v>
      </c>
      <c r="P28" s="279" t="e">
        <f t="shared" si="6"/>
        <v>#DIV/0!</v>
      </c>
      <c r="Q28" s="305">
        <v>0</v>
      </c>
      <c r="R28" s="305">
        <v>0</v>
      </c>
      <c r="S28" s="305">
        <v>0</v>
      </c>
      <c r="T28" s="305">
        <v>0</v>
      </c>
      <c r="U28" s="304">
        <v>0</v>
      </c>
      <c r="V28" s="304">
        <v>0</v>
      </c>
      <c r="W28" s="280">
        <f t="shared" si="7"/>
        <v>0</v>
      </c>
      <c r="X28" s="280">
        <f t="shared" si="8"/>
        <v>0</v>
      </c>
      <c r="Y28" s="279" t="e">
        <f t="shared" si="9"/>
        <v>#DIV/0!</v>
      </c>
      <c r="Z28" s="280">
        <f t="shared" si="5"/>
        <v>333.79699999999997</v>
      </c>
      <c r="AA28" s="280">
        <f t="shared" si="5"/>
        <v>2333.9186916666663</v>
      </c>
      <c r="AB28" s="279">
        <f t="shared" si="10"/>
        <v>6.9920301610459843</v>
      </c>
      <c r="AC28" s="279">
        <f t="shared" si="11"/>
        <v>8.3904361932551801</v>
      </c>
    </row>
    <row r="29" spans="1:29" ht="15.75" x14ac:dyDescent="0.25">
      <c r="A29" s="481"/>
      <c r="B29" s="170" t="s">
        <v>11</v>
      </c>
      <c r="C29" s="263" t="s">
        <v>116</v>
      </c>
      <c r="D29" s="303">
        <v>0</v>
      </c>
      <c r="E29" s="303">
        <v>0</v>
      </c>
      <c r="F29" s="279" t="e">
        <f t="shared" si="13"/>
        <v>#DIV/0!</v>
      </c>
      <c r="G29" s="303">
        <v>0</v>
      </c>
      <c r="H29" s="303">
        <v>0</v>
      </c>
      <c r="I29" s="279" t="e">
        <f t="shared" si="17"/>
        <v>#DIV/0!</v>
      </c>
      <c r="J29" s="304">
        <v>0</v>
      </c>
      <c r="K29" s="304">
        <v>0</v>
      </c>
      <c r="L29" s="304">
        <v>0</v>
      </c>
      <c r="M29" s="304">
        <v>0</v>
      </c>
      <c r="N29" s="280">
        <f t="shared" si="14"/>
        <v>0</v>
      </c>
      <c r="O29" s="280">
        <f t="shared" si="15"/>
        <v>0</v>
      </c>
      <c r="P29" s="279" t="e">
        <f t="shared" si="6"/>
        <v>#DIV/0!</v>
      </c>
      <c r="Q29" s="305">
        <v>0</v>
      </c>
      <c r="R29" s="305">
        <v>0</v>
      </c>
      <c r="S29" s="305">
        <v>0</v>
      </c>
      <c r="T29" s="305">
        <v>0</v>
      </c>
      <c r="U29" s="304">
        <v>0</v>
      </c>
      <c r="V29" s="304">
        <v>0</v>
      </c>
      <c r="W29" s="280">
        <f t="shared" si="7"/>
        <v>0</v>
      </c>
      <c r="X29" s="280">
        <f t="shared" si="8"/>
        <v>0</v>
      </c>
      <c r="Y29" s="279" t="e">
        <f t="shared" si="9"/>
        <v>#DIV/0!</v>
      </c>
      <c r="Z29" s="280">
        <f t="shared" si="5"/>
        <v>0</v>
      </c>
      <c r="AA29" s="280">
        <f t="shared" si="5"/>
        <v>0</v>
      </c>
      <c r="AB29" s="279">
        <f t="shared" si="10"/>
        <v>0</v>
      </c>
      <c r="AC29" s="279">
        <f t="shared" si="11"/>
        <v>0</v>
      </c>
    </row>
    <row r="30" spans="1:29" ht="15.75" x14ac:dyDescent="0.25">
      <c r="A30" s="481"/>
      <c r="B30" s="170" t="s">
        <v>12</v>
      </c>
      <c r="C30" s="263" t="s">
        <v>117</v>
      </c>
      <c r="D30" s="303">
        <v>29.199000000000002</v>
      </c>
      <c r="E30" s="303">
        <v>212.80989166666666</v>
      </c>
      <c r="F30" s="279">
        <f t="shared" si="13"/>
        <v>7.2882595865155189</v>
      </c>
      <c r="G30" s="303">
        <v>0</v>
      </c>
      <c r="H30" s="303">
        <v>0</v>
      </c>
      <c r="I30" s="279" t="e">
        <f t="shared" si="17"/>
        <v>#DIV/0!</v>
      </c>
      <c r="J30" s="304">
        <v>0</v>
      </c>
      <c r="K30" s="304">
        <v>0</v>
      </c>
      <c r="L30" s="304">
        <v>0</v>
      </c>
      <c r="M30" s="304">
        <v>0</v>
      </c>
      <c r="N30" s="280">
        <f t="shared" si="14"/>
        <v>0</v>
      </c>
      <c r="O30" s="280">
        <f t="shared" si="15"/>
        <v>0</v>
      </c>
      <c r="P30" s="279" t="e">
        <f t="shared" si="6"/>
        <v>#DIV/0!</v>
      </c>
      <c r="Q30" s="305">
        <v>0</v>
      </c>
      <c r="R30" s="305">
        <v>0</v>
      </c>
      <c r="S30" s="305">
        <v>0</v>
      </c>
      <c r="T30" s="305">
        <v>0</v>
      </c>
      <c r="U30" s="304">
        <v>0</v>
      </c>
      <c r="V30" s="304">
        <v>0</v>
      </c>
      <c r="W30" s="280">
        <f t="shared" si="7"/>
        <v>0</v>
      </c>
      <c r="X30" s="280">
        <f t="shared" si="8"/>
        <v>0</v>
      </c>
      <c r="Y30" s="279" t="e">
        <f t="shared" si="9"/>
        <v>#DIV/0!</v>
      </c>
      <c r="Z30" s="280">
        <f t="shared" si="5"/>
        <v>29.199000000000002</v>
      </c>
      <c r="AA30" s="280">
        <f t="shared" si="5"/>
        <v>212.80989166666666</v>
      </c>
      <c r="AB30" s="279">
        <f t="shared" si="10"/>
        <v>7.2882595865155189</v>
      </c>
      <c r="AC30" s="279">
        <f t="shared" si="11"/>
        <v>8.7459115038186219</v>
      </c>
    </row>
    <row r="31" spans="1:29" ht="15.75" x14ac:dyDescent="0.25">
      <c r="A31" s="481"/>
      <c r="B31" s="170" t="s">
        <v>13</v>
      </c>
      <c r="C31" s="263" t="s">
        <v>118</v>
      </c>
      <c r="D31" s="303">
        <v>2.0920000000000001</v>
      </c>
      <c r="E31" s="303">
        <v>16.745158333333332</v>
      </c>
      <c r="F31" s="279">
        <f t="shared" si="13"/>
        <v>8.0043777884002534</v>
      </c>
      <c r="G31" s="303">
        <v>0</v>
      </c>
      <c r="H31" s="303">
        <v>0</v>
      </c>
      <c r="I31" s="279" t="e">
        <f t="shared" si="17"/>
        <v>#DIV/0!</v>
      </c>
      <c r="J31" s="304">
        <v>0</v>
      </c>
      <c r="K31" s="304">
        <v>0</v>
      </c>
      <c r="L31" s="304">
        <v>0</v>
      </c>
      <c r="M31" s="304">
        <v>0</v>
      </c>
      <c r="N31" s="280">
        <f t="shared" si="14"/>
        <v>0</v>
      </c>
      <c r="O31" s="280">
        <f t="shared" si="15"/>
        <v>0</v>
      </c>
      <c r="P31" s="279" t="e">
        <f t="shared" si="6"/>
        <v>#DIV/0!</v>
      </c>
      <c r="Q31" s="305">
        <v>20.010000000000002</v>
      </c>
      <c r="R31" s="305">
        <v>67.005133333333333</v>
      </c>
      <c r="S31" s="305">
        <v>2.5000000000000001E-2</v>
      </c>
      <c r="T31" s="305">
        <v>23.565275000000003</v>
      </c>
      <c r="U31" s="304">
        <v>3.2000000000000001E-2</v>
      </c>
      <c r="V31" s="304">
        <v>38.175216666666671</v>
      </c>
      <c r="W31" s="280">
        <f t="shared" si="7"/>
        <v>20.010000000000002</v>
      </c>
      <c r="X31" s="280">
        <f t="shared" si="8"/>
        <v>90.570408333333333</v>
      </c>
      <c r="Y31" s="279">
        <f t="shared" si="9"/>
        <v>4.5262572880226548</v>
      </c>
      <c r="Z31" s="280">
        <f t="shared" si="5"/>
        <v>22.102</v>
      </c>
      <c r="AA31" s="280">
        <f t="shared" si="5"/>
        <v>107.31556666666667</v>
      </c>
      <c r="AB31" s="279">
        <f t="shared" si="10"/>
        <v>4.8554685850450943</v>
      </c>
      <c r="AC31" s="279">
        <f t="shared" si="11"/>
        <v>5.8265623020541133</v>
      </c>
    </row>
    <row r="32" spans="1:29" s="293" customFormat="1" ht="24" x14ac:dyDescent="0.25">
      <c r="A32" s="481"/>
      <c r="B32" s="314" t="s">
        <v>121</v>
      </c>
      <c r="C32" s="291">
        <v>500</v>
      </c>
      <c r="D32" s="292">
        <v>0</v>
      </c>
      <c r="E32" s="292">
        <v>0</v>
      </c>
      <c r="F32" s="292" t="e">
        <f t="shared" si="13"/>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f t="shared" si="10"/>
        <v>0</v>
      </c>
      <c r="AC32" s="280"/>
    </row>
    <row r="33" spans="1:29" s="296" customFormat="1" ht="24" x14ac:dyDescent="0.25">
      <c r="B33" s="297" t="s">
        <v>31</v>
      </c>
      <c r="C33" s="298">
        <v>600</v>
      </c>
      <c r="D33" s="299">
        <f>D24+D15+D7</f>
        <v>380.23499999999996</v>
      </c>
      <c r="E33" s="299">
        <f>E24+E15+E7</f>
        <v>2666.6826083333331</v>
      </c>
      <c r="F33" s="299">
        <f>E33/D33</f>
        <v>7.0132486707781592</v>
      </c>
      <c r="G33" s="299">
        <f>G24+G15+G7</f>
        <v>0</v>
      </c>
      <c r="H33" s="299">
        <f>H24+H15+H7</f>
        <v>0</v>
      </c>
      <c r="I33" s="299" t="e">
        <f>H33/G33</f>
        <v>#DIV/0!</v>
      </c>
      <c r="J33" s="299">
        <f t="shared" ref="J33:O33" si="18">J7+J15+J24</f>
        <v>597.41</v>
      </c>
      <c r="K33" s="299">
        <f t="shared" si="18"/>
        <v>2319.7282166666664</v>
      </c>
      <c r="L33" s="299">
        <f t="shared" si="18"/>
        <v>0.95300000000000007</v>
      </c>
      <c r="M33" s="299">
        <f t="shared" si="18"/>
        <v>898.30850833333329</v>
      </c>
      <c r="N33" s="299">
        <f t="shared" si="18"/>
        <v>597.41</v>
      </c>
      <c r="O33" s="299">
        <f t="shared" si="18"/>
        <v>3218.0367249999999</v>
      </c>
      <c r="P33" s="300">
        <f t="shared" ref="P33:P41" si="19">O33/N33</f>
        <v>5.3866469007884037</v>
      </c>
      <c r="Q33" s="299">
        <f t="shared" ref="Q33:X33" si="20">Q7+Q15+Q24</f>
        <v>448.75700000000001</v>
      </c>
      <c r="R33" s="299">
        <f t="shared" si="20"/>
        <v>982.75845000000004</v>
      </c>
      <c r="S33" s="299">
        <f t="shared" si="20"/>
        <v>0.64100000000000001</v>
      </c>
      <c r="T33" s="299">
        <f t="shared" si="20"/>
        <v>604.21379166666679</v>
      </c>
      <c r="U33" s="299">
        <f t="shared" si="20"/>
        <v>0.751</v>
      </c>
      <c r="V33" s="299">
        <f t="shared" si="20"/>
        <v>241.63475833333334</v>
      </c>
      <c r="W33" s="299">
        <f t="shared" si="20"/>
        <v>448.75700000000001</v>
      </c>
      <c r="X33" s="299">
        <f t="shared" si="20"/>
        <v>1790.4317833333332</v>
      </c>
      <c r="Y33" s="300">
        <f t="shared" ref="Y33:Y41" si="21">X33/W33</f>
        <v>3.9897578942129774</v>
      </c>
      <c r="Z33" s="300">
        <f t="shared" si="5"/>
        <v>1426.4019999999998</v>
      </c>
      <c r="AA33" s="300">
        <f t="shared" si="5"/>
        <v>7675.151116666666</v>
      </c>
      <c r="AB33" s="313">
        <f t="shared" si="10"/>
        <v>5.3807770296639141</v>
      </c>
      <c r="AC33" s="312">
        <f>AB33*1.2</f>
        <v>6.4569324355966966</v>
      </c>
    </row>
    <row r="34" spans="1:29" s="265" customFormat="1" ht="15.75" x14ac:dyDescent="0.25">
      <c r="B34" s="286" t="s">
        <v>22</v>
      </c>
      <c r="C34" s="266"/>
      <c r="D34" s="281">
        <f>SUM(D35:D41)</f>
        <v>380.23499999999996</v>
      </c>
      <c r="E34" s="281">
        <f>SUM(E35:E41)</f>
        <v>2666.6826083333331</v>
      </c>
      <c r="F34" s="282">
        <f t="shared" ref="F34:F41" si="22">E34/D34</f>
        <v>7.0132486707781592</v>
      </c>
      <c r="G34" s="281">
        <f>G33</f>
        <v>0</v>
      </c>
      <c r="H34" s="281">
        <f t="shared" ref="H34:I37" si="23">H33</f>
        <v>0</v>
      </c>
      <c r="I34" s="281" t="e">
        <f t="shared" si="23"/>
        <v>#DIV/0!</v>
      </c>
      <c r="J34" s="282">
        <f>J33</f>
        <v>597.41</v>
      </c>
      <c r="K34" s="282">
        <f t="shared" ref="K34:X34" si="24">K33</f>
        <v>2319.7282166666664</v>
      </c>
      <c r="L34" s="282">
        <f t="shared" si="24"/>
        <v>0.95300000000000007</v>
      </c>
      <c r="M34" s="282">
        <f t="shared" si="24"/>
        <v>898.30850833333329</v>
      </c>
      <c r="N34" s="282">
        <f t="shared" si="24"/>
        <v>597.41</v>
      </c>
      <c r="O34" s="282">
        <f t="shared" si="24"/>
        <v>3218.0367249999999</v>
      </c>
      <c r="P34" s="283">
        <f t="shared" si="19"/>
        <v>5.3866469007884037</v>
      </c>
      <c r="Q34" s="282">
        <f t="shared" si="24"/>
        <v>448.75700000000001</v>
      </c>
      <c r="R34" s="282">
        <f t="shared" si="24"/>
        <v>982.75845000000004</v>
      </c>
      <c r="S34" s="282">
        <f t="shared" si="24"/>
        <v>0.64100000000000001</v>
      </c>
      <c r="T34" s="282">
        <f t="shared" si="24"/>
        <v>604.21379166666679</v>
      </c>
      <c r="U34" s="282">
        <f t="shared" si="24"/>
        <v>0.751</v>
      </c>
      <c r="V34" s="282">
        <f t="shared" si="24"/>
        <v>241.63475833333334</v>
      </c>
      <c r="W34" s="282">
        <f t="shared" si="24"/>
        <v>448.75700000000001</v>
      </c>
      <c r="X34" s="282">
        <f t="shared" si="24"/>
        <v>1790.4317833333332</v>
      </c>
      <c r="Y34" s="283">
        <f t="shared" si="21"/>
        <v>3.9897578942129774</v>
      </c>
      <c r="Z34" s="283">
        <f t="shared" si="5"/>
        <v>1426.4019999999998</v>
      </c>
      <c r="AA34" s="283">
        <f t="shared" si="5"/>
        <v>7675.151116666666</v>
      </c>
      <c r="AB34" s="279">
        <f t="shared" si="10"/>
        <v>5.3807770296639141</v>
      </c>
      <c r="AC34" s="279">
        <f>AB34*1.2</f>
        <v>6.4569324355966966</v>
      </c>
    </row>
    <row r="35" spans="1:29" s="265" customFormat="1" ht="15.75" x14ac:dyDescent="0.25">
      <c r="A35" s="505"/>
      <c r="B35" s="267" t="s">
        <v>7</v>
      </c>
      <c r="C35" s="268"/>
      <c r="D35" s="283">
        <f t="shared" ref="D35:E41" si="25">D8+D16+D25</f>
        <v>15.147</v>
      </c>
      <c r="E35" s="283">
        <f t="shared" si="25"/>
        <v>103.20886666666667</v>
      </c>
      <c r="F35" s="283">
        <f t="shared" si="22"/>
        <v>6.813815717083691</v>
      </c>
      <c r="G35" s="283">
        <f t="shared" ref="G35:H41" si="26">G8+G16+G25</f>
        <v>0</v>
      </c>
      <c r="H35" s="283">
        <f t="shared" si="26"/>
        <v>0</v>
      </c>
      <c r="I35" s="281" t="e">
        <f t="shared" si="23"/>
        <v>#DIV/0!</v>
      </c>
      <c r="J35" s="283">
        <f t="shared" ref="J35:O41" si="27">J8+J16+J25</f>
        <v>170.14699999999999</v>
      </c>
      <c r="K35" s="283">
        <f t="shared" si="27"/>
        <v>869.02985000000001</v>
      </c>
      <c r="L35" s="283">
        <f t="shared" si="27"/>
        <v>0.29899999999999999</v>
      </c>
      <c r="M35" s="283">
        <f t="shared" si="27"/>
        <v>281.84075833333338</v>
      </c>
      <c r="N35" s="283">
        <f t="shared" si="27"/>
        <v>170.14699999999999</v>
      </c>
      <c r="O35" s="283">
        <f t="shared" si="27"/>
        <v>1150.8706083333334</v>
      </c>
      <c r="P35" s="283">
        <f t="shared" si="19"/>
        <v>6.7639782560570181</v>
      </c>
      <c r="Q35" s="283">
        <f t="shared" ref="Q35:X41" si="28">Q8+Q16+Q25</f>
        <v>0</v>
      </c>
      <c r="R35" s="283">
        <f t="shared" si="28"/>
        <v>0</v>
      </c>
      <c r="S35" s="283">
        <f t="shared" si="28"/>
        <v>0</v>
      </c>
      <c r="T35" s="283">
        <f t="shared" si="28"/>
        <v>0</v>
      </c>
      <c r="U35" s="283">
        <f t="shared" si="28"/>
        <v>0</v>
      </c>
      <c r="V35" s="283">
        <f t="shared" si="28"/>
        <v>0</v>
      </c>
      <c r="W35" s="283">
        <f t="shared" si="28"/>
        <v>0</v>
      </c>
      <c r="X35" s="283">
        <f t="shared" si="28"/>
        <v>0</v>
      </c>
      <c r="Y35" s="283" t="e">
        <f t="shared" si="21"/>
        <v>#DIV/0!</v>
      </c>
      <c r="Z35" s="283">
        <f t="shared" si="5"/>
        <v>185.29399999999998</v>
      </c>
      <c r="AA35" s="283">
        <f t="shared" si="5"/>
        <v>1254.079475</v>
      </c>
      <c r="AB35" s="279">
        <f t="shared" si="10"/>
        <v>6.7680522574934976</v>
      </c>
      <c r="AC35" s="279">
        <f t="shared" ref="AC35:AC41" si="29">AB35*1.2</f>
        <v>8.1216627089921971</v>
      </c>
    </row>
    <row r="36" spans="1:29" s="265" customFormat="1" ht="15.75" x14ac:dyDescent="0.25">
      <c r="A36" s="505"/>
      <c r="B36" s="267" t="s">
        <v>8</v>
      </c>
      <c r="C36" s="268"/>
      <c r="D36" s="283">
        <f t="shared" si="25"/>
        <v>0</v>
      </c>
      <c r="E36" s="283">
        <f>E9+E17+E26</f>
        <v>0</v>
      </c>
      <c r="F36" s="283" t="e">
        <f t="shared" si="22"/>
        <v>#DIV/0!</v>
      </c>
      <c r="G36" s="283">
        <f t="shared" si="26"/>
        <v>0</v>
      </c>
      <c r="H36" s="283">
        <f t="shared" si="26"/>
        <v>0</v>
      </c>
      <c r="I36" s="281" t="e">
        <f t="shared" si="23"/>
        <v>#DIV/0!</v>
      </c>
      <c r="J36" s="283">
        <f t="shared" si="27"/>
        <v>420.15800000000002</v>
      </c>
      <c r="K36" s="283">
        <f t="shared" si="27"/>
        <v>1414.3518999999999</v>
      </c>
      <c r="L36" s="283">
        <f t="shared" si="27"/>
        <v>0.64300000000000002</v>
      </c>
      <c r="M36" s="283">
        <f t="shared" si="27"/>
        <v>606.0990333333333</v>
      </c>
      <c r="N36" s="283">
        <f t="shared" si="27"/>
        <v>420.15800000000002</v>
      </c>
      <c r="O36" s="283">
        <f t="shared" si="27"/>
        <v>2020.4509333333331</v>
      </c>
      <c r="P36" s="283">
        <f t="shared" si="19"/>
        <v>4.8087884399043528</v>
      </c>
      <c r="Q36" s="283">
        <f t="shared" si="28"/>
        <v>428.74700000000001</v>
      </c>
      <c r="R36" s="283">
        <f t="shared" si="28"/>
        <v>915.75331666666671</v>
      </c>
      <c r="S36" s="283">
        <f t="shared" si="28"/>
        <v>0.61599999999999999</v>
      </c>
      <c r="T36" s="283">
        <f t="shared" si="28"/>
        <v>580.64851666666675</v>
      </c>
      <c r="U36" s="283">
        <f t="shared" si="28"/>
        <v>0.71899999999999997</v>
      </c>
      <c r="V36" s="283">
        <f t="shared" si="28"/>
        <v>203.45954166666667</v>
      </c>
      <c r="W36" s="283">
        <f t="shared" si="28"/>
        <v>428.74700000000001</v>
      </c>
      <c r="X36" s="283">
        <f t="shared" si="28"/>
        <v>1496.4018333333333</v>
      </c>
      <c r="Y36" s="283">
        <f t="shared" si="21"/>
        <v>3.4901744696367163</v>
      </c>
      <c r="Z36" s="283">
        <f t="shared" si="5"/>
        <v>848.90499999999997</v>
      </c>
      <c r="AA36" s="283">
        <f t="shared" si="5"/>
        <v>3516.8527666666664</v>
      </c>
      <c r="AB36" s="279">
        <f t="shared" si="10"/>
        <v>4.1428107581727831</v>
      </c>
      <c r="AC36" s="279">
        <f t="shared" si="29"/>
        <v>4.9713729098073394</v>
      </c>
    </row>
    <row r="37" spans="1:29" s="265" customFormat="1" ht="15.75" x14ac:dyDescent="0.25">
      <c r="A37" s="505"/>
      <c r="B37" s="267" t="s">
        <v>9</v>
      </c>
      <c r="C37" s="268"/>
      <c r="D37" s="283">
        <f t="shared" si="25"/>
        <v>0</v>
      </c>
      <c r="E37" s="283">
        <f t="shared" si="25"/>
        <v>0</v>
      </c>
      <c r="F37" s="283" t="e">
        <f t="shared" si="22"/>
        <v>#DIV/0!</v>
      </c>
      <c r="G37" s="283">
        <f t="shared" si="26"/>
        <v>0</v>
      </c>
      <c r="H37" s="283">
        <f t="shared" si="26"/>
        <v>0</v>
      </c>
      <c r="I37" s="281" t="e">
        <f t="shared" si="23"/>
        <v>#DIV/0!</v>
      </c>
      <c r="J37" s="283">
        <f t="shared" si="27"/>
        <v>0</v>
      </c>
      <c r="K37" s="283">
        <f t="shared" si="27"/>
        <v>0</v>
      </c>
      <c r="L37" s="283">
        <f t="shared" si="27"/>
        <v>0</v>
      </c>
      <c r="M37" s="283">
        <f t="shared" si="27"/>
        <v>0</v>
      </c>
      <c r="N37" s="283">
        <f t="shared" si="27"/>
        <v>0</v>
      </c>
      <c r="O37" s="283">
        <f t="shared" si="27"/>
        <v>0</v>
      </c>
      <c r="P37" s="283" t="e">
        <f t="shared" si="19"/>
        <v>#DIV/0!</v>
      </c>
      <c r="Q37" s="283">
        <f t="shared" si="28"/>
        <v>0</v>
      </c>
      <c r="R37" s="283">
        <f t="shared" si="28"/>
        <v>0</v>
      </c>
      <c r="S37" s="283">
        <f t="shared" si="28"/>
        <v>0</v>
      </c>
      <c r="T37" s="283">
        <f t="shared" si="28"/>
        <v>0</v>
      </c>
      <c r="U37" s="283">
        <f t="shared" si="28"/>
        <v>0</v>
      </c>
      <c r="V37" s="283">
        <f t="shared" si="28"/>
        <v>0</v>
      </c>
      <c r="W37" s="283">
        <f t="shared" si="28"/>
        <v>0</v>
      </c>
      <c r="X37" s="283">
        <f t="shared" si="28"/>
        <v>0</v>
      </c>
      <c r="Y37" s="283" t="e">
        <f t="shared" si="21"/>
        <v>#DIV/0!</v>
      </c>
      <c r="Z37" s="283">
        <f t="shared" si="5"/>
        <v>0</v>
      </c>
      <c r="AA37" s="283">
        <f t="shared" si="5"/>
        <v>0</v>
      </c>
      <c r="AB37" s="279">
        <f t="shared" si="10"/>
        <v>0</v>
      </c>
      <c r="AC37" s="279">
        <f t="shared" si="29"/>
        <v>0</v>
      </c>
    </row>
    <row r="38" spans="1:29" s="265" customFormat="1" ht="15.75" x14ac:dyDescent="0.25">
      <c r="A38" s="505"/>
      <c r="B38" s="267" t="s">
        <v>10</v>
      </c>
      <c r="C38" s="268"/>
      <c r="D38" s="283">
        <f t="shared" si="25"/>
        <v>333.79699999999997</v>
      </c>
      <c r="E38" s="283">
        <f t="shared" si="25"/>
        <v>2333.9186916666663</v>
      </c>
      <c r="F38" s="283">
        <f t="shared" si="22"/>
        <v>6.9920301610459843</v>
      </c>
      <c r="G38" s="283">
        <f t="shared" si="26"/>
        <v>0</v>
      </c>
      <c r="H38" s="283">
        <f t="shared" si="26"/>
        <v>0</v>
      </c>
      <c r="I38" s="283" t="e">
        <f>H38/G38</f>
        <v>#DIV/0!</v>
      </c>
      <c r="J38" s="283">
        <f t="shared" si="27"/>
        <v>7.1050000000000004</v>
      </c>
      <c r="K38" s="283">
        <f t="shared" si="27"/>
        <v>36.346466666666664</v>
      </c>
      <c r="L38" s="283">
        <f t="shared" si="27"/>
        <v>1.0999999999999999E-2</v>
      </c>
      <c r="M38" s="283">
        <f t="shared" si="27"/>
        <v>10.368716666666668</v>
      </c>
      <c r="N38" s="283">
        <f t="shared" si="27"/>
        <v>7.1050000000000004</v>
      </c>
      <c r="O38" s="283">
        <f t="shared" si="27"/>
        <v>46.715183333333329</v>
      </c>
      <c r="P38" s="283">
        <f t="shared" si="19"/>
        <v>6.5749730236922348</v>
      </c>
      <c r="Q38" s="283">
        <f t="shared" si="28"/>
        <v>0</v>
      </c>
      <c r="R38" s="283">
        <f t="shared" si="28"/>
        <v>0</v>
      </c>
      <c r="S38" s="283">
        <f t="shared" si="28"/>
        <v>0</v>
      </c>
      <c r="T38" s="283">
        <f t="shared" si="28"/>
        <v>0</v>
      </c>
      <c r="U38" s="283">
        <f t="shared" si="28"/>
        <v>0</v>
      </c>
      <c r="V38" s="283">
        <f t="shared" si="28"/>
        <v>0</v>
      </c>
      <c r="W38" s="283">
        <f t="shared" si="28"/>
        <v>0</v>
      </c>
      <c r="X38" s="283">
        <f t="shared" si="28"/>
        <v>0</v>
      </c>
      <c r="Y38" s="283" t="e">
        <f t="shared" si="21"/>
        <v>#DIV/0!</v>
      </c>
      <c r="Z38" s="283">
        <f t="shared" si="5"/>
        <v>340.90199999999999</v>
      </c>
      <c r="AA38" s="283">
        <f t="shared" si="5"/>
        <v>2380.6338749999995</v>
      </c>
      <c r="AB38" s="279">
        <f t="shared" si="10"/>
        <v>6.9833379534294302</v>
      </c>
      <c r="AC38" s="279">
        <f t="shared" si="29"/>
        <v>8.3800055441153152</v>
      </c>
    </row>
    <row r="39" spans="1:29" s="265" customFormat="1" ht="15.75" x14ac:dyDescent="0.25">
      <c r="A39" s="505"/>
      <c r="B39" s="267" t="s">
        <v>11</v>
      </c>
      <c r="C39" s="268"/>
      <c r="D39" s="283">
        <f t="shared" si="25"/>
        <v>0</v>
      </c>
      <c r="E39" s="283">
        <f t="shared" si="25"/>
        <v>0</v>
      </c>
      <c r="F39" s="283" t="e">
        <f t="shared" si="22"/>
        <v>#DIV/0!</v>
      </c>
      <c r="G39" s="283">
        <f t="shared" si="26"/>
        <v>0</v>
      </c>
      <c r="H39" s="283">
        <f t="shared" si="26"/>
        <v>0</v>
      </c>
      <c r="I39" s="283" t="e">
        <f>H39/G39</f>
        <v>#DIV/0!</v>
      </c>
      <c r="J39" s="283">
        <f t="shared" si="27"/>
        <v>0</v>
      </c>
      <c r="K39" s="283">
        <f t="shared" si="27"/>
        <v>0</v>
      </c>
      <c r="L39" s="283">
        <f t="shared" si="27"/>
        <v>0</v>
      </c>
      <c r="M39" s="283">
        <f t="shared" si="27"/>
        <v>0</v>
      </c>
      <c r="N39" s="283">
        <f t="shared" si="27"/>
        <v>0</v>
      </c>
      <c r="O39" s="283">
        <f t="shared" si="27"/>
        <v>0</v>
      </c>
      <c r="P39" s="283" t="e">
        <f t="shared" si="19"/>
        <v>#DIV/0!</v>
      </c>
      <c r="Q39" s="283">
        <f t="shared" si="28"/>
        <v>0</v>
      </c>
      <c r="R39" s="283">
        <f t="shared" si="28"/>
        <v>0</v>
      </c>
      <c r="S39" s="283">
        <f t="shared" si="28"/>
        <v>0</v>
      </c>
      <c r="T39" s="283">
        <f t="shared" si="28"/>
        <v>0</v>
      </c>
      <c r="U39" s="283">
        <f t="shared" si="28"/>
        <v>0</v>
      </c>
      <c r="V39" s="283">
        <f t="shared" si="28"/>
        <v>0</v>
      </c>
      <c r="W39" s="283">
        <f t="shared" si="28"/>
        <v>0</v>
      </c>
      <c r="X39" s="283">
        <f t="shared" si="28"/>
        <v>0</v>
      </c>
      <c r="Y39" s="283" t="e">
        <f t="shared" si="21"/>
        <v>#DIV/0!</v>
      </c>
      <c r="Z39" s="283">
        <f t="shared" si="5"/>
        <v>0</v>
      </c>
      <c r="AA39" s="283">
        <f t="shared" si="5"/>
        <v>0</v>
      </c>
      <c r="AB39" s="279">
        <f t="shared" si="10"/>
        <v>0</v>
      </c>
      <c r="AC39" s="279">
        <f t="shared" si="29"/>
        <v>0</v>
      </c>
    </row>
    <row r="40" spans="1:29" s="265" customFormat="1" ht="15.75" x14ac:dyDescent="0.25">
      <c r="A40" s="505"/>
      <c r="B40" s="267" t="s">
        <v>12</v>
      </c>
      <c r="C40" s="268"/>
      <c r="D40" s="283">
        <f t="shared" si="25"/>
        <v>29.199000000000002</v>
      </c>
      <c r="E40" s="283">
        <f t="shared" si="25"/>
        <v>212.80989166666666</v>
      </c>
      <c r="F40" s="283">
        <f t="shared" si="22"/>
        <v>7.2882595865155189</v>
      </c>
      <c r="G40" s="283">
        <f t="shared" si="26"/>
        <v>0</v>
      </c>
      <c r="H40" s="283">
        <f t="shared" si="26"/>
        <v>0</v>
      </c>
      <c r="I40" s="283" t="e">
        <f>H40/G40</f>
        <v>#DIV/0!</v>
      </c>
      <c r="J40" s="283">
        <f t="shared" si="27"/>
        <v>0</v>
      </c>
      <c r="K40" s="283">
        <f t="shared" si="27"/>
        <v>0</v>
      </c>
      <c r="L40" s="283">
        <f t="shared" si="27"/>
        <v>0</v>
      </c>
      <c r="M40" s="283">
        <f t="shared" si="27"/>
        <v>0</v>
      </c>
      <c r="N40" s="283">
        <f t="shared" si="27"/>
        <v>0</v>
      </c>
      <c r="O40" s="283">
        <f t="shared" si="27"/>
        <v>0</v>
      </c>
      <c r="P40" s="283" t="e">
        <f t="shared" si="19"/>
        <v>#DIV/0!</v>
      </c>
      <c r="Q40" s="283">
        <f t="shared" si="28"/>
        <v>0</v>
      </c>
      <c r="R40" s="283">
        <f t="shared" si="28"/>
        <v>0</v>
      </c>
      <c r="S40" s="283">
        <f t="shared" si="28"/>
        <v>0</v>
      </c>
      <c r="T40" s="283">
        <f t="shared" si="28"/>
        <v>0</v>
      </c>
      <c r="U40" s="283">
        <f t="shared" si="28"/>
        <v>0</v>
      </c>
      <c r="V40" s="283">
        <f t="shared" si="28"/>
        <v>0</v>
      </c>
      <c r="W40" s="283">
        <f t="shared" si="28"/>
        <v>0</v>
      </c>
      <c r="X40" s="283">
        <f t="shared" si="28"/>
        <v>0</v>
      </c>
      <c r="Y40" s="283" t="e">
        <f t="shared" si="21"/>
        <v>#DIV/0!</v>
      </c>
      <c r="Z40" s="283">
        <f t="shared" si="5"/>
        <v>29.199000000000002</v>
      </c>
      <c r="AA40" s="283">
        <f t="shared" si="5"/>
        <v>212.80989166666666</v>
      </c>
      <c r="AB40" s="279">
        <f t="shared" si="10"/>
        <v>7.2882595865155189</v>
      </c>
      <c r="AC40" s="279">
        <f t="shared" si="29"/>
        <v>8.7459115038186219</v>
      </c>
    </row>
    <row r="41" spans="1:29" s="265" customFormat="1" ht="15.75" x14ac:dyDescent="0.25">
      <c r="A41" s="505"/>
      <c r="B41" s="267" t="s">
        <v>13</v>
      </c>
      <c r="C41" s="269"/>
      <c r="D41" s="283">
        <f t="shared" si="25"/>
        <v>2.0920000000000001</v>
      </c>
      <c r="E41" s="283">
        <f t="shared" si="25"/>
        <v>16.745158333333332</v>
      </c>
      <c r="F41" s="283">
        <f t="shared" si="22"/>
        <v>8.0043777884002534</v>
      </c>
      <c r="G41" s="283">
        <f t="shared" si="26"/>
        <v>0</v>
      </c>
      <c r="H41" s="283">
        <f t="shared" si="26"/>
        <v>0</v>
      </c>
      <c r="I41" s="283" t="e">
        <f>H41/G41</f>
        <v>#DIV/0!</v>
      </c>
      <c r="J41" s="283">
        <f t="shared" si="27"/>
        <v>0</v>
      </c>
      <c r="K41" s="283">
        <f t="shared" si="27"/>
        <v>0</v>
      </c>
      <c r="L41" s="283">
        <f t="shared" si="27"/>
        <v>0</v>
      </c>
      <c r="M41" s="283">
        <f t="shared" si="27"/>
        <v>0</v>
      </c>
      <c r="N41" s="283">
        <f t="shared" si="27"/>
        <v>0</v>
      </c>
      <c r="O41" s="283">
        <f t="shared" si="27"/>
        <v>0</v>
      </c>
      <c r="P41" s="283" t="e">
        <f t="shared" si="19"/>
        <v>#DIV/0!</v>
      </c>
      <c r="Q41" s="283">
        <f t="shared" si="28"/>
        <v>20.010000000000002</v>
      </c>
      <c r="R41" s="283">
        <f t="shared" si="28"/>
        <v>67.005133333333333</v>
      </c>
      <c r="S41" s="283">
        <f t="shared" si="28"/>
        <v>2.5000000000000001E-2</v>
      </c>
      <c r="T41" s="283">
        <f t="shared" si="28"/>
        <v>23.565275000000003</v>
      </c>
      <c r="U41" s="283">
        <f t="shared" si="28"/>
        <v>3.2000000000000001E-2</v>
      </c>
      <c r="V41" s="283">
        <f t="shared" si="28"/>
        <v>38.175216666666671</v>
      </c>
      <c r="W41" s="283">
        <f t="shared" si="28"/>
        <v>20.010000000000002</v>
      </c>
      <c r="X41" s="283">
        <f t="shared" si="28"/>
        <v>90.570408333333333</v>
      </c>
      <c r="Y41" s="283">
        <f t="shared" si="21"/>
        <v>4.5262572880226548</v>
      </c>
      <c r="Z41" s="283">
        <f t="shared" si="5"/>
        <v>22.102</v>
      </c>
      <c r="AA41" s="283">
        <f t="shared" si="5"/>
        <v>107.31556666666667</v>
      </c>
      <c r="AB41" s="279">
        <f t="shared" si="10"/>
        <v>4.8554685850450943</v>
      </c>
      <c r="AC41" s="279">
        <f t="shared" si="29"/>
        <v>5.8265623020541133</v>
      </c>
    </row>
    <row r="42" spans="1:29" ht="15" x14ac:dyDescent="0.25">
      <c r="C42"/>
    </row>
    <row r="43" spans="1:29" ht="15.75" x14ac:dyDescent="0.25">
      <c r="B43" s="67"/>
      <c r="C43" s="67"/>
      <c r="D43" s="67"/>
      <c r="E43" s="67"/>
      <c r="F43" s="67"/>
      <c r="G43" s="67"/>
      <c r="AB43" s="67"/>
    </row>
    <row r="44" spans="1:29" ht="15" x14ac:dyDescent="0.25">
      <c r="C44"/>
      <c r="F44" s="515" t="s">
        <v>131</v>
      </c>
      <c r="G44" s="515"/>
      <c r="H44" s="515"/>
      <c r="I44" s="515"/>
      <c r="J44" s="515"/>
      <c r="K44" s="515"/>
      <c r="L44" s="515" t="s">
        <v>32</v>
      </c>
      <c r="M44" s="515"/>
      <c r="N44" s="515"/>
      <c r="O44" s="515"/>
      <c r="P44" s="515"/>
      <c r="Q44" s="515"/>
    </row>
    <row r="45" spans="1:29" ht="15" x14ac:dyDescent="0.25">
      <c r="F45" s="515"/>
      <c r="G45" s="515"/>
      <c r="H45" s="515"/>
      <c r="I45" s="515"/>
      <c r="J45" s="515"/>
      <c r="K45" s="515"/>
      <c r="L45" s="515"/>
      <c r="M45" s="515"/>
      <c r="N45" s="515"/>
      <c r="O45" s="515"/>
      <c r="P45" s="515"/>
      <c r="Q45" s="515"/>
    </row>
    <row r="46" spans="1:29" ht="15" x14ac:dyDescent="0.25">
      <c r="F46" s="515"/>
      <c r="G46" s="515"/>
      <c r="H46" s="515"/>
      <c r="I46" s="515"/>
      <c r="J46" s="515"/>
      <c r="K46" s="515"/>
      <c r="L46" s="515"/>
      <c r="M46" s="515"/>
      <c r="N46" s="515"/>
      <c r="O46" s="515"/>
      <c r="P46" s="515"/>
      <c r="Q46" s="515"/>
    </row>
    <row r="47" spans="1:29" ht="15" x14ac:dyDescent="0.25">
      <c r="F47" s="515"/>
      <c r="G47" s="515"/>
      <c r="H47" s="515"/>
      <c r="I47" s="515"/>
      <c r="J47" s="515"/>
      <c r="K47" s="515"/>
      <c r="L47" s="515"/>
      <c r="M47" s="515"/>
      <c r="N47" s="515"/>
      <c r="O47" s="515"/>
      <c r="P47" s="515"/>
      <c r="Q47" s="515"/>
    </row>
    <row r="48" spans="1:29" ht="15" x14ac:dyDescent="0.25">
      <c r="F48" s="515"/>
      <c r="G48" s="515"/>
      <c r="H48" s="515"/>
      <c r="I48" s="515"/>
      <c r="J48" s="515"/>
      <c r="K48" s="515"/>
      <c r="L48" s="515"/>
      <c r="M48" s="515"/>
      <c r="N48" s="515"/>
      <c r="O48" s="515"/>
      <c r="P48" s="515"/>
      <c r="Q48" s="515"/>
    </row>
    <row r="49" spans="2:17" ht="15" x14ac:dyDescent="0.25">
      <c r="F49" s="515"/>
      <c r="G49" s="515"/>
      <c r="H49" s="515"/>
      <c r="I49" s="515"/>
      <c r="J49" s="515"/>
      <c r="K49" s="515"/>
      <c r="L49" s="515"/>
      <c r="M49" s="515"/>
      <c r="N49" s="515"/>
      <c r="O49" s="515"/>
      <c r="P49" s="515"/>
      <c r="Q49" s="515"/>
    </row>
    <row r="50" spans="2:17" ht="30" customHeight="1" x14ac:dyDescent="0.25">
      <c r="F50" s="516" t="s">
        <v>132</v>
      </c>
      <c r="G50" s="516"/>
      <c r="H50" s="516"/>
      <c r="I50" s="516"/>
      <c r="J50" s="516"/>
      <c r="K50" s="516"/>
      <c r="L50" s="516"/>
      <c r="M50" s="516"/>
      <c r="N50" s="516"/>
      <c r="O50" s="516"/>
      <c r="P50" s="516"/>
      <c r="Q50" s="516"/>
    </row>
    <row r="51" spans="2:17" ht="30" customHeight="1" x14ac:dyDescent="0.25">
      <c r="F51" s="517"/>
      <c r="G51" s="517"/>
      <c r="H51" s="517"/>
      <c r="I51" s="517"/>
      <c r="J51" s="517"/>
      <c r="K51" s="517"/>
      <c r="L51" s="517"/>
      <c r="M51" s="517"/>
      <c r="N51" s="517"/>
      <c r="O51" s="517"/>
      <c r="P51" s="517"/>
      <c r="Q51" s="517"/>
    </row>
    <row r="52" spans="2:17" ht="30" customHeight="1" x14ac:dyDescent="0.25">
      <c r="F52" s="517"/>
      <c r="G52" s="517"/>
      <c r="H52" s="517"/>
      <c r="I52" s="517"/>
      <c r="J52" s="517"/>
      <c r="K52" s="517"/>
      <c r="L52" s="517"/>
      <c r="M52" s="517"/>
      <c r="N52" s="517"/>
      <c r="O52" s="517"/>
      <c r="P52" s="517"/>
      <c r="Q52" s="517"/>
    </row>
    <row r="53" spans="2:17" ht="69" customHeight="1" x14ac:dyDescent="0.25">
      <c r="F53" s="517"/>
      <c r="G53" s="517"/>
      <c r="H53" s="517"/>
      <c r="I53" s="517"/>
      <c r="J53" s="517"/>
      <c r="K53" s="517"/>
      <c r="L53" s="517"/>
      <c r="M53" s="517"/>
      <c r="N53" s="517"/>
      <c r="O53" s="517"/>
      <c r="P53" s="517"/>
      <c r="Q53" s="517"/>
    </row>
    <row r="54" spans="2:17" ht="30" customHeight="1" x14ac:dyDescent="0.25">
      <c r="B54" s="319"/>
    </row>
  </sheetData>
  <mergeCells count="16">
    <mergeCell ref="H1:I1"/>
    <mergeCell ref="A2:AC2"/>
    <mergeCell ref="B3:AC3"/>
    <mergeCell ref="B5:B6"/>
    <mergeCell ref="C5:C6"/>
    <mergeCell ref="D5:F5"/>
    <mergeCell ref="G5:I5"/>
    <mergeCell ref="J5:P5"/>
    <mergeCell ref="Q5:Y5"/>
    <mergeCell ref="Z5:AC5"/>
    <mergeCell ref="B4:AC4"/>
    <mergeCell ref="A7:A32"/>
    <mergeCell ref="A35:A41"/>
    <mergeCell ref="F44:K49"/>
    <mergeCell ref="L44:Q49"/>
    <mergeCell ref="F50:Q53"/>
  </mergeCells>
  <dataValidations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7" right="0.7" top="0.75" bottom="0.75" header="0.3" footer="0.3"/>
  <pageSetup paperSize="9" scale="6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AL53"/>
  <sheetViews>
    <sheetView view="pageBreakPreview" zoomScale="60" zoomScaleNormal="60" workbookViewId="0">
      <selection activeCell="AK27" sqref="AK27"/>
    </sheetView>
  </sheetViews>
  <sheetFormatPr defaultRowHeight="30" customHeight="1"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 min="30" max="30" width="68.42578125" customWidth="1"/>
    <col min="31" max="31" width="12.28515625" bestFit="1" customWidth="1"/>
    <col min="32" max="32" width="13" bestFit="1" customWidth="1"/>
    <col min="33" max="34" width="12.28515625" bestFit="1" customWidth="1"/>
    <col min="35" max="35" width="10.85546875" bestFit="1" customWidth="1"/>
    <col min="36" max="36" width="12.28515625" bestFit="1" customWidth="1"/>
    <col min="37" max="37" width="15.5703125" customWidth="1"/>
  </cols>
  <sheetData>
    <row r="1" spans="1:38" ht="15.75" x14ac:dyDescent="0.25">
      <c r="H1" s="473" t="s">
        <v>73</v>
      </c>
      <c r="I1" s="473"/>
    </row>
    <row r="2" spans="1:38" s="112" customFormat="1" ht="101.25" customHeight="1"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518" t="s">
        <v>163</v>
      </c>
      <c r="AE2" s="519"/>
      <c r="AF2" s="519"/>
      <c r="AG2" s="519"/>
      <c r="AH2" s="519"/>
      <c r="AI2" s="519"/>
      <c r="AJ2" s="519"/>
      <c r="AK2" s="520"/>
    </row>
    <row r="3" spans="1:38" ht="20.25" x14ac:dyDescent="0.25">
      <c r="B3" s="476" t="s">
        <v>181</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521"/>
      <c r="AE3" s="522"/>
      <c r="AF3" s="522"/>
      <c r="AG3" s="522"/>
      <c r="AH3" s="522"/>
      <c r="AI3" s="522"/>
      <c r="AJ3" s="522"/>
      <c r="AK3" s="523"/>
    </row>
    <row r="4" spans="1:38" ht="20.25" x14ac:dyDescent="0.25">
      <c r="B4" s="514" t="str">
        <f>Январь!B4</f>
        <v>2025 г.</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31"/>
      <c r="AD4" s="524"/>
      <c r="AE4" s="525"/>
      <c r="AF4" s="525"/>
      <c r="AG4" s="525"/>
      <c r="AH4" s="525"/>
      <c r="AI4" s="525"/>
      <c r="AJ4" s="525"/>
      <c r="AK4" s="526"/>
    </row>
    <row r="5" spans="1:38" ht="26.25" x14ac:dyDescent="0.4">
      <c r="B5" s="501" t="s">
        <v>2</v>
      </c>
      <c r="C5" s="502" t="s">
        <v>0</v>
      </c>
      <c r="D5" s="503"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30"/>
      <c r="AD5" s="527" t="str">
        <f>Январь!B4</f>
        <v>2025 г.</v>
      </c>
      <c r="AE5" s="528"/>
      <c r="AF5" s="528"/>
      <c r="AG5" s="528"/>
      <c r="AH5" s="528"/>
      <c r="AI5" s="528"/>
      <c r="AJ5" s="528"/>
      <c r="AK5" s="529"/>
    </row>
    <row r="6" spans="1:38" ht="89.25" customHeight="1" x14ac:dyDescent="0.25">
      <c r="B6" s="501"/>
      <c r="C6" s="502"/>
      <c r="D6" s="270" t="s">
        <v>24</v>
      </c>
      <c r="E6" s="271" t="s">
        <v>25</v>
      </c>
      <c r="F6" s="272" t="s">
        <v>30</v>
      </c>
      <c r="G6" s="270"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360" t="s">
        <v>81</v>
      </c>
    </row>
    <row r="7" spans="1:38" s="264" customFormat="1" ht="36.75" customHeight="1" x14ac:dyDescent="0.25">
      <c r="A7" s="481"/>
      <c r="B7" s="159" t="s">
        <v>1</v>
      </c>
      <c r="C7" s="262" t="s">
        <v>95</v>
      </c>
      <c r="D7" s="279">
        <f>SUM(D8:D14)</f>
        <v>0</v>
      </c>
      <c r="E7" s="279">
        <f>SUM(E8:E14)</f>
        <v>0</v>
      </c>
      <c r="F7" s="279" t="e">
        <f t="shared" ref="F7:F14" si="0">E7/D7</f>
        <v>#DIV/0!</v>
      </c>
      <c r="G7" s="279">
        <f>SUM(G8:G14)</f>
        <v>0</v>
      </c>
      <c r="H7" s="279">
        <f>SUM(H8:H14)</f>
        <v>0</v>
      </c>
      <c r="I7" s="279" t="e">
        <f t="shared" ref="I7:I22" si="1">H7/G7</f>
        <v>#DIV/0!</v>
      </c>
      <c r="J7" s="279">
        <f>SUM(J8:J14)</f>
        <v>516.697</v>
      </c>
      <c r="K7" s="279">
        <f>SUM(K8:K14)</f>
        <v>1798.7379083333335</v>
      </c>
      <c r="L7" s="279">
        <f>SUM(L8:L14)</f>
        <v>0.84299999999999997</v>
      </c>
      <c r="M7" s="279">
        <f>SUM(M8:M14)</f>
        <v>772.46266666666668</v>
      </c>
      <c r="N7" s="279">
        <f t="shared" ref="N7:N14" si="2">J7</f>
        <v>516.697</v>
      </c>
      <c r="O7" s="279">
        <f t="shared" ref="O7:O14" si="3">K7+M7</f>
        <v>2571.2005750000003</v>
      </c>
      <c r="P7" s="279">
        <f>O7/N7</f>
        <v>4.9762250893657214</v>
      </c>
      <c r="Q7" s="279">
        <f t="shared" ref="Q7:V7" si="4">SUM(Q8:Q14)</f>
        <v>443.01799999999997</v>
      </c>
      <c r="R7" s="279">
        <f t="shared" si="4"/>
        <v>1005.3125833333334</v>
      </c>
      <c r="S7" s="279">
        <f t="shared" si="4"/>
        <v>0.71399999999999997</v>
      </c>
      <c r="T7" s="279">
        <f t="shared" si="4"/>
        <v>654.25664166666672</v>
      </c>
      <c r="U7" s="279">
        <f t="shared" si="4"/>
        <v>0.98099999999999998</v>
      </c>
      <c r="V7" s="279">
        <f t="shared" si="4"/>
        <v>277.59918333333337</v>
      </c>
      <c r="W7" s="279">
        <f>Q7</f>
        <v>443.01799999999997</v>
      </c>
      <c r="X7" s="279">
        <f>R7+T7+V7</f>
        <v>1937.1684083333334</v>
      </c>
      <c r="Y7" s="279">
        <f>X7/W7</f>
        <v>4.3726629805861918</v>
      </c>
      <c r="Z7" s="279">
        <f t="shared" ref="Z7:AA41" si="5">W7+N7+G7+D7</f>
        <v>959.71499999999992</v>
      </c>
      <c r="AA7" s="279">
        <f t="shared" si="5"/>
        <v>4508.3689833333337</v>
      </c>
      <c r="AB7" s="279">
        <f>IFERROR(AA7/Z7,0)</f>
        <v>4.6976122946221892</v>
      </c>
      <c r="AC7" s="361">
        <f>AB7*1.2</f>
        <v>5.6371347535466265</v>
      </c>
      <c r="AL7" s="362"/>
    </row>
    <row r="8" spans="1:38" ht="33" customHeight="1" x14ac:dyDescent="0.25">
      <c r="A8" s="481"/>
      <c r="B8" s="170" t="s">
        <v>7</v>
      </c>
      <c r="C8" s="263" t="s">
        <v>96</v>
      </c>
      <c r="D8" s="303">
        <v>0</v>
      </c>
      <c r="E8" s="303">
        <v>0</v>
      </c>
      <c r="F8" s="279" t="e">
        <f t="shared" si="0"/>
        <v>#DIV/0!</v>
      </c>
      <c r="G8" s="303">
        <v>0</v>
      </c>
      <c r="H8" s="303">
        <v>0</v>
      </c>
      <c r="I8" s="279" t="e">
        <f t="shared" si="1"/>
        <v>#DIV/0!</v>
      </c>
      <c r="J8" s="303">
        <v>0</v>
      </c>
      <c r="K8" s="303">
        <v>0</v>
      </c>
      <c r="L8" s="303">
        <v>0</v>
      </c>
      <c r="M8" s="303">
        <v>0</v>
      </c>
      <c r="N8" s="280">
        <f t="shared" si="2"/>
        <v>0</v>
      </c>
      <c r="O8" s="280">
        <f t="shared" si="3"/>
        <v>0</v>
      </c>
      <c r="P8" s="279" t="e">
        <f t="shared" ref="P8:P31" si="6">O8/N8</f>
        <v>#DIV/0!</v>
      </c>
      <c r="Q8" s="304">
        <v>0</v>
      </c>
      <c r="R8" s="304">
        <v>0</v>
      </c>
      <c r="S8" s="304">
        <v>0</v>
      </c>
      <c r="T8" s="304">
        <v>0</v>
      </c>
      <c r="U8" s="304">
        <v>0</v>
      </c>
      <c r="V8" s="304">
        <v>0</v>
      </c>
      <c r="W8" s="280">
        <f t="shared" ref="W8:W31" si="7">Q8</f>
        <v>0</v>
      </c>
      <c r="X8" s="280">
        <f t="shared" ref="X8:X31" si="8">R8+T8</f>
        <v>0</v>
      </c>
      <c r="Y8" s="279" t="e">
        <f t="shared" ref="Y8:Y31" si="9">X8/W8</f>
        <v>#DIV/0!</v>
      </c>
      <c r="Z8" s="280">
        <f t="shared" si="5"/>
        <v>0</v>
      </c>
      <c r="AA8" s="280">
        <f t="shared" si="5"/>
        <v>0</v>
      </c>
      <c r="AB8" s="279">
        <f t="shared" ref="AB8:AB41" si="10">IFERROR(AA8/Z8,0)</f>
        <v>0</v>
      </c>
      <c r="AC8" s="361">
        <f t="shared" ref="AC8:AC31" si="11">AB8*1.2</f>
        <v>0</v>
      </c>
    </row>
    <row r="9" spans="1:38" ht="37.5" customHeight="1" x14ac:dyDescent="0.25">
      <c r="A9" s="481"/>
      <c r="B9" s="170" t="s">
        <v>8</v>
      </c>
      <c r="C9" s="263" t="s">
        <v>97</v>
      </c>
      <c r="D9" s="303">
        <v>0</v>
      </c>
      <c r="E9" s="303">
        <v>0</v>
      </c>
      <c r="F9" s="279" t="e">
        <f t="shared" si="0"/>
        <v>#DIV/0!</v>
      </c>
      <c r="G9" s="303">
        <v>0</v>
      </c>
      <c r="H9" s="303">
        <v>0</v>
      </c>
      <c r="I9" s="279" t="e">
        <f t="shared" si="1"/>
        <v>#DIV/0!</v>
      </c>
      <c r="J9" s="303">
        <v>516.697</v>
      </c>
      <c r="K9" s="303">
        <v>1798.7379083333335</v>
      </c>
      <c r="L9" s="303">
        <v>0.84299999999999997</v>
      </c>
      <c r="M9" s="303">
        <v>772.46266666666668</v>
      </c>
      <c r="N9" s="280">
        <f t="shared" si="2"/>
        <v>516.697</v>
      </c>
      <c r="O9" s="280">
        <f t="shared" si="3"/>
        <v>2571.2005750000003</v>
      </c>
      <c r="P9" s="279">
        <f t="shared" si="6"/>
        <v>4.9762250893657214</v>
      </c>
      <c r="Q9" s="304">
        <v>443.01799999999997</v>
      </c>
      <c r="R9" s="304">
        <v>1005.3125833333334</v>
      </c>
      <c r="S9" s="304">
        <v>0.71399999999999997</v>
      </c>
      <c r="T9" s="304">
        <v>654.25664166666672</v>
      </c>
      <c r="U9" s="304">
        <v>0.98099999999999998</v>
      </c>
      <c r="V9" s="304">
        <v>277.59918333333337</v>
      </c>
      <c r="W9" s="280">
        <f t="shared" si="7"/>
        <v>443.01799999999997</v>
      </c>
      <c r="X9" s="280">
        <f t="shared" si="8"/>
        <v>1659.5692250000002</v>
      </c>
      <c r="Y9" s="279">
        <f t="shared" si="9"/>
        <v>3.7460537156503806</v>
      </c>
      <c r="Z9" s="280">
        <f t="shared" si="5"/>
        <v>959.71499999999992</v>
      </c>
      <c r="AA9" s="280">
        <f t="shared" si="5"/>
        <v>4230.7698</v>
      </c>
      <c r="AB9" s="279">
        <f t="shared" si="10"/>
        <v>4.4083606070552204</v>
      </c>
      <c r="AC9" s="361">
        <f t="shared" si="11"/>
        <v>5.2900327284662643</v>
      </c>
    </row>
    <row r="10" spans="1:38" ht="15.75" x14ac:dyDescent="0.25">
      <c r="A10" s="481"/>
      <c r="B10" s="170" t="s">
        <v>9</v>
      </c>
      <c r="C10" s="263" t="s">
        <v>98</v>
      </c>
      <c r="D10" s="303">
        <v>0</v>
      </c>
      <c r="E10" s="303">
        <v>0</v>
      </c>
      <c r="F10" s="279" t="e">
        <f t="shared" si="0"/>
        <v>#DIV/0!</v>
      </c>
      <c r="G10" s="303">
        <v>0</v>
      </c>
      <c r="H10" s="303">
        <v>0</v>
      </c>
      <c r="I10" s="279" t="e">
        <f t="shared" si="1"/>
        <v>#DIV/0!</v>
      </c>
      <c r="J10" s="303">
        <v>0</v>
      </c>
      <c r="K10" s="303">
        <v>0</v>
      </c>
      <c r="L10" s="303">
        <v>0</v>
      </c>
      <c r="M10" s="303">
        <v>0</v>
      </c>
      <c r="N10" s="280">
        <f t="shared" si="2"/>
        <v>0</v>
      </c>
      <c r="O10" s="280">
        <f t="shared" si="3"/>
        <v>0</v>
      </c>
      <c r="P10" s="279" t="e">
        <f t="shared" si="6"/>
        <v>#DIV/0!</v>
      </c>
      <c r="Q10" s="304">
        <v>0</v>
      </c>
      <c r="R10" s="304">
        <v>0</v>
      </c>
      <c r="S10" s="304">
        <v>0</v>
      </c>
      <c r="T10" s="304">
        <v>0</v>
      </c>
      <c r="U10" s="304">
        <v>0</v>
      </c>
      <c r="V10" s="304">
        <v>0</v>
      </c>
      <c r="W10" s="280">
        <f t="shared" si="7"/>
        <v>0</v>
      </c>
      <c r="X10" s="280">
        <f t="shared" si="8"/>
        <v>0</v>
      </c>
      <c r="Y10" s="279" t="e">
        <f t="shared" si="9"/>
        <v>#DIV/0!</v>
      </c>
      <c r="Z10" s="280">
        <f t="shared" si="5"/>
        <v>0</v>
      </c>
      <c r="AA10" s="280">
        <f t="shared" si="5"/>
        <v>0</v>
      </c>
      <c r="AB10" s="279">
        <f t="shared" si="10"/>
        <v>0</v>
      </c>
      <c r="AC10" s="361">
        <f t="shared" si="11"/>
        <v>0</v>
      </c>
    </row>
    <row r="11" spans="1:38" ht="15.75" x14ac:dyDescent="0.25">
      <c r="A11" s="481"/>
      <c r="B11" s="170" t="s">
        <v>10</v>
      </c>
      <c r="C11" s="263" t="s">
        <v>99</v>
      </c>
      <c r="D11" s="303">
        <v>0</v>
      </c>
      <c r="E11" s="303">
        <v>0</v>
      </c>
      <c r="F11" s="279" t="e">
        <f t="shared" si="0"/>
        <v>#DIV/0!</v>
      </c>
      <c r="G11" s="303">
        <v>0</v>
      </c>
      <c r="H11" s="303">
        <v>0</v>
      </c>
      <c r="I11" s="279" t="e">
        <f t="shared" si="1"/>
        <v>#DIV/0!</v>
      </c>
      <c r="J11" s="303">
        <v>0</v>
      </c>
      <c r="K11" s="303">
        <v>0</v>
      </c>
      <c r="L11" s="303">
        <v>0</v>
      </c>
      <c r="M11" s="303">
        <v>0</v>
      </c>
      <c r="N11" s="280">
        <f t="shared" si="2"/>
        <v>0</v>
      </c>
      <c r="O11" s="280">
        <f t="shared" si="3"/>
        <v>0</v>
      </c>
      <c r="P11" s="279" t="e">
        <f t="shared" si="6"/>
        <v>#DIV/0!</v>
      </c>
      <c r="Q11" s="304">
        <v>0</v>
      </c>
      <c r="R11" s="304">
        <v>0</v>
      </c>
      <c r="S11" s="304">
        <v>0</v>
      </c>
      <c r="T11" s="304">
        <v>0</v>
      </c>
      <c r="U11" s="304">
        <v>0</v>
      </c>
      <c r="V11" s="304">
        <v>0</v>
      </c>
      <c r="W11" s="280">
        <f t="shared" si="7"/>
        <v>0</v>
      </c>
      <c r="X11" s="280">
        <f t="shared" si="8"/>
        <v>0</v>
      </c>
      <c r="Y11" s="279" t="e">
        <f t="shared" si="9"/>
        <v>#DIV/0!</v>
      </c>
      <c r="Z11" s="280">
        <f t="shared" si="5"/>
        <v>0</v>
      </c>
      <c r="AA11" s="280">
        <f t="shared" si="5"/>
        <v>0</v>
      </c>
      <c r="AB11" s="279">
        <f t="shared" si="10"/>
        <v>0</v>
      </c>
      <c r="AC11" s="361">
        <f t="shared" si="11"/>
        <v>0</v>
      </c>
    </row>
    <row r="12" spans="1:38" ht="15.75" x14ac:dyDescent="0.25">
      <c r="A12" s="481"/>
      <c r="B12" s="170" t="s">
        <v>11</v>
      </c>
      <c r="C12" s="263" t="s">
        <v>100</v>
      </c>
      <c r="D12" s="303">
        <v>0</v>
      </c>
      <c r="E12" s="303">
        <v>0</v>
      </c>
      <c r="F12" s="279" t="e">
        <f t="shared" si="0"/>
        <v>#DIV/0!</v>
      </c>
      <c r="G12" s="303">
        <v>0</v>
      </c>
      <c r="H12" s="303">
        <v>0</v>
      </c>
      <c r="I12" s="279" t="e">
        <f t="shared" si="1"/>
        <v>#DIV/0!</v>
      </c>
      <c r="J12" s="303">
        <v>0</v>
      </c>
      <c r="K12" s="303">
        <v>0</v>
      </c>
      <c r="L12" s="303">
        <v>0</v>
      </c>
      <c r="M12" s="303">
        <v>0</v>
      </c>
      <c r="N12" s="280">
        <f t="shared" si="2"/>
        <v>0</v>
      </c>
      <c r="O12" s="280">
        <f t="shared" si="3"/>
        <v>0</v>
      </c>
      <c r="P12" s="279" t="e">
        <f t="shared" si="6"/>
        <v>#DIV/0!</v>
      </c>
      <c r="Q12" s="304">
        <v>0</v>
      </c>
      <c r="R12" s="304">
        <v>0</v>
      </c>
      <c r="S12" s="304">
        <v>0</v>
      </c>
      <c r="T12" s="304">
        <v>0</v>
      </c>
      <c r="U12" s="304">
        <v>0</v>
      </c>
      <c r="V12" s="304">
        <v>0</v>
      </c>
      <c r="W12" s="280">
        <f t="shared" si="7"/>
        <v>0</v>
      </c>
      <c r="X12" s="280">
        <f t="shared" si="8"/>
        <v>0</v>
      </c>
      <c r="Y12" s="279" t="e">
        <f t="shared" si="9"/>
        <v>#DIV/0!</v>
      </c>
      <c r="Z12" s="280">
        <f t="shared" si="5"/>
        <v>0</v>
      </c>
      <c r="AA12" s="280">
        <f t="shared" si="5"/>
        <v>0</v>
      </c>
      <c r="AB12" s="279">
        <f t="shared" si="10"/>
        <v>0</v>
      </c>
      <c r="AC12" s="361">
        <f t="shared" si="11"/>
        <v>0</v>
      </c>
    </row>
    <row r="13" spans="1:38" ht="15.75" x14ac:dyDescent="0.25">
      <c r="A13" s="481"/>
      <c r="B13" s="170" t="s">
        <v>12</v>
      </c>
      <c r="C13" s="263" t="s">
        <v>101</v>
      </c>
      <c r="D13" s="303">
        <v>0</v>
      </c>
      <c r="E13" s="303">
        <v>0</v>
      </c>
      <c r="F13" s="279" t="e">
        <f t="shared" si="0"/>
        <v>#DIV/0!</v>
      </c>
      <c r="G13" s="303">
        <v>0</v>
      </c>
      <c r="H13" s="303">
        <v>0</v>
      </c>
      <c r="I13" s="279" t="e">
        <f t="shared" si="1"/>
        <v>#DIV/0!</v>
      </c>
      <c r="J13" s="303">
        <v>0</v>
      </c>
      <c r="K13" s="303">
        <v>0</v>
      </c>
      <c r="L13" s="303">
        <v>0</v>
      </c>
      <c r="M13" s="303">
        <v>0</v>
      </c>
      <c r="N13" s="280">
        <f t="shared" si="2"/>
        <v>0</v>
      </c>
      <c r="O13" s="280">
        <f t="shared" si="3"/>
        <v>0</v>
      </c>
      <c r="P13" s="279" t="e">
        <f t="shared" si="6"/>
        <v>#DIV/0!</v>
      </c>
      <c r="Q13" s="304">
        <v>0</v>
      </c>
      <c r="R13" s="304">
        <v>0</v>
      </c>
      <c r="S13" s="304">
        <v>0</v>
      </c>
      <c r="T13" s="304">
        <v>0</v>
      </c>
      <c r="U13" s="304">
        <v>0</v>
      </c>
      <c r="V13" s="304">
        <v>0</v>
      </c>
      <c r="W13" s="280">
        <f t="shared" si="7"/>
        <v>0</v>
      </c>
      <c r="X13" s="280">
        <f t="shared" si="8"/>
        <v>0</v>
      </c>
      <c r="Y13" s="279" t="e">
        <f t="shared" si="9"/>
        <v>#DIV/0!</v>
      </c>
      <c r="Z13" s="280">
        <f t="shared" si="5"/>
        <v>0</v>
      </c>
      <c r="AA13" s="280">
        <f t="shared" si="5"/>
        <v>0</v>
      </c>
      <c r="AB13" s="279">
        <f t="shared" si="10"/>
        <v>0</v>
      </c>
      <c r="AC13" s="361">
        <f t="shared" si="11"/>
        <v>0</v>
      </c>
    </row>
    <row r="14" spans="1:38" ht="15.75" x14ac:dyDescent="0.25">
      <c r="A14" s="481"/>
      <c r="B14" s="170" t="s">
        <v>13</v>
      </c>
      <c r="C14" s="263" t="s">
        <v>102</v>
      </c>
      <c r="D14" s="303">
        <v>0</v>
      </c>
      <c r="E14" s="303">
        <v>0</v>
      </c>
      <c r="F14" s="279" t="e">
        <f t="shared" si="0"/>
        <v>#DIV/0!</v>
      </c>
      <c r="G14" s="303">
        <v>0</v>
      </c>
      <c r="H14" s="303">
        <v>0</v>
      </c>
      <c r="I14" s="279" t="e">
        <f t="shared" si="1"/>
        <v>#DIV/0!</v>
      </c>
      <c r="J14" s="303">
        <v>0</v>
      </c>
      <c r="K14" s="303">
        <v>0</v>
      </c>
      <c r="L14" s="303">
        <v>0</v>
      </c>
      <c r="M14" s="303">
        <v>0</v>
      </c>
      <c r="N14" s="280">
        <f t="shared" si="2"/>
        <v>0</v>
      </c>
      <c r="O14" s="280">
        <f t="shared" si="3"/>
        <v>0</v>
      </c>
      <c r="P14" s="279" t="e">
        <f t="shared" si="6"/>
        <v>#DIV/0!</v>
      </c>
      <c r="Q14" s="304">
        <v>0</v>
      </c>
      <c r="R14" s="304">
        <v>0</v>
      </c>
      <c r="S14" s="304">
        <v>0</v>
      </c>
      <c r="T14" s="304">
        <v>0</v>
      </c>
      <c r="U14" s="304">
        <v>0</v>
      </c>
      <c r="V14" s="304">
        <v>0</v>
      </c>
      <c r="W14" s="280">
        <f t="shared" si="7"/>
        <v>0</v>
      </c>
      <c r="X14" s="280">
        <f t="shared" si="8"/>
        <v>0</v>
      </c>
      <c r="Y14" s="279" t="e">
        <f t="shared" si="9"/>
        <v>#DIV/0!</v>
      </c>
      <c r="Z14" s="280">
        <f t="shared" si="5"/>
        <v>0</v>
      </c>
      <c r="AA14" s="280">
        <f t="shared" si="5"/>
        <v>0</v>
      </c>
      <c r="AB14" s="279">
        <f t="shared" si="10"/>
        <v>0</v>
      </c>
      <c r="AC14" s="361">
        <f t="shared" si="11"/>
        <v>0</v>
      </c>
    </row>
    <row r="15" spans="1:38" s="264" customFormat="1" ht="24" x14ac:dyDescent="0.25">
      <c r="A15" s="481"/>
      <c r="B15" s="159" t="s">
        <v>17</v>
      </c>
      <c r="C15" s="262" t="s">
        <v>103</v>
      </c>
      <c r="D15" s="279">
        <f>SUM(D16:D22)</f>
        <v>0</v>
      </c>
      <c r="E15" s="279">
        <f>SUM(E16:E22)</f>
        <v>0</v>
      </c>
      <c r="F15" s="279" t="e">
        <f>E15/D15</f>
        <v>#DIV/0!</v>
      </c>
      <c r="G15" s="279">
        <f>SUM(G16:G22)</f>
        <v>0</v>
      </c>
      <c r="H15" s="279">
        <f>SUM(H16:H22)</f>
        <v>0</v>
      </c>
      <c r="I15" s="279" t="e">
        <f t="shared" si="1"/>
        <v>#DIV/0!</v>
      </c>
      <c r="J15" s="279">
        <f>SUM(J16:J22)</f>
        <v>167.31100000000001</v>
      </c>
      <c r="K15" s="279">
        <f>SUM(K16:K22)</f>
        <v>872.31596666666667</v>
      </c>
      <c r="L15" s="279">
        <f>SUM(L16:L22)</f>
        <v>0.27600000000000002</v>
      </c>
      <c r="M15" s="279">
        <f>SUM(M16:M22)</f>
        <v>252.90591666666663</v>
      </c>
      <c r="N15" s="279">
        <f>J15</f>
        <v>167.31100000000001</v>
      </c>
      <c r="O15" s="279">
        <f>K15+M15</f>
        <v>1125.2218833333334</v>
      </c>
      <c r="P15" s="279">
        <f t="shared" si="6"/>
        <v>6.7253311696979479</v>
      </c>
      <c r="Q15" s="279">
        <f t="shared" ref="Q15:V15" si="12">SUM(Q16:Q22)</f>
        <v>0</v>
      </c>
      <c r="R15" s="279">
        <f t="shared" si="12"/>
        <v>0</v>
      </c>
      <c r="S15" s="279">
        <f t="shared" si="12"/>
        <v>0</v>
      </c>
      <c r="T15" s="279">
        <f t="shared" si="12"/>
        <v>0</v>
      </c>
      <c r="U15" s="279">
        <f t="shared" si="12"/>
        <v>0</v>
      </c>
      <c r="V15" s="279">
        <f t="shared" si="12"/>
        <v>0</v>
      </c>
      <c r="W15" s="279">
        <f t="shared" si="7"/>
        <v>0</v>
      </c>
      <c r="X15" s="279">
        <f t="shared" si="8"/>
        <v>0</v>
      </c>
      <c r="Y15" s="279" t="e">
        <f t="shared" si="9"/>
        <v>#DIV/0!</v>
      </c>
      <c r="Z15" s="279">
        <f t="shared" si="5"/>
        <v>167.31100000000001</v>
      </c>
      <c r="AA15" s="279">
        <f t="shared" si="5"/>
        <v>1125.2218833333334</v>
      </c>
      <c r="AB15" s="279">
        <f t="shared" si="10"/>
        <v>6.7253311696979479</v>
      </c>
      <c r="AC15" s="361">
        <f t="shared" si="11"/>
        <v>8.0703974036375374</v>
      </c>
    </row>
    <row r="16" spans="1:38" ht="15.75" x14ac:dyDescent="0.25">
      <c r="A16" s="481"/>
      <c r="B16" s="170" t="s">
        <v>7</v>
      </c>
      <c r="C16" s="263" t="s">
        <v>104</v>
      </c>
      <c r="D16" s="303">
        <v>0</v>
      </c>
      <c r="E16" s="303">
        <v>0</v>
      </c>
      <c r="F16" s="279" t="e">
        <f t="shared" ref="F16:F32" si="13">E16/D16</f>
        <v>#DIV/0!</v>
      </c>
      <c r="G16" s="303">
        <v>0</v>
      </c>
      <c r="H16" s="303">
        <v>0</v>
      </c>
      <c r="I16" s="279" t="e">
        <f t="shared" si="1"/>
        <v>#DIV/0!</v>
      </c>
      <c r="J16" s="304">
        <v>156.548</v>
      </c>
      <c r="K16" s="304">
        <v>816.31678333333332</v>
      </c>
      <c r="L16" s="304">
        <v>0.25800000000000001</v>
      </c>
      <c r="M16" s="304">
        <v>236.41205833333331</v>
      </c>
      <c r="N16" s="280">
        <f t="shared" ref="N16:N31" si="14">J16</f>
        <v>156.548</v>
      </c>
      <c r="O16" s="280">
        <f>K16+M16</f>
        <v>1052.7288416666665</v>
      </c>
      <c r="P16" s="279">
        <f t="shared" si="6"/>
        <v>6.7246393544897831</v>
      </c>
      <c r="Q16" s="304">
        <v>0</v>
      </c>
      <c r="R16" s="304">
        <v>0</v>
      </c>
      <c r="S16" s="304">
        <v>0</v>
      </c>
      <c r="T16" s="304">
        <v>0</v>
      </c>
      <c r="U16" s="304">
        <v>0</v>
      </c>
      <c r="V16" s="304">
        <v>0</v>
      </c>
      <c r="W16" s="280">
        <f>Q16</f>
        <v>0</v>
      </c>
      <c r="X16" s="280">
        <f t="shared" si="8"/>
        <v>0</v>
      </c>
      <c r="Y16" s="279" t="e">
        <f t="shared" si="9"/>
        <v>#DIV/0!</v>
      </c>
      <c r="Z16" s="280">
        <f t="shared" si="5"/>
        <v>156.548</v>
      </c>
      <c r="AA16" s="280">
        <f t="shared" si="5"/>
        <v>1052.7288416666665</v>
      </c>
      <c r="AB16" s="279">
        <f t="shared" si="10"/>
        <v>6.7246393544897831</v>
      </c>
      <c r="AC16" s="361">
        <f t="shared" si="11"/>
        <v>8.0695672253877397</v>
      </c>
    </row>
    <row r="17" spans="1:37" ht="15.75" x14ac:dyDescent="0.25">
      <c r="A17" s="481"/>
      <c r="B17" s="170" t="s">
        <v>8</v>
      </c>
      <c r="C17" s="263" t="s">
        <v>105</v>
      </c>
      <c r="D17" s="303">
        <v>0</v>
      </c>
      <c r="E17" s="303">
        <v>0</v>
      </c>
      <c r="F17" s="279" t="e">
        <f t="shared" si="13"/>
        <v>#DIV/0!</v>
      </c>
      <c r="G17" s="303">
        <v>0</v>
      </c>
      <c r="H17" s="303">
        <v>0</v>
      </c>
      <c r="I17" s="279" t="e">
        <f t="shared" si="1"/>
        <v>#DIV/0!</v>
      </c>
      <c r="J17" s="304">
        <v>0</v>
      </c>
      <c r="K17" s="304">
        <v>0</v>
      </c>
      <c r="L17" s="304">
        <v>0</v>
      </c>
      <c r="M17" s="304">
        <v>0</v>
      </c>
      <c r="N17" s="280">
        <f t="shared" si="14"/>
        <v>0</v>
      </c>
      <c r="O17" s="280">
        <f t="shared" ref="O17:O31" si="15">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361">
        <f t="shared" si="11"/>
        <v>0</v>
      </c>
    </row>
    <row r="18" spans="1:37" ht="15.75" x14ac:dyDescent="0.25">
      <c r="A18" s="481"/>
      <c r="B18" s="170" t="s">
        <v>9</v>
      </c>
      <c r="C18" s="263" t="s">
        <v>106</v>
      </c>
      <c r="D18" s="303">
        <v>0</v>
      </c>
      <c r="E18" s="303">
        <v>0</v>
      </c>
      <c r="F18" s="279" t="e">
        <f t="shared" si="13"/>
        <v>#DIV/0!</v>
      </c>
      <c r="G18" s="303">
        <v>0</v>
      </c>
      <c r="H18" s="303">
        <v>0</v>
      </c>
      <c r="I18" s="279" t="e">
        <f t="shared" si="1"/>
        <v>#DIV/0!</v>
      </c>
      <c r="J18" s="304">
        <v>0</v>
      </c>
      <c r="K18" s="304">
        <v>0</v>
      </c>
      <c r="L18" s="304">
        <v>0</v>
      </c>
      <c r="M18" s="304">
        <v>0</v>
      </c>
      <c r="N18" s="280">
        <f t="shared" si="14"/>
        <v>0</v>
      </c>
      <c r="O18" s="280">
        <f t="shared" si="15"/>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361">
        <f t="shared" si="11"/>
        <v>0</v>
      </c>
    </row>
    <row r="19" spans="1:37" ht="15.75" x14ac:dyDescent="0.25">
      <c r="A19" s="481"/>
      <c r="B19" s="170" t="s">
        <v>10</v>
      </c>
      <c r="C19" s="263" t="s">
        <v>107</v>
      </c>
      <c r="D19" s="303">
        <v>0</v>
      </c>
      <c r="E19" s="303">
        <v>0</v>
      </c>
      <c r="F19" s="279" t="e">
        <f t="shared" si="13"/>
        <v>#DIV/0!</v>
      </c>
      <c r="G19" s="303">
        <v>0</v>
      </c>
      <c r="H19" s="303">
        <v>0</v>
      </c>
      <c r="I19" s="279" t="e">
        <f t="shared" si="1"/>
        <v>#DIV/0!</v>
      </c>
      <c r="J19" s="304">
        <v>10.763</v>
      </c>
      <c r="K19" s="304">
        <v>55.999183333333335</v>
      </c>
      <c r="L19" s="304">
        <v>1.7999999999999999E-2</v>
      </c>
      <c r="M19" s="304">
        <v>16.493858333333332</v>
      </c>
      <c r="N19" s="280">
        <f t="shared" si="14"/>
        <v>10.763</v>
      </c>
      <c r="O19" s="280">
        <f t="shared" si="15"/>
        <v>72.49304166666667</v>
      </c>
      <c r="P19" s="279">
        <f t="shared" si="6"/>
        <v>6.735393632506427</v>
      </c>
      <c r="Q19" s="304">
        <v>0</v>
      </c>
      <c r="R19" s="304">
        <v>0</v>
      </c>
      <c r="S19" s="304">
        <v>0</v>
      </c>
      <c r="T19" s="304">
        <v>0</v>
      </c>
      <c r="U19" s="304">
        <v>0</v>
      </c>
      <c r="V19" s="304">
        <v>0</v>
      </c>
      <c r="W19" s="280">
        <f t="shared" si="7"/>
        <v>0</v>
      </c>
      <c r="X19" s="280">
        <f t="shared" si="8"/>
        <v>0</v>
      </c>
      <c r="Y19" s="279" t="e">
        <f t="shared" si="9"/>
        <v>#DIV/0!</v>
      </c>
      <c r="Z19" s="280">
        <f t="shared" si="5"/>
        <v>10.763</v>
      </c>
      <c r="AA19" s="280">
        <f t="shared" si="5"/>
        <v>72.49304166666667</v>
      </c>
      <c r="AB19" s="279">
        <f t="shared" si="10"/>
        <v>6.735393632506427</v>
      </c>
      <c r="AC19" s="361">
        <f t="shared" si="11"/>
        <v>8.0824723590077117</v>
      </c>
    </row>
    <row r="20" spans="1:37" ht="15.75" x14ac:dyDescent="0.25">
      <c r="A20" s="481"/>
      <c r="B20" s="170" t="s">
        <v>11</v>
      </c>
      <c r="C20" s="263" t="s">
        <v>108</v>
      </c>
      <c r="D20" s="303">
        <v>0</v>
      </c>
      <c r="E20" s="303">
        <v>0</v>
      </c>
      <c r="F20" s="279" t="e">
        <f t="shared" si="13"/>
        <v>#DIV/0!</v>
      </c>
      <c r="G20" s="303">
        <v>0</v>
      </c>
      <c r="H20" s="303">
        <v>0</v>
      </c>
      <c r="I20" s="279" t="e">
        <f t="shared" si="1"/>
        <v>#DIV/0!</v>
      </c>
      <c r="J20" s="304">
        <v>0</v>
      </c>
      <c r="K20" s="304">
        <v>0</v>
      </c>
      <c r="L20" s="304">
        <v>0</v>
      </c>
      <c r="M20" s="304">
        <v>0</v>
      </c>
      <c r="N20" s="280">
        <f t="shared" si="14"/>
        <v>0</v>
      </c>
      <c r="O20" s="280">
        <f t="shared" si="15"/>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361">
        <f t="shared" si="11"/>
        <v>0</v>
      </c>
    </row>
    <row r="21" spans="1:37" ht="15.75" x14ac:dyDescent="0.25">
      <c r="A21" s="481"/>
      <c r="B21" s="170" t="s">
        <v>12</v>
      </c>
      <c r="C21" s="263" t="s">
        <v>109</v>
      </c>
      <c r="D21" s="303">
        <v>0</v>
      </c>
      <c r="E21" s="303">
        <v>0</v>
      </c>
      <c r="F21" s="279" t="e">
        <f t="shared" si="13"/>
        <v>#DIV/0!</v>
      </c>
      <c r="G21" s="303">
        <v>0</v>
      </c>
      <c r="H21" s="303">
        <v>0</v>
      </c>
      <c r="I21" s="279" t="e">
        <f t="shared" si="1"/>
        <v>#DIV/0!</v>
      </c>
      <c r="J21" s="304">
        <v>0</v>
      </c>
      <c r="K21" s="304">
        <v>0</v>
      </c>
      <c r="L21" s="304">
        <v>0</v>
      </c>
      <c r="M21" s="304">
        <v>0</v>
      </c>
      <c r="N21" s="280">
        <f t="shared" si="14"/>
        <v>0</v>
      </c>
      <c r="O21" s="280">
        <f t="shared" si="15"/>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361">
        <f t="shared" si="11"/>
        <v>0</v>
      </c>
    </row>
    <row r="22" spans="1:37" ht="15.75" x14ac:dyDescent="0.25">
      <c r="A22" s="481"/>
      <c r="B22" s="170" t="s">
        <v>13</v>
      </c>
      <c r="C22" s="263" t="s">
        <v>110</v>
      </c>
      <c r="D22" s="303">
        <v>0</v>
      </c>
      <c r="E22" s="303">
        <v>0</v>
      </c>
      <c r="F22" s="279" t="e">
        <f t="shared" si="13"/>
        <v>#DIV/0!</v>
      </c>
      <c r="G22" s="303">
        <v>0</v>
      </c>
      <c r="H22" s="303">
        <v>0</v>
      </c>
      <c r="I22" s="279" t="e">
        <f t="shared" si="1"/>
        <v>#DIV/0!</v>
      </c>
      <c r="J22" s="304">
        <v>0</v>
      </c>
      <c r="K22" s="304">
        <v>0</v>
      </c>
      <c r="L22" s="304">
        <v>0</v>
      </c>
      <c r="M22" s="304">
        <v>0</v>
      </c>
      <c r="N22" s="280">
        <f t="shared" si="14"/>
        <v>0</v>
      </c>
      <c r="O22" s="280">
        <f t="shared" si="15"/>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361">
        <f t="shared" si="11"/>
        <v>0</v>
      </c>
    </row>
    <row r="23" spans="1:37" s="285" customFormat="1" ht="24" x14ac:dyDescent="0.25">
      <c r="A23" s="481"/>
      <c r="B23" s="314" t="s">
        <v>119</v>
      </c>
      <c r="C23" s="288" t="s">
        <v>94</v>
      </c>
      <c r="D23" s="306"/>
      <c r="E23" s="306"/>
      <c r="F23" s="292" t="e">
        <f t="shared" si="13"/>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361">
        <f t="shared" si="11"/>
        <v>0</v>
      </c>
    </row>
    <row r="24" spans="1:37" s="264" customFormat="1" ht="24" x14ac:dyDescent="0.25">
      <c r="A24" s="481"/>
      <c r="B24" s="159" t="s">
        <v>74</v>
      </c>
      <c r="C24" s="262" t="s">
        <v>111</v>
      </c>
      <c r="D24" s="279">
        <f>SUM(D25:D31)</f>
        <v>337.60600000000005</v>
      </c>
      <c r="E24" s="279">
        <f>SUM(E25:E31)</f>
        <v>2434.2221416666662</v>
      </c>
      <c r="F24" s="279">
        <f t="shared" si="13"/>
        <v>7.2102454982040181</v>
      </c>
      <c r="G24" s="279">
        <f>SUM(G25:G31)</f>
        <v>0</v>
      </c>
      <c r="H24" s="279">
        <f>SUM(H25:H31)</f>
        <v>0</v>
      </c>
      <c r="I24" s="279" t="e">
        <f>H24/G24</f>
        <v>#DIV/0!</v>
      </c>
      <c r="J24" s="279">
        <f>SUM(J25:J31)</f>
        <v>0</v>
      </c>
      <c r="K24" s="279">
        <f>SUM(K25:K31)</f>
        <v>0</v>
      </c>
      <c r="L24" s="279">
        <f>SUM(L25:L31)</f>
        <v>0</v>
      </c>
      <c r="M24" s="279">
        <f>SUM(M25:M31)</f>
        <v>0</v>
      </c>
      <c r="N24" s="279">
        <f t="shared" si="14"/>
        <v>0</v>
      </c>
      <c r="O24" s="279">
        <f>K24+M24</f>
        <v>0</v>
      </c>
      <c r="P24" s="279" t="e">
        <f t="shared" si="6"/>
        <v>#DIV/0!</v>
      </c>
      <c r="Q24" s="279">
        <f t="shared" ref="Q24:V24" si="16">SUM(Q25:Q31)</f>
        <v>20.773</v>
      </c>
      <c r="R24" s="279">
        <f t="shared" si="16"/>
        <v>71.362966666666665</v>
      </c>
      <c r="S24" s="279">
        <f t="shared" si="16"/>
        <v>2.8000000000000004E-2</v>
      </c>
      <c r="T24" s="279">
        <f t="shared" si="16"/>
        <v>25.657125000000001</v>
      </c>
      <c r="U24" s="279">
        <f t="shared" si="16"/>
        <v>3.5000000000000003E-2</v>
      </c>
      <c r="V24" s="279">
        <f t="shared" si="16"/>
        <v>41.037299999999995</v>
      </c>
      <c r="W24" s="279">
        <f t="shared" si="7"/>
        <v>20.773</v>
      </c>
      <c r="X24" s="279">
        <f t="shared" si="8"/>
        <v>97.020091666666673</v>
      </c>
      <c r="Y24" s="279">
        <f t="shared" si="9"/>
        <v>4.6704901394438298</v>
      </c>
      <c r="Z24" s="279">
        <f t="shared" si="5"/>
        <v>358.37900000000008</v>
      </c>
      <c r="AA24" s="279">
        <f t="shared" si="5"/>
        <v>2531.2422333333329</v>
      </c>
      <c r="AB24" s="279">
        <f t="shared" si="10"/>
        <v>7.063031688054636</v>
      </c>
      <c r="AC24" s="361">
        <f t="shared" si="11"/>
        <v>8.4756380256655621</v>
      </c>
    </row>
    <row r="25" spans="1:37" ht="15.75" x14ac:dyDescent="0.25">
      <c r="A25" s="481"/>
      <c r="B25" s="170" t="s">
        <v>7</v>
      </c>
      <c r="C25" s="263" t="s">
        <v>112</v>
      </c>
      <c r="D25" s="303">
        <v>15.718</v>
      </c>
      <c r="E25" s="303">
        <v>110.14429166666666</v>
      </c>
      <c r="F25" s="279">
        <f t="shared" si="13"/>
        <v>7.0075258726725194</v>
      </c>
      <c r="G25" s="303">
        <v>0</v>
      </c>
      <c r="H25" s="303">
        <v>0</v>
      </c>
      <c r="I25" s="279" t="e">
        <f t="shared" ref="I25:I31" si="17">H25/G25</f>
        <v>#DIV/0!</v>
      </c>
      <c r="J25" s="304">
        <v>0</v>
      </c>
      <c r="K25" s="304">
        <v>0</v>
      </c>
      <c r="L25" s="304">
        <v>0</v>
      </c>
      <c r="M25" s="304">
        <v>0</v>
      </c>
      <c r="N25" s="280">
        <f t="shared" si="14"/>
        <v>0</v>
      </c>
      <c r="O25" s="280">
        <f t="shared" si="15"/>
        <v>0</v>
      </c>
      <c r="P25" s="279" t="e">
        <f t="shared" si="6"/>
        <v>#DIV/0!</v>
      </c>
      <c r="Q25" s="304">
        <v>0</v>
      </c>
      <c r="R25" s="304">
        <v>0</v>
      </c>
      <c r="S25" s="304">
        <v>0</v>
      </c>
      <c r="T25" s="304">
        <v>0</v>
      </c>
      <c r="U25" s="304">
        <v>0</v>
      </c>
      <c r="V25" s="304">
        <v>0</v>
      </c>
      <c r="W25" s="280">
        <f t="shared" si="7"/>
        <v>0</v>
      </c>
      <c r="X25" s="280">
        <f t="shared" si="8"/>
        <v>0</v>
      </c>
      <c r="Y25" s="279" t="e">
        <f t="shared" si="9"/>
        <v>#DIV/0!</v>
      </c>
      <c r="Z25" s="280">
        <f t="shared" si="5"/>
        <v>15.718</v>
      </c>
      <c r="AA25" s="280">
        <f t="shared" si="5"/>
        <v>110.14429166666666</v>
      </c>
      <c r="AB25" s="279">
        <f t="shared" si="10"/>
        <v>7.0075258726725194</v>
      </c>
      <c r="AC25" s="361">
        <f t="shared" si="11"/>
        <v>8.4090310472070229</v>
      </c>
    </row>
    <row r="26" spans="1:37" ht="15.75" x14ac:dyDescent="0.25">
      <c r="A26" s="481"/>
      <c r="B26" s="170" t="s">
        <v>8</v>
      </c>
      <c r="C26" s="263" t="s">
        <v>113</v>
      </c>
      <c r="D26" s="303">
        <v>0</v>
      </c>
      <c r="E26" s="303">
        <v>0</v>
      </c>
      <c r="F26" s="279" t="e">
        <f t="shared" si="13"/>
        <v>#DIV/0!</v>
      </c>
      <c r="G26" s="303">
        <v>0</v>
      </c>
      <c r="H26" s="303">
        <v>0</v>
      </c>
      <c r="I26" s="279" t="e">
        <f t="shared" si="17"/>
        <v>#DIV/0!</v>
      </c>
      <c r="J26" s="304">
        <v>0</v>
      </c>
      <c r="K26" s="304">
        <v>0</v>
      </c>
      <c r="L26" s="304">
        <v>0</v>
      </c>
      <c r="M26" s="304">
        <v>0</v>
      </c>
      <c r="N26" s="280">
        <f t="shared" si="14"/>
        <v>0</v>
      </c>
      <c r="O26" s="280">
        <f t="shared" si="15"/>
        <v>0</v>
      </c>
      <c r="P26" s="279" t="e">
        <f t="shared" si="6"/>
        <v>#DIV/0!</v>
      </c>
      <c r="Q26" s="305">
        <v>0</v>
      </c>
      <c r="R26" s="305">
        <v>0</v>
      </c>
      <c r="S26" s="305">
        <v>0</v>
      </c>
      <c r="T26" s="305">
        <v>0</v>
      </c>
      <c r="U26" s="304">
        <v>0</v>
      </c>
      <c r="V26" s="304">
        <v>0</v>
      </c>
      <c r="W26" s="280">
        <f t="shared" si="7"/>
        <v>0</v>
      </c>
      <c r="X26" s="280">
        <f t="shared" si="8"/>
        <v>0</v>
      </c>
      <c r="Y26" s="279" t="e">
        <f t="shared" si="9"/>
        <v>#DIV/0!</v>
      </c>
      <c r="Z26" s="280">
        <f t="shared" si="5"/>
        <v>0</v>
      </c>
      <c r="AA26" s="280">
        <f t="shared" si="5"/>
        <v>0</v>
      </c>
      <c r="AB26" s="279">
        <f t="shared" si="10"/>
        <v>0</v>
      </c>
      <c r="AC26" s="361">
        <f t="shared" si="11"/>
        <v>0</v>
      </c>
    </row>
    <row r="27" spans="1:37" ht="15.75" x14ac:dyDescent="0.25">
      <c r="A27" s="481"/>
      <c r="B27" s="170" t="s">
        <v>9</v>
      </c>
      <c r="C27" s="263" t="s">
        <v>114</v>
      </c>
      <c r="D27" s="303">
        <v>0</v>
      </c>
      <c r="E27" s="303">
        <v>0</v>
      </c>
      <c r="F27" s="279" t="e">
        <f t="shared" si="13"/>
        <v>#DIV/0!</v>
      </c>
      <c r="G27" s="303">
        <v>0</v>
      </c>
      <c r="H27" s="303">
        <v>0</v>
      </c>
      <c r="I27" s="279" t="e">
        <f t="shared" si="17"/>
        <v>#DIV/0!</v>
      </c>
      <c r="J27" s="304">
        <v>0</v>
      </c>
      <c r="K27" s="304">
        <v>0</v>
      </c>
      <c r="L27" s="304">
        <v>0</v>
      </c>
      <c r="M27" s="304">
        <v>0</v>
      </c>
      <c r="N27" s="280">
        <f t="shared" si="14"/>
        <v>0</v>
      </c>
      <c r="O27" s="280">
        <f t="shared" si="15"/>
        <v>0</v>
      </c>
      <c r="P27" s="279" t="e">
        <f t="shared" si="6"/>
        <v>#DIV/0!</v>
      </c>
      <c r="Q27" s="305">
        <v>0</v>
      </c>
      <c r="R27" s="305">
        <v>0</v>
      </c>
      <c r="S27" s="305">
        <v>0</v>
      </c>
      <c r="T27" s="305">
        <v>0</v>
      </c>
      <c r="U27" s="304">
        <v>0</v>
      </c>
      <c r="V27" s="304">
        <v>0</v>
      </c>
      <c r="W27" s="280">
        <f t="shared" si="7"/>
        <v>0</v>
      </c>
      <c r="X27" s="280">
        <f t="shared" si="8"/>
        <v>0</v>
      </c>
      <c r="Y27" s="279" t="e">
        <f t="shared" si="9"/>
        <v>#DIV/0!</v>
      </c>
      <c r="Z27" s="280">
        <f t="shared" si="5"/>
        <v>0</v>
      </c>
      <c r="AA27" s="280">
        <f t="shared" si="5"/>
        <v>0</v>
      </c>
      <c r="AB27" s="279">
        <f t="shared" si="10"/>
        <v>0</v>
      </c>
      <c r="AC27" s="361">
        <f t="shared" si="11"/>
        <v>0</v>
      </c>
    </row>
    <row r="28" spans="1:37" ht="15.75" x14ac:dyDescent="0.25">
      <c r="A28" s="481"/>
      <c r="B28" s="170" t="s">
        <v>10</v>
      </c>
      <c r="C28" s="263" t="s">
        <v>115</v>
      </c>
      <c r="D28" s="303">
        <v>295.19200000000001</v>
      </c>
      <c r="E28" s="303">
        <v>2124.5022083333329</v>
      </c>
      <c r="F28" s="279">
        <f t="shared" si="13"/>
        <v>7.1970182401058729</v>
      </c>
      <c r="G28" s="303">
        <v>0</v>
      </c>
      <c r="H28" s="303">
        <v>0</v>
      </c>
      <c r="I28" s="279" t="e">
        <f t="shared" si="17"/>
        <v>#DIV/0!</v>
      </c>
      <c r="J28" s="304">
        <v>0</v>
      </c>
      <c r="K28" s="304">
        <v>0</v>
      </c>
      <c r="L28" s="304">
        <v>0</v>
      </c>
      <c r="M28" s="304">
        <v>0</v>
      </c>
      <c r="N28" s="280">
        <f t="shared" si="14"/>
        <v>0</v>
      </c>
      <c r="O28" s="280">
        <f t="shared" si="15"/>
        <v>0</v>
      </c>
      <c r="P28" s="279" t="e">
        <f t="shared" si="6"/>
        <v>#DIV/0!</v>
      </c>
      <c r="Q28" s="305">
        <v>0</v>
      </c>
      <c r="R28" s="305">
        <v>0</v>
      </c>
      <c r="S28" s="305">
        <v>0</v>
      </c>
      <c r="T28" s="305">
        <v>0</v>
      </c>
      <c r="U28" s="304">
        <v>0</v>
      </c>
      <c r="V28" s="304">
        <v>0</v>
      </c>
      <c r="W28" s="280">
        <f t="shared" si="7"/>
        <v>0</v>
      </c>
      <c r="X28" s="280">
        <f t="shared" si="8"/>
        <v>0</v>
      </c>
      <c r="Y28" s="279" t="e">
        <f t="shared" si="9"/>
        <v>#DIV/0!</v>
      </c>
      <c r="Z28" s="280">
        <f t="shared" si="5"/>
        <v>295.19200000000001</v>
      </c>
      <c r="AA28" s="280">
        <f t="shared" si="5"/>
        <v>2124.5022083333329</v>
      </c>
      <c r="AB28" s="279">
        <f t="shared" si="10"/>
        <v>7.1970182401058729</v>
      </c>
      <c r="AC28" s="361">
        <f t="shared" si="11"/>
        <v>8.6364218881270478</v>
      </c>
    </row>
    <row r="29" spans="1:37" ht="15.75" x14ac:dyDescent="0.25">
      <c r="A29" s="481"/>
      <c r="B29" s="170" t="s">
        <v>11</v>
      </c>
      <c r="C29" s="263" t="s">
        <v>116</v>
      </c>
      <c r="D29" s="303">
        <v>0</v>
      </c>
      <c r="E29" s="303">
        <v>0</v>
      </c>
      <c r="F29" s="279" t="e">
        <f t="shared" si="13"/>
        <v>#DIV/0!</v>
      </c>
      <c r="G29" s="303">
        <v>0</v>
      </c>
      <c r="H29" s="303">
        <v>0</v>
      </c>
      <c r="I29" s="279" t="e">
        <f t="shared" si="17"/>
        <v>#DIV/0!</v>
      </c>
      <c r="J29" s="304">
        <v>0</v>
      </c>
      <c r="K29" s="304">
        <v>0</v>
      </c>
      <c r="L29" s="304">
        <v>0</v>
      </c>
      <c r="M29" s="304">
        <v>0</v>
      </c>
      <c r="N29" s="280">
        <f t="shared" si="14"/>
        <v>0</v>
      </c>
      <c r="O29" s="280">
        <f t="shared" si="15"/>
        <v>0</v>
      </c>
      <c r="P29" s="279" t="e">
        <f t="shared" si="6"/>
        <v>#DIV/0!</v>
      </c>
      <c r="Q29" s="305">
        <v>0</v>
      </c>
      <c r="R29" s="305">
        <v>0</v>
      </c>
      <c r="S29" s="305">
        <v>0</v>
      </c>
      <c r="T29" s="305">
        <v>0</v>
      </c>
      <c r="U29" s="304">
        <v>0</v>
      </c>
      <c r="V29" s="304">
        <v>0</v>
      </c>
      <c r="W29" s="280">
        <f t="shared" si="7"/>
        <v>0</v>
      </c>
      <c r="X29" s="280">
        <f t="shared" si="8"/>
        <v>0</v>
      </c>
      <c r="Y29" s="279" t="e">
        <f t="shared" si="9"/>
        <v>#DIV/0!</v>
      </c>
      <c r="Z29" s="280">
        <f t="shared" si="5"/>
        <v>0</v>
      </c>
      <c r="AA29" s="280">
        <f t="shared" si="5"/>
        <v>0</v>
      </c>
      <c r="AB29" s="279">
        <f t="shared" si="10"/>
        <v>0</v>
      </c>
      <c r="AC29" s="361">
        <f t="shared" si="11"/>
        <v>0</v>
      </c>
    </row>
    <row r="30" spans="1:37" ht="15.75" x14ac:dyDescent="0.25">
      <c r="A30" s="481"/>
      <c r="B30" s="170" t="s">
        <v>12</v>
      </c>
      <c r="C30" s="263" t="s">
        <v>117</v>
      </c>
      <c r="D30" s="303">
        <v>24.5</v>
      </c>
      <c r="E30" s="303">
        <v>181.55791666666667</v>
      </c>
      <c r="F30" s="279">
        <f t="shared" si="13"/>
        <v>7.4105272108843536</v>
      </c>
      <c r="G30" s="303">
        <v>0</v>
      </c>
      <c r="H30" s="303">
        <v>0</v>
      </c>
      <c r="I30" s="279" t="e">
        <f t="shared" si="17"/>
        <v>#DIV/0!</v>
      </c>
      <c r="J30" s="304">
        <v>0</v>
      </c>
      <c r="K30" s="304">
        <v>0</v>
      </c>
      <c r="L30" s="304">
        <v>0</v>
      </c>
      <c r="M30" s="304">
        <v>0</v>
      </c>
      <c r="N30" s="280">
        <f t="shared" si="14"/>
        <v>0</v>
      </c>
      <c r="O30" s="280">
        <f t="shared" si="15"/>
        <v>0</v>
      </c>
      <c r="P30" s="279" t="e">
        <f t="shared" si="6"/>
        <v>#DIV/0!</v>
      </c>
      <c r="Q30" s="305">
        <v>0</v>
      </c>
      <c r="R30" s="305">
        <v>0</v>
      </c>
      <c r="S30" s="305">
        <v>0</v>
      </c>
      <c r="T30" s="305">
        <v>0</v>
      </c>
      <c r="U30" s="304">
        <v>0</v>
      </c>
      <c r="V30" s="304">
        <v>0</v>
      </c>
      <c r="W30" s="280">
        <f t="shared" si="7"/>
        <v>0</v>
      </c>
      <c r="X30" s="280">
        <f t="shared" si="8"/>
        <v>0</v>
      </c>
      <c r="Y30" s="279" t="e">
        <f t="shared" si="9"/>
        <v>#DIV/0!</v>
      </c>
      <c r="Z30" s="280">
        <f t="shared" si="5"/>
        <v>24.5</v>
      </c>
      <c r="AA30" s="280">
        <f t="shared" si="5"/>
        <v>181.55791666666667</v>
      </c>
      <c r="AB30" s="279">
        <f t="shared" si="10"/>
        <v>7.4105272108843536</v>
      </c>
      <c r="AC30" s="361">
        <f t="shared" si="11"/>
        <v>8.8926326530612236</v>
      </c>
    </row>
    <row r="31" spans="1:37" ht="15.75" x14ac:dyDescent="0.25">
      <c r="A31" s="481"/>
      <c r="B31" s="170" t="s">
        <v>13</v>
      </c>
      <c r="C31" s="263" t="s">
        <v>118</v>
      </c>
      <c r="D31" s="303">
        <v>2.1960000000000002</v>
      </c>
      <c r="E31" s="303">
        <v>18.017724999999999</v>
      </c>
      <c r="F31" s="279">
        <f t="shared" si="13"/>
        <v>8.2047928051001815</v>
      </c>
      <c r="G31" s="303">
        <v>0</v>
      </c>
      <c r="H31" s="303">
        <v>0</v>
      </c>
      <c r="I31" s="279" t="e">
        <f t="shared" si="17"/>
        <v>#DIV/0!</v>
      </c>
      <c r="J31" s="304">
        <v>0</v>
      </c>
      <c r="K31" s="304">
        <v>0</v>
      </c>
      <c r="L31" s="304">
        <v>0</v>
      </c>
      <c r="M31" s="304">
        <v>0</v>
      </c>
      <c r="N31" s="280">
        <f t="shared" si="14"/>
        <v>0</v>
      </c>
      <c r="O31" s="280">
        <f t="shared" si="15"/>
        <v>0</v>
      </c>
      <c r="P31" s="279" t="e">
        <f t="shared" si="6"/>
        <v>#DIV/0!</v>
      </c>
      <c r="Q31" s="305">
        <v>20.773</v>
      </c>
      <c r="R31" s="305">
        <v>71.362966666666665</v>
      </c>
      <c r="S31" s="305">
        <v>2.8000000000000004E-2</v>
      </c>
      <c r="T31" s="305">
        <v>25.657125000000001</v>
      </c>
      <c r="U31" s="304">
        <v>3.5000000000000003E-2</v>
      </c>
      <c r="V31" s="304">
        <v>41.037299999999995</v>
      </c>
      <c r="W31" s="280">
        <f t="shared" si="7"/>
        <v>20.773</v>
      </c>
      <c r="X31" s="280">
        <f t="shared" si="8"/>
        <v>97.020091666666673</v>
      </c>
      <c r="Y31" s="279">
        <f t="shared" si="9"/>
        <v>4.6704901394438298</v>
      </c>
      <c r="Z31" s="280">
        <f t="shared" si="5"/>
        <v>22.969000000000001</v>
      </c>
      <c r="AA31" s="280">
        <f t="shared" si="5"/>
        <v>115.03781666666667</v>
      </c>
      <c r="AB31" s="279">
        <f t="shared" si="10"/>
        <v>5.008394647858708</v>
      </c>
      <c r="AC31" s="361">
        <f t="shared" si="11"/>
        <v>6.0100735774304495</v>
      </c>
    </row>
    <row r="32" spans="1:37" s="293" customFormat="1" ht="24" x14ac:dyDescent="0.25">
      <c r="A32" s="481"/>
      <c r="B32" s="314" t="s">
        <v>121</v>
      </c>
      <c r="C32" s="291">
        <v>500</v>
      </c>
      <c r="D32" s="292">
        <v>0</v>
      </c>
      <c r="E32" s="292">
        <v>0</v>
      </c>
      <c r="F32" s="292" t="e">
        <f t="shared" si="13"/>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f t="shared" si="10"/>
        <v>0</v>
      </c>
      <c r="AC32" s="280"/>
      <c r="AD32" s="363"/>
      <c r="AE32" s="363"/>
      <c r="AF32" s="363"/>
      <c r="AG32" s="363"/>
      <c r="AH32" s="363"/>
      <c r="AI32" s="363"/>
      <c r="AJ32" s="363"/>
      <c r="AK32" s="363"/>
    </row>
    <row r="33" spans="1:37" s="296" customFormat="1" ht="24" x14ac:dyDescent="0.25">
      <c r="B33" s="297" t="s">
        <v>31</v>
      </c>
      <c r="C33" s="298">
        <v>600</v>
      </c>
      <c r="D33" s="299">
        <f>D24+D15+D7</f>
        <v>337.60600000000005</v>
      </c>
      <c r="E33" s="299">
        <f>E24+E15+E7</f>
        <v>2434.2221416666662</v>
      </c>
      <c r="F33" s="299">
        <f>E33/D33</f>
        <v>7.2102454982040181</v>
      </c>
      <c r="G33" s="299">
        <f>G24+G15+G7</f>
        <v>0</v>
      </c>
      <c r="H33" s="299">
        <f>H24+H15+H7</f>
        <v>0</v>
      </c>
      <c r="I33" s="299" t="e">
        <f>H33/G33</f>
        <v>#DIV/0!</v>
      </c>
      <c r="J33" s="299">
        <f t="shared" ref="J33:O33" si="18">J7+J15+J24</f>
        <v>684.00800000000004</v>
      </c>
      <c r="K33" s="299">
        <f t="shared" si="18"/>
        <v>2671.0538750000001</v>
      </c>
      <c r="L33" s="299">
        <f t="shared" si="18"/>
        <v>1.119</v>
      </c>
      <c r="M33" s="299">
        <f t="shared" si="18"/>
        <v>1025.3685833333334</v>
      </c>
      <c r="N33" s="299">
        <f t="shared" si="18"/>
        <v>684.00800000000004</v>
      </c>
      <c r="O33" s="299">
        <f t="shared" si="18"/>
        <v>3696.4224583333335</v>
      </c>
      <c r="P33" s="300">
        <f t="shared" ref="P33:P41" si="19">O33/N33</f>
        <v>5.4040631956546319</v>
      </c>
      <c r="Q33" s="299">
        <f t="shared" ref="Q33:X33" si="20">Q7+Q15+Q24</f>
        <v>463.791</v>
      </c>
      <c r="R33" s="299">
        <f t="shared" si="20"/>
        <v>1076.6755499999999</v>
      </c>
      <c r="S33" s="299">
        <f t="shared" si="20"/>
        <v>0.74199999999999999</v>
      </c>
      <c r="T33" s="299">
        <f t="shared" si="20"/>
        <v>679.91376666666667</v>
      </c>
      <c r="U33" s="299">
        <f t="shared" si="20"/>
        <v>1.016</v>
      </c>
      <c r="V33" s="299">
        <f t="shared" si="20"/>
        <v>318.63648333333339</v>
      </c>
      <c r="W33" s="299">
        <f t="shared" si="20"/>
        <v>463.791</v>
      </c>
      <c r="X33" s="299">
        <f t="shared" si="20"/>
        <v>2034.1885000000002</v>
      </c>
      <c r="Y33" s="300">
        <f t="shared" ref="Y33:Y41" si="21">X33/W33</f>
        <v>4.3860025313125961</v>
      </c>
      <c r="Z33" s="300">
        <f t="shared" si="5"/>
        <v>1485.405</v>
      </c>
      <c r="AA33" s="300">
        <f t="shared" si="5"/>
        <v>8164.8330999999998</v>
      </c>
      <c r="AB33" s="313">
        <f t="shared" si="10"/>
        <v>5.4967050063787317</v>
      </c>
      <c r="AC33" s="312">
        <f>AB33*1.2</f>
        <v>6.5960460076544782</v>
      </c>
      <c r="AD33" s="364"/>
      <c r="AE33" s="364"/>
      <c r="AF33" s="364"/>
      <c r="AG33" s="364"/>
      <c r="AH33" s="364"/>
      <c r="AI33" s="364"/>
      <c r="AJ33" s="364"/>
      <c r="AK33" s="364"/>
    </row>
    <row r="34" spans="1:37" s="265" customFormat="1" ht="15.75" x14ac:dyDescent="0.25">
      <c r="B34" s="286" t="s">
        <v>22</v>
      </c>
      <c r="C34" s="266"/>
      <c r="D34" s="281">
        <f>SUM(D35:D41)</f>
        <v>337.60600000000005</v>
      </c>
      <c r="E34" s="281">
        <f>SUM(E35:E41)</f>
        <v>2434.2221416666662</v>
      </c>
      <c r="F34" s="282">
        <f t="shared" ref="F34:F41" si="22">E34/D34</f>
        <v>7.2102454982040181</v>
      </c>
      <c r="G34" s="281">
        <f>G33</f>
        <v>0</v>
      </c>
      <c r="H34" s="281">
        <f t="shared" ref="H34:I37" si="23">H33</f>
        <v>0</v>
      </c>
      <c r="I34" s="281" t="e">
        <f t="shared" si="23"/>
        <v>#DIV/0!</v>
      </c>
      <c r="J34" s="282">
        <f>J33</f>
        <v>684.00800000000004</v>
      </c>
      <c r="K34" s="282">
        <f t="shared" ref="K34:X34" si="24">K33</f>
        <v>2671.0538750000001</v>
      </c>
      <c r="L34" s="282">
        <f t="shared" si="24"/>
        <v>1.119</v>
      </c>
      <c r="M34" s="282">
        <f t="shared" si="24"/>
        <v>1025.3685833333334</v>
      </c>
      <c r="N34" s="282">
        <f t="shared" si="24"/>
        <v>684.00800000000004</v>
      </c>
      <c r="O34" s="282">
        <f t="shared" si="24"/>
        <v>3696.4224583333335</v>
      </c>
      <c r="P34" s="283">
        <f t="shared" si="19"/>
        <v>5.4040631956546319</v>
      </c>
      <c r="Q34" s="282">
        <f t="shared" si="24"/>
        <v>463.791</v>
      </c>
      <c r="R34" s="282">
        <f t="shared" si="24"/>
        <v>1076.6755499999999</v>
      </c>
      <c r="S34" s="282">
        <f t="shared" si="24"/>
        <v>0.74199999999999999</v>
      </c>
      <c r="T34" s="282">
        <f t="shared" si="24"/>
        <v>679.91376666666667</v>
      </c>
      <c r="U34" s="282">
        <f t="shared" si="24"/>
        <v>1.016</v>
      </c>
      <c r="V34" s="282">
        <f t="shared" si="24"/>
        <v>318.63648333333339</v>
      </c>
      <c r="W34" s="282">
        <f t="shared" si="24"/>
        <v>463.791</v>
      </c>
      <c r="X34" s="282">
        <f t="shared" si="24"/>
        <v>2034.1885000000002</v>
      </c>
      <c r="Y34" s="283">
        <f t="shared" si="21"/>
        <v>4.3860025313125961</v>
      </c>
      <c r="Z34" s="283">
        <f t="shared" si="5"/>
        <v>1485.405</v>
      </c>
      <c r="AA34" s="283">
        <f t="shared" si="5"/>
        <v>8164.8330999999998</v>
      </c>
      <c r="AB34" s="279">
        <f t="shared" si="10"/>
        <v>5.4967050063787317</v>
      </c>
      <c r="AC34" s="279">
        <f>AB34*1.2</f>
        <v>6.5960460076544782</v>
      </c>
      <c r="AD34" s="365"/>
      <c r="AE34" s="365"/>
      <c r="AF34" s="365"/>
      <c r="AG34" s="365"/>
      <c r="AH34" s="365"/>
      <c r="AI34" s="365"/>
      <c r="AJ34" s="365"/>
      <c r="AK34" s="365"/>
    </row>
    <row r="35" spans="1:37" s="265" customFormat="1" ht="15.75" x14ac:dyDescent="0.25">
      <c r="A35" s="505"/>
      <c r="B35" s="267" t="s">
        <v>7</v>
      </c>
      <c r="C35" s="268"/>
      <c r="D35" s="283">
        <f t="shared" ref="D35:E41" si="25">D8+D16+D25</f>
        <v>15.718</v>
      </c>
      <c r="E35" s="283">
        <f t="shared" si="25"/>
        <v>110.14429166666666</v>
      </c>
      <c r="F35" s="283">
        <f t="shared" si="22"/>
        <v>7.0075258726725194</v>
      </c>
      <c r="G35" s="283">
        <f t="shared" ref="G35:H41" si="26">G8+G16+G25</f>
        <v>0</v>
      </c>
      <c r="H35" s="283">
        <f t="shared" si="26"/>
        <v>0</v>
      </c>
      <c r="I35" s="281" t="e">
        <f t="shared" si="23"/>
        <v>#DIV/0!</v>
      </c>
      <c r="J35" s="283">
        <f t="shared" ref="J35:O41" si="27">J8+J16+J25</f>
        <v>156.548</v>
      </c>
      <c r="K35" s="283">
        <f t="shared" si="27"/>
        <v>816.31678333333332</v>
      </c>
      <c r="L35" s="283">
        <f t="shared" si="27"/>
        <v>0.25800000000000001</v>
      </c>
      <c r="M35" s="283">
        <f t="shared" si="27"/>
        <v>236.41205833333331</v>
      </c>
      <c r="N35" s="283">
        <f t="shared" si="27"/>
        <v>156.548</v>
      </c>
      <c r="O35" s="283">
        <f t="shared" si="27"/>
        <v>1052.7288416666665</v>
      </c>
      <c r="P35" s="283">
        <f t="shared" si="19"/>
        <v>6.7246393544897831</v>
      </c>
      <c r="Q35" s="283">
        <f t="shared" ref="Q35:X41" si="28">Q8+Q16+Q25</f>
        <v>0</v>
      </c>
      <c r="R35" s="283">
        <f t="shared" si="28"/>
        <v>0</v>
      </c>
      <c r="S35" s="283">
        <f t="shared" si="28"/>
        <v>0</v>
      </c>
      <c r="T35" s="283">
        <f t="shared" si="28"/>
        <v>0</v>
      </c>
      <c r="U35" s="283">
        <f t="shared" si="28"/>
        <v>0</v>
      </c>
      <c r="V35" s="283">
        <f t="shared" si="28"/>
        <v>0</v>
      </c>
      <c r="W35" s="283">
        <f t="shared" si="28"/>
        <v>0</v>
      </c>
      <c r="X35" s="283">
        <f t="shared" si="28"/>
        <v>0</v>
      </c>
      <c r="Y35" s="283" t="e">
        <f t="shared" si="21"/>
        <v>#DIV/0!</v>
      </c>
      <c r="Z35" s="283">
        <f t="shared" si="5"/>
        <v>172.26599999999999</v>
      </c>
      <c r="AA35" s="283">
        <f t="shared" si="5"/>
        <v>1162.8731333333333</v>
      </c>
      <c r="AB35" s="279">
        <f t="shared" si="10"/>
        <v>6.7504506596387754</v>
      </c>
      <c r="AC35" s="279">
        <f t="shared" ref="AC35:AC41" si="29">AB35*1.2</f>
        <v>8.1005407915665302</v>
      </c>
      <c r="AD35" s="365"/>
      <c r="AE35" s="365"/>
      <c r="AF35" s="365"/>
      <c r="AG35" s="365"/>
      <c r="AH35" s="365"/>
      <c r="AI35" s="365"/>
      <c r="AJ35" s="365"/>
      <c r="AK35" s="365"/>
    </row>
    <row r="36" spans="1:37" s="265" customFormat="1" ht="15.75" x14ac:dyDescent="0.25">
      <c r="A36" s="505"/>
      <c r="B36" s="267" t="s">
        <v>8</v>
      </c>
      <c r="C36" s="268"/>
      <c r="D36" s="283">
        <f t="shared" si="25"/>
        <v>0</v>
      </c>
      <c r="E36" s="283">
        <f>E9+E17+E26</f>
        <v>0</v>
      </c>
      <c r="F36" s="283" t="e">
        <f t="shared" si="22"/>
        <v>#DIV/0!</v>
      </c>
      <c r="G36" s="283">
        <f t="shared" si="26"/>
        <v>0</v>
      </c>
      <c r="H36" s="283">
        <f t="shared" si="26"/>
        <v>0</v>
      </c>
      <c r="I36" s="281" t="e">
        <f t="shared" si="23"/>
        <v>#DIV/0!</v>
      </c>
      <c r="J36" s="283">
        <f t="shared" si="27"/>
        <v>516.697</v>
      </c>
      <c r="K36" s="283">
        <f t="shared" si="27"/>
        <v>1798.7379083333335</v>
      </c>
      <c r="L36" s="283">
        <f t="shared" si="27"/>
        <v>0.84299999999999997</v>
      </c>
      <c r="M36" s="283">
        <f t="shared" si="27"/>
        <v>772.46266666666668</v>
      </c>
      <c r="N36" s="283">
        <f t="shared" si="27"/>
        <v>516.697</v>
      </c>
      <c r="O36" s="283">
        <f t="shared" si="27"/>
        <v>2571.2005750000003</v>
      </c>
      <c r="P36" s="283">
        <f t="shared" si="19"/>
        <v>4.9762250893657214</v>
      </c>
      <c r="Q36" s="283">
        <f t="shared" si="28"/>
        <v>443.01799999999997</v>
      </c>
      <c r="R36" s="283">
        <f t="shared" si="28"/>
        <v>1005.3125833333334</v>
      </c>
      <c r="S36" s="283">
        <f t="shared" si="28"/>
        <v>0.71399999999999997</v>
      </c>
      <c r="T36" s="283">
        <f t="shared" si="28"/>
        <v>654.25664166666672</v>
      </c>
      <c r="U36" s="283">
        <f t="shared" si="28"/>
        <v>0.98099999999999998</v>
      </c>
      <c r="V36" s="283">
        <f t="shared" si="28"/>
        <v>277.59918333333337</v>
      </c>
      <c r="W36" s="283">
        <f t="shared" si="28"/>
        <v>443.01799999999997</v>
      </c>
      <c r="X36" s="283">
        <f t="shared" si="28"/>
        <v>1659.5692250000002</v>
      </c>
      <c r="Y36" s="283">
        <f t="shared" si="21"/>
        <v>3.7460537156503806</v>
      </c>
      <c r="Z36" s="283">
        <f t="shared" si="5"/>
        <v>959.71499999999992</v>
      </c>
      <c r="AA36" s="283">
        <f t="shared" si="5"/>
        <v>4230.7698</v>
      </c>
      <c r="AB36" s="279">
        <f t="shared" si="10"/>
        <v>4.4083606070552204</v>
      </c>
      <c r="AC36" s="279">
        <f t="shared" si="29"/>
        <v>5.2900327284662643</v>
      </c>
    </row>
    <row r="37" spans="1:37" s="265" customFormat="1" ht="15.75" x14ac:dyDescent="0.25">
      <c r="A37" s="505"/>
      <c r="B37" s="267" t="s">
        <v>9</v>
      </c>
      <c r="C37" s="268"/>
      <c r="D37" s="283">
        <f t="shared" si="25"/>
        <v>0</v>
      </c>
      <c r="E37" s="283">
        <f t="shared" si="25"/>
        <v>0</v>
      </c>
      <c r="F37" s="283" t="e">
        <f t="shared" si="22"/>
        <v>#DIV/0!</v>
      </c>
      <c r="G37" s="283">
        <f t="shared" si="26"/>
        <v>0</v>
      </c>
      <c r="H37" s="283">
        <f t="shared" si="26"/>
        <v>0</v>
      </c>
      <c r="I37" s="281" t="e">
        <f t="shared" si="23"/>
        <v>#DIV/0!</v>
      </c>
      <c r="J37" s="283">
        <f t="shared" si="27"/>
        <v>0</v>
      </c>
      <c r="K37" s="283">
        <f t="shared" si="27"/>
        <v>0</v>
      </c>
      <c r="L37" s="283">
        <f t="shared" si="27"/>
        <v>0</v>
      </c>
      <c r="M37" s="283">
        <f t="shared" si="27"/>
        <v>0</v>
      </c>
      <c r="N37" s="283">
        <f t="shared" si="27"/>
        <v>0</v>
      </c>
      <c r="O37" s="283">
        <f t="shared" si="27"/>
        <v>0</v>
      </c>
      <c r="P37" s="283" t="e">
        <f t="shared" si="19"/>
        <v>#DIV/0!</v>
      </c>
      <c r="Q37" s="283">
        <f t="shared" si="28"/>
        <v>0</v>
      </c>
      <c r="R37" s="283">
        <f t="shared" si="28"/>
        <v>0</v>
      </c>
      <c r="S37" s="283">
        <f t="shared" si="28"/>
        <v>0</v>
      </c>
      <c r="T37" s="283">
        <f t="shared" si="28"/>
        <v>0</v>
      </c>
      <c r="U37" s="283">
        <f t="shared" si="28"/>
        <v>0</v>
      </c>
      <c r="V37" s="283">
        <f t="shared" si="28"/>
        <v>0</v>
      </c>
      <c r="W37" s="283">
        <f t="shared" si="28"/>
        <v>0</v>
      </c>
      <c r="X37" s="283">
        <f t="shared" si="28"/>
        <v>0</v>
      </c>
      <c r="Y37" s="283" t="e">
        <f t="shared" si="21"/>
        <v>#DIV/0!</v>
      </c>
      <c r="Z37" s="283">
        <f t="shared" si="5"/>
        <v>0</v>
      </c>
      <c r="AA37" s="283">
        <f t="shared" si="5"/>
        <v>0</v>
      </c>
      <c r="AB37" s="279">
        <f t="shared" si="10"/>
        <v>0</v>
      </c>
      <c r="AC37" s="279">
        <f t="shared" si="29"/>
        <v>0</v>
      </c>
      <c r="AD37" s="265" t="s">
        <v>164</v>
      </c>
    </row>
    <row r="38" spans="1:37" s="265" customFormat="1" ht="15.75" x14ac:dyDescent="0.25">
      <c r="A38" s="505"/>
      <c r="B38" s="267" t="s">
        <v>10</v>
      </c>
      <c r="C38" s="268"/>
      <c r="D38" s="283">
        <f t="shared" si="25"/>
        <v>295.19200000000001</v>
      </c>
      <c r="E38" s="283">
        <f t="shared" si="25"/>
        <v>2124.5022083333329</v>
      </c>
      <c r="F38" s="283">
        <f t="shared" si="22"/>
        <v>7.1970182401058729</v>
      </c>
      <c r="G38" s="283">
        <f t="shared" si="26"/>
        <v>0</v>
      </c>
      <c r="H38" s="283">
        <f t="shared" si="26"/>
        <v>0</v>
      </c>
      <c r="I38" s="283" t="e">
        <f>H38/G38</f>
        <v>#DIV/0!</v>
      </c>
      <c r="J38" s="283">
        <f t="shared" si="27"/>
        <v>10.763</v>
      </c>
      <c r="K38" s="283">
        <f t="shared" si="27"/>
        <v>55.999183333333335</v>
      </c>
      <c r="L38" s="283">
        <f t="shared" si="27"/>
        <v>1.7999999999999999E-2</v>
      </c>
      <c r="M38" s="283">
        <f t="shared" si="27"/>
        <v>16.493858333333332</v>
      </c>
      <c r="N38" s="283">
        <f t="shared" si="27"/>
        <v>10.763</v>
      </c>
      <c r="O38" s="283">
        <f t="shared" si="27"/>
        <v>72.49304166666667</v>
      </c>
      <c r="P38" s="283">
        <f t="shared" si="19"/>
        <v>6.735393632506427</v>
      </c>
      <c r="Q38" s="283">
        <f t="shared" si="28"/>
        <v>0</v>
      </c>
      <c r="R38" s="283">
        <f t="shared" si="28"/>
        <v>0</v>
      </c>
      <c r="S38" s="283">
        <f t="shared" si="28"/>
        <v>0</v>
      </c>
      <c r="T38" s="283">
        <f t="shared" si="28"/>
        <v>0</v>
      </c>
      <c r="U38" s="283">
        <f t="shared" si="28"/>
        <v>0</v>
      </c>
      <c r="V38" s="283">
        <f t="shared" si="28"/>
        <v>0</v>
      </c>
      <c r="W38" s="283">
        <f t="shared" si="28"/>
        <v>0</v>
      </c>
      <c r="X38" s="283">
        <f t="shared" si="28"/>
        <v>0</v>
      </c>
      <c r="Y38" s="283" t="e">
        <f t="shared" si="21"/>
        <v>#DIV/0!</v>
      </c>
      <c r="Z38" s="283">
        <f t="shared" si="5"/>
        <v>305.95499999999998</v>
      </c>
      <c r="AA38" s="283">
        <f t="shared" si="5"/>
        <v>2196.9952499999995</v>
      </c>
      <c r="AB38" s="279">
        <f t="shared" si="10"/>
        <v>7.1807790361327637</v>
      </c>
      <c r="AC38" s="279">
        <f t="shared" si="29"/>
        <v>8.6169348433593154</v>
      </c>
    </row>
    <row r="39" spans="1:37" s="265" customFormat="1" ht="15.75" x14ac:dyDescent="0.25">
      <c r="A39" s="505"/>
      <c r="B39" s="267" t="s">
        <v>11</v>
      </c>
      <c r="C39" s="268"/>
      <c r="D39" s="283">
        <f t="shared" si="25"/>
        <v>0</v>
      </c>
      <c r="E39" s="283">
        <f t="shared" si="25"/>
        <v>0</v>
      </c>
      <c r="F39" s="283" t="e">
        <f t="shared" si="22"/>
        <v>#DIV/0!</v>
      </c>
      <c r="G39" s="283">
        <f t="shared" si="26"/>
        <v>0</v>
      </c>
      <c r="H39" s="283">
        <f t="shared" si="26"/>
        <v>0</v>
      </c>
      <c r="I39" s="283" t="e">
        <f>H39/G39</f>
        <v>#DIV/0!</v>
      </c>
      <c r="J39" s="283">
        <f t="shared" si="27"/>
        <v>0</v>
      </c>
      <c r="K39" s="283">
        <f t="shared" si="27"/>
        <v>0</v>
      </c>
      <c r="L39" s="283">
        <f t="shared" si="27"/>
        <v>0</v>
      </c>
      <c r="M39" s="283">
        <f t="shared" si="27"/>
        <v>0</v>
      </c>
      <c r="N39" s="283">
        <f t="shared" si="27"/>
        <v>0</v>
      </c>
      <c r="O39" s="283">
        <f t="shared" si="27"/>
        <v>0</v>
      </c>
      <c r="P39" s="283" t="e">
        <f t="shared" si="19"/>
        <v>#DIV/0!</v>
      </c>
      <c r="Q39" s="283">
        <f t="shared" si="28"/>
        <v>0</v>
      </c>
      <c r="R39" s="283">
        <f t="shared" si="28"/>
        <v>0</v>
      </c>
      <c r="S39" s="283">
        <f t="shared" si="28"/>
        <v>0</v>
      </c>
      <c r="T39" s="283">
        <f t="shared" si="28"/>
        <v>0</v>
      </c>
      <c r="U39" s="283">
        <f t="shared" si="28"/>
        <v>0</v>
      </c>
      <c r="V39" s="283">
        <f t="shared" si="28"/>
        <v>0</v>
      </c>
      <c r="W39" s="283">
        <f t="shared" si="28"/>
        <v>0</v>
      </c>
      <c r="X39" s="283">
        <f t="shared" si="28"/>
        <v>0</v>
      </c>
      <c r="Y39" s="283" t="e">
        <f t="shared" si="21"/>
        <v>#DIV/0!</v>
      </c>
      <c r="Z39" s="283">
        <f t="shared" si="5"/>
        <v>0</v>
      </c>
      <c r="AA39" s="283">
        <f t="shared" si="5"/>
        <v>0</v>
      </c>
      <c r="AB39" s="279">
        <f t="shared" si="10"/>
        <v>0</v>
      </c>
      <c r="AC39" s="279">
        <f t="shared" si="29"/>
        <v>0</v>
      </c>
    </row>
    <row r="40" spans="1:37" s="265" customFormat="1" ht="15.75" x14ac:dyDescent="0.25">
      <c r="A40" s="505"/>
      <c r="B40" s="267" t="s">
        <v>12</v>
      </c>
      <c r="C40" s="268"/>
      <c r="D40" s="283">
        <f t="shared" si="25"/>
        <v>24.5</v>
      </c>
      <c r="E40" s="283">
        <f t="shared" si="25"/>
        <v>181.55791666666667</v>
      </c>
      <c r="F40" s="283">
        <f t="shared" si="22"/>
        <v>7.4105272108843536</v>
      </c>
      <c r="G40" s="283">
        <f t="shared" si="26"/>
        <v>0</v>
      </c>
      <c r="H40" s="283">
        <f t="shared" si="26"/>
        <v>0</v>
      </c>
      <c r="I40" s="283" t="e">
        <f>H40/G40</f>
        <v>#DIV/0!</v>
      </c>
      <c r="J40" s="283">
        <f t="shared" si="27"/>
        <v>0</v>
      </c>
      <c r="K40" s="283">
        <f t="shared" si="27"/>
        <v>0</v>
      </c>
      <c r="L40" s="283">
        <f t="shared" si="27"/>
        <v>0</v>
      </c>
      <c r="M40" s="283">
        <f t="shared" si="27"/>
        <v>0</v>
      </c>
      <c r="N40" s="283">
        <f t="shared" si="27"/>
        <v>0</v>
      </c>
      <c r="O40" s="283">
        <f t="shared" si="27"/>
        <v>0</v>
      </c>
      <c r="P40" s="283" t="e">
        <f t="shared" si="19"/>
        <v>#DIV/0!</v>
      </c>
      <c r="Q40" s="283">
        <f t="shared" si="28"/>
        <v>0</v>
      </c>
      <c r="R40" s="283">
        <f t="shared" si="28"/>
        <v>0</v>
      </c>
      <c r="S40" s="283">
        <f t="shared" si="28"/>
        <v>0</v>
      </c>
      <c r="T40" s="283">
        <f t="shared" si="28"/>
        <v>0</v>
      </c>
      <c r="U40" s="283">
        <f t="shared" si="28"/>
        <v>0</v>
      </c>
      <c r="V40" s="283">
        <f t="shared" si="28"/>
        <v>0</v>
      </c>
      <c r="W40" s="283">
        <f t="shared" si="28"/>
        <v>0</v>
      </c>
      <c r="X40" s="283">
        <f t="shared" si="28"/>
        <v>0</v>
      </c>
      <c r="Y40" s="283" t="e">
        <f t="shared" si="21"/>
        <v>#DIV/0!</v>
      </c>
      <c r="Z40" s="283">
        <f t="shared" si="5"/>
        <v>24.5</v>
      </c>
      <c r="AA40" s="283">
        <f t="shared" si="5"/>
        <v>181.55791666666667</v>
      </c>
      <c r="AB40" s="279">
        <f t="shared" si="10"/>
        <v>7.4105272108843536</v>
      </c>
      <c r="AC40" s="279">
        <f t="shared" si="29"/>
        <v>8.8926326530612236</v>
      </c>
    </row>
    <row r="41" spans="1:37" s="265" customFormat="1" ht="15.75" x14ac:dyDescent="0.25">
      <c r="A41" s="505"/>
      <c r="B41" s="267" t="s">
        <v>13</v>
      </c>
      <c r="C41" s="269"/>
      <c r="D41" s="283">
        <f t="shared" si="25"/>
        <v>2.1960000000000002</v>
      </c>
      <c r="E41" s="283">
        <f t="shared" si="25"/>
        <v>18.017724999999999</v>
      </c>
      <c r="F41" s="283">
        <f t="shared" si="22"/>
        <v>8.2047928051001815</v>
      </c>
      <c r="G41" s="283">
        <f t="shared" si="26"/>
        <v>0</v>
      </c>
      <c r="H41" s="283">
        <f t="shared" si="26"/>
        <v>0</v>
      </c>
      <c r="I41" s="283" t="e">
        <f>H41/G41</f>
        <v>#DIV/0!</v>
      </c>
      <c r="J41" s="283">
        <f t="shared" si="27"/>
        <v>0</v>
      </c>
      <c r="K41" s="283">
        <f t="shared" si="27"/>
        <v>0</v>
      </c>
      <c r="L41" s="283">
        <f t="shared" si="27"/>
        <v>0</v>
      </c>
      <c r="M41" s="283">
        <f t="shared" si="27"/>
        <v>0</v>
      </c>
      <c r="N41" s="283">
        <f t="shared" si="27"/>
        <v>0</v>
      </c>
      <c r="O41" s="283">
        <f t="shared" si="27"/>
        <v>0</v>
      </c>
      <c r="P41" s="283" t="e">
        <f t="shared" si="19"/>
        <v>#DIV/0!</v>
      </c>
      <c r="Q41" s="283">
        <f t="shared" si="28"/>
        <v>20.773</v>
      </c>
      <c r="R41" s="283">
        <f t="shared" si="28"/>
        <v>71.362966666666665</v>
      </c>
      <c r="S41" s="283">
        <f t="shared" si="28"/>
        <v>2.8000000000000004E-2</v>
      </c>
      <c r="T41" s="283">
        <f t="shared" si="28"/>
        <v>25.657125000000001</v>
      </c>
      <c r="U41" s="283">
        <f t="shared" si="28"/>
        <v>3.5000000000000003E-2</v>
      </c>
      <c r="V41" s="283">
        <f t="shared" si="28"/>
        <v>41.037299999999995</v>
      </c>
      <c r="W41" s="283">
        <f t="shared" si="28"/>
        <v>20.773</v>
      </c>
      <c r="X41" s="283">
        <f t="shared" si="28"/>
        <v>97.020091666666673</v>
      </c>
      <c r="Y41" s="283">
        <f t="shared" si="21"/>
        <v>4.6704901394438298</v>
      </c>
      <c r="Z41" s="283">
        <f t="shared" si="5"/>
        <v>22.969000000000001</v>
      </c>
      <c r="AA41" s="283">
        <f t="shared" si="5"/>
        <v>115.03781666666667</v>
      </c>
      <c r="AB41" s="279">
        <f t="shared" si="10"/>
        <v>5.008394647858708</v>
      </c>
      <c r="AC41" s="279">
        <f t="shared" si="29"/>
        <v>6.0100735774304495</v>
      </c>
    </row>
    <row r="42" spans="1:37" ht="15" x14ac:dyDescent="0.25">
      <c r="C42"/>
    </row>
    <row r="43" spans="1:37" ht="15.75" x14ac:dyDescent="0.25">
      <c r="B43" s="67"/>
      <c r="C43" s="67"/>
      <c r="D43" s="67"/>
      <c r="E43" s="67"/>
      <c r="F43" s="67"/>
      <c r="G43" s="67"/>
      <c r="AB43" s="67"/>
    </row>
    <row r="44" spans="1:37" ht="15" customHeight="1" x14ac:dyDescent="0.25">
      <c r="C44"/>
      <c r="F44" s="515" t="s">
        <v>131</v>
      </c>
      <c r="G44" s="515"/>
      <c r="H44" s="515"/>
      <c r="I44" s="515"/>
      <c r="J44" s="515"/>
      <c r="K44" s="515"/>
      <c r="L44" s="515" t="s">
        <v>32</v>
      </c>
      <c r="M44" s="515"/>
      <c r="N44" s="515"/>
      <c r="O44" s="515"/>
      <c r="P44" s="515"/>
      <c r="Q44" s="515"/>
    </row>
    <row r="45" spans="1:37" ht="15" customHeight="1" x14ac:dyDescent="0.25">
      <c r="F45" s="515"/>
      <c r="G45" s="515"/>
      <c r="H45" s="515"/>
      <c r="I45" s="515"/>
      <c r="J45" s="515"/>
      <c r="K45" s="515"/>
      <c r="L45" s="515"/>
      <c r="M45" s="515"/>
      <c r="N45" s="515"/>
      <c r="O45" s="515"/>
      <c r="P45" s="515"/>
      <c r="Q45" s="515"/>
    </row>
    <row r="46" spans="1:37" ht="15" customHeight="1" x14ac:dyDescent="0.25">
      <c r="F46" s="515"/>
      <c r="G46" s="515"/>
      <c r="H46" s="515"/>
      <c r="I46" s="515"/>
      <c r="J46" s="515"/>
      <c r="K46" s="515"/>
      <c r="L46" s="515"/>
      <c r="M46" s="515"/>
      <c r="N46" s="515"/>
      <c r="O46" s="515"/>
      <c r="P46" s="515"/>
      <c r="Q46" s="515"/>
    </row>
    <row r="47" spans="1:37" ht="15" customHeight="1" x14ac:dyDescent="0.25">
      <c r="F47" s="515"/>
      <c r="G47" s="515"/>
      <c r="H47" s="515"/>
      <c r="I47" s="515"/>
      <c r="J47" s="515"/>
      <c r="K47" s="515"/>
      <c r="L47" s="515"/>
      <c r="M47" s="515"/>
      <c r="N47" s="515"/>
      <c r="O47" s="515"/>
      <c r="P47" s="515"/>
      <c r="Q47" s="515"/>
    </row>
    <row r="48" spans="1:37" ht="15" customHeight="1" x14ac:dyDescent="0.25">
      <c r="F48" s="515"/>
      <c r="G48" s="515"/>
      <c r="H48" s="515"/>
      <c r="I48" s="515"/>
      <c r="J48" s="515"/>
      <c r="K48" s="515"/>
      <c r="L48" s="515"/>
      <c r="M48" s="515"/>
      <c r="N48" s="515"/>
      <c r="O48" s="515"/>
      <c r="P48" s="515"/>
      <c r="Q48" s="515"/>
    </row>
    <row r="49" spans="6:17" ht="15" customHeight="1" x14ac:dyDescent="0.25">
      <c r="F49" s="515"/>
      <c r="G49" s="515"/>
      <c r="H49" s="515"/>
      <c r="I49" s="515"/>
      <c r="J49" s="515"/>
      <c r="K49" s="515"/>
      <c r="L49" s="515"/>
      <c r="M49" s="515"/>
      <c r="N49" s="515"/>
      <c r="O49" s="515"/>
      <c r="P49" s="515"/>
      <c r="Q49" s="515"/>
    </row>
    <row r="50" spans="6:17" ht="30" customHeight="1" x14ac:dyDescent="0.25">
      <c r="F50" s="516" t="s">
        <v>132</v>
      </c>
      <c r="G50" s="516"/>
      <c r="H50" s="516"/>
      <c r="I50" s="516"/>
      <c r="J50" s="516"/>
      <c r="K50" s="516"/>
      <c r="L50" s="516"/>
      <c r="M50" s="516"/>
      <c r="N50" s="516"/>
      <c r="O50" s="516"/>
      <c r="P50" s="516"/>
      <c r="Q50" s="516"/>
    </row>
    <row r="51" spans="6:17" ht="30" customHeight="1" x14ac:dyDescent="0.25">
      <c r="F51" s="517"/>
      <c r="G51" s="517"/>
      <c r="H51" s="517"/>
      <c r="I51" s="517"/>
      <c r="J51" s="517"/>
      <c r="K51" s="517"/>
      <c r="L51" s="517"/>
      <c r="M51" s="517"/>
      <c r="N51" s="517"/>
      <c r="O51" s="517"/>
      <c r="P51" s="517"/>
      <c r="Q51" s="517"/>
    </row>
    <row r="52" spans="6:17" ht="30" customHeight="1" x14ac:dyDescent="0.25">
      <c r="F52" s="517"/>
      <c r="G52" s="517"/>
      <c r="H52" s="517"/>
      <c r="I52" s="517"/>
      <c r="J52" s="517"/>
      <c r="K52" s="517"/>
      <c r="L52" s="517"/>
      <c r="M52" s="517"/>
      <c r="N52" s="517"/>
      <c r="O52" s="517"/>
      <c r="P52" s="517"/>
      <c r="Q52" s="517"/>
    </row>
    <row r="53" spans="6:17" ht="30" customHeight="1" x14ac:dyDescent="0.25">
      <c r="F53" s="517"/>
      <c r="G53" s="517"/>
      <c r="H53" s="517"/>
      <c r="I53" s="517"/>
      <c r="J53" s="517"/>
      <c r="K53" s="517"/>
      <c r="L53" s="517"/>
      <c r="M53" s="517"/>
      <c r="N53" s="517"/>
      <c r="O53" s="517"/>
      <c r="P53" s="517"/>
      <c r="Q53" s="517"/>
    </row>
  </sheetData>
  <mergeCells count="18">
    <mergeCell ref="A7:A32"/>
    <mergeCell ref="A35:A41"/>
    <mergeCell ref="H1:I1"/>
    <mergeCell ref="A2:AC2"/>
    <mergeCell ref="B3:AC3"/>
    <mergeCell ref="B5:B6"/>
    <mergeCell ref="C5:C6"/>
    <mergeCell ref="D5:F5"/>
    <mergeCell ref="G5:I5"/>
    <mergeCell ref="J5:P5"/>
    <mergeCell ref="Q5:Y5"/>
    <mergeCell ref="Z5:AC5"/>
    <mergeCell ref="B4:AC4"/>
    <mergeCell ref="AD2:AK4"/>
    <mergeCell ref="AD5:AK5"/>
    <mergeCell ref="F44:K49"/>
    <mergeCell ref="L44:Q49"/>
    <mergeCell ref="F50:Q53"/>
  </mergeCells>
  <dataValidations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7" right="0.7" top="0.75" bottom="0.75" header="0.3" footer="0.3"/>
  <pageSetup paperSize="9" scale="66" orientation="portrait" r:id="rId1"/>
  <colBreaks count="1" manualBreakCount="1">
    <brk id="29" max="39"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C53"/>
  <sheetViews>
    <sheetView view="pageBreakPreview" zoomScale="60" zoomScaleNormal="60" workbookViewId="0">
      <selection activeCell="AR46" sqref="AR46"/>
    </sheetView>
  </sheetViews>
  <sheetFormatPr defaultRowHeight="15"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s>
  <sheetData>
    <row r="1" spans="1:29" ht="15.75" x14ac:dyDescent="0.25">
      <c r="H1" s="473" t="s">
        <v>73</v>
      </c>
      <c r="I1" s="473"/>
    </row>
    <row r="2" spans="1:29" s="112" customFormat="1" ht="101.25" customHeight="1"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3" spans="1:29" ht="20.25" x14ac:dyDescent="0.25">
      <c r="B3" s="476" t="s">
        <v>165</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row>
    <row r="4" spans="1:29" ht="20.25" x14ac:dyDescent="0.25">
      <c r="B4" s="514" t="str">
        <f>Январь!B4:AC4</f>
        <v>2025 г.</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row>
    <row r="5" spans="1:29" ht="15.75" x14ac:dyDescent="0.25">
      <c r="B5" s="533" t="s">
        <v>2</v>
      </c>
      <c r="C5" s="502" t="s">
        <v>0</v>
      </c>
      <c r="D5" s="504"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04"/>
    </row>
    <row r="6" spans="1:29" ht="89.25" customHeight="1" x14ac:dyDescent="0.25">
      <c r="B6" s="533"/>
      <c r="C6" s="502"/>
      <c r="D6" s="273" t="s">
        <v>24</v>
      </c>
      <c r="E6" s="271" t="s">
        <v>25</v>
      </c>
      <c r="F6" s="272" t="s">
        <v>30</v>
      </c>
      <c r="G6" s="273"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277" t="s">
        <v>81</v>
      </c>
    </row>
    <row r="7" spans="1:29" s="264" customFormat="1" ht="24" x14ac:dyDescent="0.25">
      <c r="A7" s="494"/>
      <c r="B7" s="201" t="s">
        <v>1</v>
      </c>
      <c r="C7" s="345" t="s">
        <v>95</v>
      </c>
      <c r="D7" s="279">
        <f>SUM(D8:D14)</f>
        <v>0</v>
      </c>
      <c r="E7" s="279">
        <f>SUM(E8:E14)</f>
        <v>0</v>
      </c>
      <c r="F7" s="279" t="e">
        <f t="shared" ref="F7:F14" si="0">E7/D7</f>
        <v>#DIV/0!</v>
      </c>
      <c r="G7" s="279">
        <f>SUM(G8:G14)</f>
        <v>0</v>
      </c>
      <c r="H7" s="279">
        <f>SUM(H8:H14)</f>
        <v>0</v>
      </c>
      <c r="I7" s="279" t="e">
        <f t="shared" ref="I7:I22" si="1">H7/G7</f>
        <v>#DIV/0!</v>
      </c>
      <c r="J7" s="279">
        <f>SUM(J8:J14)</f>
        <v>0</v>
      </c>
      <c r="K7" s="279">
        <f>SUM(K8:K14)</f>
        <v>0</v>
      </c>
      <c r="L7" s="279">
        <f>SUM(L8:L14)</f>
        <v>0</v>
      </c>
      <c r="M7" s="279">
        <f>SUM(M8:M14)</f>
        <v>0</v>
      </c>
      <c r="N7" s="279">
        <f t="shared" ref="N7:N14" si="2">J7</f>
        <v>0</v>
      </c>
      <c r="O7" s="279">
        <f t="shared" ref="O7:O14" si="3">K7+M7</f>
        <v>0</v>
      </c>
      <c r="P7" s="279" t="e">
        <f>O7/N7</f>
        <v>#DIV/0!</v>
      </c>
      <c r="Q7" s="279">
        <f t="shared" ref="Q7:V7" si="4">SUM(Q8:Q14)</f>
        <v>0</v>
      </c>
      <c r="R7" s="279">
        <f t="shared" si="4"/>
        <v>0</v>
      </c>
      <c r="S7" s="279">
        <f t="shared" si="4"/>
        <v>0</v>
      </c>
      <c r="T7" s="279">
        <f t="shared" si="4"/>
        <v>0</v>
      </c>
      <c r="U7" s="279">
        <f t="shared" si="4"/>
        <v>0</v>
      </c>
      <c r="V7" s="279">
        <f t="shared" si="4"/>
        <v>0</v>
      </c>
      <c r="W7" s="279">
        <f>Q7</f>
        <v>0</v>
      </c>
      <c r="X7" s="279">
        <f>R7+T7+V7</f>
        <v>0</v>
      </c>
      <c r="Y7" s="279" t="e">
        <f>X7/W7</f>
        <v>#DIV/0!</v>
      </c>
      <c r="Z7" s="279">
        <f t="shared" ref="Z7:AA41" si="5">W7+N7+G7+D7</f>
        <v>0</v>
      </c>
      <c r="AA7" s="279">
        <f t="shared" si="5"/>
        <v>0</v>
      </c>
      <c r="AB7" s="279">
        <f>IFERROR(AA7/Z7,0)</f>
        <v>0</v>
      </c>
      <c r="AC7" s="279">
        <f>AB7*1.2</f>
        <v>0</v>
      </c>
    </row>
    <row r="8" spans="1:29" ht="15.75" x14ac:dyDescent="0.25">
      <c r="A8" s="494"/>
      <c r="B8" s="195" t="s">
        <v>7</v>
      </c>
      <c r="C8" s="346" t="s">
        <v>96</v>
      </c>
      <c r="D8" s="303">
        <v>0</v>
      </c>
      <c r="E8" s="303">
        <v>0</v>
      </c>
      <c r="F8" s="279" t="e">
        <f t="shared" si="0"/>
        <v>#DIV/0!</v>
      </c>
      <c r="G8" s="303">
        <v>0</v>
      </c>
      <c r="H8" s="303">
        <v>0</v>
      </c>
      <c r="I8" s="279" t="e">
        <f t="shared" si="1"/>
        <v>#DIV/0!</v>
      </c>
      <c r="J8" s="303"/>
      <c r="K8" s="303"/>
      <c r="L8" s="303"/>
      <c r="M8" s="303"/>
      <c r="N8" s="280">
        <f t="shared" si="2"/>
        <v>0</v>
      </c>
      <c r="O8" s="280">
        <f t="shared" si="3"/>
        <v>0</v>
      </c>
      <c r="P8" s="279" t="e">
        <f t="shared" ref="P8:P31" si="6">O8/N8</f>
        <v>#DIV/0!</v>
      </c>
      <c r="Q8" s="304"/>
      <c r="R8" s="304"/>
      <c r="S8" s="304"/>
      <c r="T8" s="304"/>
      <c r="U8" s="304"/>
      <c r="V8" s="304"/>
      <c r="W8" s="280">
        <f t="shared" ref="W8:W31" si="7">Q8</f>
        <v>0</v>
      </c>
      <c r="X8" s="280">
        <f t="shared" ref="X8:X31" si="8">R8+T8</f>
        <v>0</v>
      </c>
      <c r="Y8" s="279" t="e">
        <f t="shared" ref="Y8:Y31" si="9">X8/W8</f>
        <v>#DIV/0!</v>
      </c>
      <c r="Z8" s="280">
        <f t="shared" si="5"/>
        <v>0</v>
      </c>
      <c r="AA8" s="280">
        <f t="shared" si="5"/>
        <v>0</v>
      </c>
      <c r="AB8" s="279">
        <f t="shared" ref="AB8:AB41" si="10">IFERROR(AA8/Z8,0)</f>
        <v>0</v>
      </c>
      <c r="AC8" s="279">
        <f t="shared" ref="AC8:AC30" si="11">AB8*1.2</f>
        <v>0</v>
      </c>
    </row>
    <row r="9" spans="1:29" ht="15.75" x14ac:dyDescent="0.25">
      <c r="A9" s="494"/>
      <c r="B9" s="195" t="s">
        <v>8</v>
      </c>
      <c r="C9" s="346" t="s">
        <v>97</v>
      </c>
      <c r="D9" s="303">
        <v>0</v>
      </c>
      <c r="E9" s="303">
        <v>0</v>
      </c>
      <c r="F9" s="279" t="e">
        <f t="shared" si="0"/>
        <v>#DIV/0!</v>
      </c>
      <c r="G9" s="303">
        <v>0</v>
      </c>
      <c r="H9" s="303">
        <v>0</v>
      </c>
      <c r="I9" s="279" t="e">
        <f t="shared" si="1"/>
        <v>#DIV/0!</v>
      </c>
      <c r="J9" s="303"/>
      <c r="K9" s="303"/>
      <c r="L9" s="303"/>
      <c r="M9" s="303"/>
      <c r="N9" s="280">
        <f t="shared" si="2"/>
        <v>0</v>
      </c>
      <c r="O9" s="280">
        <f t="shared" si="3"/>
        <v>0</v>
      </c>
      <c r="P9" s="279" t="e">
        <f t="shared" si="6"/>
        <v>#DIV/0!</v>
      </c>
      <c r="Q9" s="304"/>
      <c r="R9" s="304"/>
      <c r="S9" s="304"/>
      <c r="T9" s="304"/>
      <c r="U9" s="304"/>
      <c r="V9" s="304"/>
      <c r="W9" s="280">
        <f t="shared" si="7"/>
        <v>0</v>
      </c>
      <c r="X9" s="280">
        <f t="shared" si="8"/>
        <v>0</v>
      </c>
      <c r="Y9" s="279" t="e">
        <f t="shared" si="9"/>
        <v>#DIV/0!</v>
      </c>
      <c r="Z9" s="280">
        <f t="shared" si="5"/>
        <v>0</v>
      </c>
      <c r="AA9" s="280">
        <f t="shared" si="5"/>
        <v>0</v>
      </c>
      <c r="AB9" s="279">
        <f t="shared" si="10"/>
        <v>0</v>
      </c>
      <c r="AC9" s="279">
        <f t="shared" si="11"/>
        <v>0</v>
      </c>
    </row>
    <row r="10" spans="1:29" ht="15.75" x14ac:dyDescent="0.25">
      <c r="A10" s="494"/>
      <c r="B10" s="195" t="s">
        <v>9</v>
      </c>
      <c r="C10" s="346" t="s">
        <v>98</v>
      </c>
      <c r="D10" s="303">
        <v>0</v>
      </c>
      <c r="E10" s="303">
        <v>0</v>
      </c>
      <c r="F10" s="279" t="e">
        <f t="shared" si="0"/>
        <v>#DIV/0!</v>
      </c>
      <c r="G10" s="303">
        <v>0</v>
      </c>
      <c r="H10" s="303">
        <v>0</v>
      </c>
      <c r="I10" s="279" t="e">
        <f t="shared" si="1"/>
        <v>#DIV/0!</v>
      </c>
      <c r="J10" s="303"/>
      <c r="K10" s="303"/>
      <c r="L10" s="303"/>
      <c r="M10" s="303"/>
      <c r="N10" s="280">
        <f t="shared" si="2"/>
        <v>0</v>
      </c>
      <c r="O10" s="280">
        <f t="shared" si="3"/>
        <v>0</v>
      </c>
      <c r="P10" s="279" t="e">
        <f t="shared" si="6"/>
        <v>#DIV/0!</v>
      </c>
      <c r="Q10" s="304"/>
      <c r="R10" s="304"/>
      <c r="S10" s="304"/>
      <c r="T10" s="304"/>
      <c r="U10" s="304"/>
      <c r="V10" s="304"/>
      <c r="W10" s="280">
        <f t="shared" si="7"/>
        <v>0</v>
      </c>
      <c r="X10" s="280">
        <f t="shared" si="8"/>
        <v>0</v>
      </c>
      <c r="Y10" s="279" t="e">
        <f t="shared" si="9"/>
        <v>#DIV/0!</v>
      </c>
      <c r="Z10" s="280">
        <f t="shared" si="5"/>
        <v>0</v>
      </c>
      <c r="AA10" s="280">
        <f t="shared" si="5"/>
        <v>0</v>
      </c>
      <c r="AB10" s="279">
        <f t="shared" si="10"/>
        <v>0</v>
      </c>
      <c r="AC10" s="279">
        <f t="shared" si="11"/>
        <v>0</v>
      </c>
    </row>
    <row r="11" spans="1:29" ht="15.75" x14ac:dyDescent="0.25">
      <c r="A11" s="494"/>
      <c r="B11" s="195" t="s">
        <v>10</v>
      </c>
      <c r="C11" s="346" t="s">
        <v>99</v>
      </c>
      <c r="D11" s="303">
        <v>0</v>
      </c>
      <c r="E11" s="303">
        <v>0</v>
      </c>
      <c r="F11" s="279" t="e">
        <f t="shared" si="0"/>
        <v>#DIV/0!</v>
      </c>
      <c r="G11" s="303">
        <v>0</v>
      </c>
      <c r="H11" s="303">
        <v>0</v>
      </c>
      <c r="I11" s="279" t="e">
        <f t="shared" si="1"/>
        <v>#DIV/0!</v>
      </c>
      <c r="J11" s="303"/>
      <c r="K11" s="303"/>
      <c r="L11" s="303"/>
      <c r="M11" s="303"/>
      <c r="N11" s="280">
        <f t="shared" si="2"/>
        <v>0</v>
      </c>
      <c r="O11" s="280">
        <f t="shared" si="3"/>
        <v>0</v>
      </c>
      <c r="P11" s="279" t="e">
        <f t="shared" si="6"/>
        <v>#DIV/0!</v>
      </c>
      <c r="Q11" s="304"/>
      <c r="R11" s="304"/>
      <c r="S11" s="304"/>
      <c r="T11" s="304"/>
      <c r="U11" s="304"/>
      <c r="V11" s="304"/>
      <c r="W11" s="280">
        <f t="shared" si="7"/>
        <v>0</v>
      </c>
      <c r="X11" s="280">
        <f t="shared" si="8"/>
        <v>0</v>
      </c>
      <c r="Y11" s="279" t="e">
        <f t="shared" si="9"/>
        <v>#DIV/0!</v>
      </c>
      <c r="Z11" s="280">
        <f t="shared" si="5"/>
        <v>0</v>
      </c>
      <c r="AA11" s="280">
        <f t="shared" si="5"/>
        <v>0</v>
      </c>
      <c r="AB11" s="279">
        <f t="shared" si="10"/>
        <v>0</v>
      </c>
      <c r="AC11" s="279">
        <f t="shared" si="11"/>
        <v>0</v>
      </c>
    </row>
    <row r="12" spans="1:29" ht="15.75" x14ac:dyDescent="0.25">
      <c r="A12" s="494"/>
      <c r="B12" s="195" t="s">
        <v>11</v>
      </c>
      <c r="C12" s="346" t="s">
        <v>100</v>
      </c>
      <c r="D12" s="303">
        <v>0</v>
      </c>
      <c r="E12" s="303">
        <v>0</v>
      </c>
      <c r="F12" s="279" t="e">
        <f t="shared" si="0"/>
        <v>#DIV/0!</v>
      </c>
      <c r="G12" s="303">
        <v>0</v>
      </c>
      <c r="H12" s="303">
        <v>0</v>
      </c>
      <c r="I12" s="279" t="e">
        <f t="shared" si="1"/>
        <v>#DIV/0!</v>
      </c>
      <c r="J12" s="303"/>
      <c r="K12" s="303"/>
      <c r="L12" s="303"/>
      <c r="M12" s="303"/>
      <c r="N12" s="280">
        <f t="shared" si="2"/>
        <v>0</v>
      </c>
      <c r="O12" s="280">
        <f t="shared" si="3"/>
        <v>0</v>
      </c>
      <c r="P12" s="279" t="e">
        <f t="shared" si="6"/>
        <v>#DIV/0!</v>
      </c>
      <c r="Q12" s="304"/>
      <c r="R12" s="304"/>
      <c r="S12" s="304"/>
      <c r="T12" s="304"/>
      <c r="U12" s="304"/>
      <c r="V12" s="304"/>
      <c r="W12" s="280">
        <f t="shared" si="7"/>
        <v>0</v>
      </c>
      <c r="X12" s="280">
        <f t="shared" si="8"/>
        <v>0</v>
      </c>
      <c r="Y12" s="279" t="e">
        <f t="shared" si="9"/>
        <v>#DIV/0!</v>
      </c>
      <c r="Z12" s="280">
        <f t="shared" si="5"/>
        <v>0</v>
      </c>
      <c r="AA12" s="280">
        <f t="shared" si="5"/>
        <v>0</v>
      </c>
      <c r="AB12" s="279">
        <f t="shared" si="10"/>
        <v>0</v>
      </c>
      <c r="AC12" s="279">
        <f t="shared" si="11"/>
        <v>0</v>
      </c>
    </row>
    <row r="13" spans="1:29" ht="15.75" x14ac:dyDescent="0.25">
      <c r="A13" s="494"/>
      <c r="B13" s="195" t="s">
        <v>12</v>
      </c>
      <c r="C13" s="346" t="s">
        <v>101</v>
      </c>
      <c r="D13" s="303">
        <v>0</v>
      </c>
      <c r="E13" s="303">
        <v>0</v>
      </c>
      <c r="F13" s="279" t="e">
        <f t="shared" si="0"/>
        <v>#DIV/0!</v>
      </c>
      <c r="G13" s="303">
        <v>0</v>
      </c>
      <c r="H13" s="303">
        <v>0</v>
      </c>
      <c r="I13" s="279" t="e">
        <f t="shared" si="1"/>
        <v>#DIV/0!</v>
      </c>
      <c r="J13" s="303"/>
      <c r="K13" s="303"/>
      <c r="L13" s="303"/>
      <c r="M13" s="303"/>
      <c r="N13" s="280">
        <f t="shared" si="2"/>
        <v>0</v>
      </c>
      <c r="O13" s="280">
        <f t="shared" si="3"/>
        <v>0</v>
      </c>
      <c r="P13" s="279" t="e">
        <f t="shared" si="6"/>
        <v>#DIV/0!</v>
      </c>
      <c r="Q13" s="304"/>
      <c r="R13" s="304"/>
      <c r="S13" s="304"/>
      <c r="T13" s="304"/>
      <c r="U13" s="304"/>
      <c r="V13" s="304"/>
      <c r="W13" s="280">
        <f t="shared" si="7"/>
        <v>0</v>
      </c>
      <c r="X13" s="280">
        <f t="shared" si="8"/>
        <v>0</v>
      </c>
      <c r="Y13" s="279" t="e">
        <f t="shared" si="9"/>
        <v>#DIV/0!</v>
      </c>
      <c r="Z13" s="280">
        <f t="shared" si="5"/>
        <v>0</v>
      </c>
      <c r="AA13" s="280">
        <f t="shared" si="5"/>
        <v>0</v>
      </c>
      <c r="AB13" s="279">
        <f t="shared" si="10"/>
        <v>0</v>
      </c>
      <c r="AC13" s="279">
        <f t="shared" si="11"/>
        <v>0</v>
      </c>
    </row>
    <row r="14" spans="1:29" ht="15.75" x14ac:dyDescent="0.25">
      <c r="A14" s="494"/>
      <c r="B14" s="195" t="s">
        <v>13</v>
      </c>
      <c r="C14" s="346" t="s">
        <v>102</v>
      </c>
      <c r="D14" s="303">
        <v>0</v>
      </c>
      <c r="E14" s="303">
        <v>0</v>
      </c>
      <c r="F14" s="279" t="e">
        <f t="shared" si="0"/>
        <v>#DIV/0!</v>
      </c>
      <c r="G14" s="303">
        <v>0</v>
      </c>
      <c r="H14" s="303">
        <v>0</v>
      </c>
      <c r="I14" s="279" t="e">
        <f t="shared" si="1"/>
        <v>#DIV/0!</v>
      </c>
      <c r="J14" s="303"/>
      <c r="K14" s="303"/>
      <c r="L14" s="303"/>
      <c r="M14" s="303"/>
      <c r="N14" s="280">
        <f t="shared" si="2"/>
        <v>0</v>
      </c>
      <c r="O14" s="280">
        <f t="shared" si="3"/>
        <v>0</v>
      </c>
      <c r="P14" s="279" t="e">
        <f t="shared" si="6"/>
        <v>#DIV/0!</v>
      </c>
      <c r="Q14" s="304"/>
      <c r="R14" s="304"/>
      <c r="S14" s="304"/>
      <c r="T14" s="304"/>
      <c r="U14" s="304"/>
      <c r="V14" s="304"/>
      <c r="W14" s="280">
        <f t="shared" si="7"/>
        <v>0</v>
      </c>
      <c r="X14" s="280">
        <f t="shared" si="8"/>
        <v>0</v>
      </c>
      <c r="Y14" s="279" t="e">
        <f t="shared" si="9"/>
        <v>#DIV/0!</v>
      </c>
      <c r="Z14" s="280">
        <f t="shared" si="5"/>
        <v>0</v>
      </c>
      <c r="AA14" s="280">
        <f t="shared" si="5"/>
        <v>0</v>
      </c>
      <c r="AB14" s="279">
        <f t="shared" si="10"/>
        <v>0</v>
      </c>
      <c r="AC14" s="279">
        <f t="shared" si="11"/>
        <v>0</v>
      </c>
    </row>
    <row r="15" spans="1:29" s="264" customFormat="1" ht="24" x14ac:dyDescent="0.25">
      <c r="A15" s="494"/>
      <c r="B15" s="201" t="s">
        <v>17</v>
      </c>
      <c r="C15" s="345" t="s">
        <v>103</v>
      </c>
      <c r="D15" s="279">
        <f>SUM(D16:D22)</f>
        <v>0</v>
      </c>
      <c r="E15" s="279">
        <f>SUM(E16:E22)</f>
        <v>0</v>
      </c>
      <c r="F15" s="279" t="e">
        <f>E15/D15</f>
        <v>#DIV/0!</v>
      </c>
      <c r="G15" s="279">
        <f>SUM(G16:G22)</f>
        <v>0</v>
      </c>
      <c r="H15" s="279">
        <f>SUM(H16:H22)</f>
        <v>0</v>
      </c>
      <c r="I15" s="279" t="e">
        <f t="shared" si="1"/>
        <v>#DIV/0!</v>
      </c>
      <c r="J15" s="279">
        <f>SUM(J16:J22)</f>
        <v>0</v>
      </c>
      <c r="K15" s="279">
        <f>SUM(K16:K22)</f>
        <v>0</v>
      </c>
      <c r="L15" s="279">
        <f>SUM(L16:L22)</f>
        <v>0</v>
      </c>
      <c r="M15" s="279">
        <f>SUM(M16:M22)</f>
        <v>0</v>
      </c>
      <c r="N15" s="279">
        <f>J15</f>
        <v>0</v>
      </c>
      <c r="O15" s="279">
        <f>K15+M15</f>
        <v>0</v>
      </c>
      <c r="P15" s="279" t="e">
        <f t="shared" si="6"/>
        <v>#DIV/0!</v>
      </c>
      <c r="Q15" s="279">
        <f t="shared" ref="Q15:V15" si="12">SUM(Q16:Q22)</f>
        <v>0</v>
      </c>
      <c r="R15" s="279">
        <f t="shared" si="12"/>
        <v>0</v>
      </c>
      <c r="S15" s="279">
        <f t="shared" si="12"/>
        <v>0</v>
      </c>
      <c r="T15" s="279">
        <f t="shared" si="12"/>
        <v>0</v>
      </c>
      <c r="U15" s="279">
        <f t="shared" si="12"/>
        <v>0</v>
      </c>
      <c r="V15" s="279">
        <f t="shared" si="12"/>
        <v>0</v>
      </c>
      <c r="W15" s="279">
        <f t="shared" si="7"/>
        <v>0</v>
      </c>
      <c r="X15" s="279">
        <f t="shared" si="8"/>
        <v>0</v>
      </c>
      <c r="Y15" s="279" t="e">
        <f t="shared" si="9"/>
        <v>#DIV/0!</v>
      </c>
      <c r="Z15" s="279">
        <f t="shared" si="5"/>
        <v>0</v>
      </c>
      <c r="AA15" s="279">
        <f t="shared" si="5"/>
        <v>0</v>
      </c>
      <c r="AB15" s="279">
        <f t="shared" si="10"/>
        <v>0</v>
      </c>
      <c r="AC15" s="279">
        <f t="shared" si="11"/>
        <v>0</v>
      </c>
    </row>
    <row r="16" spans="1:29" ht="15.75" x14ac:dyDescent="0.25">
      <c r="A16" s="494"/>
      <c r="B16" s="195" t="s">
        <v>7</v>
      </c>
      <c r="C16" s="346" t="s">
        <v>104</v>
      </c>
      <c r="D16" s="303">
        <v>0</v>
      </c>
      <c r="E16" s="303">
        <v>0</v>
      </c>
      <c r="F16" s="279" t="e">
        <f t="shared" ref="F16:F32" si="13">E16/D16</f>
        <v>#DIV/0!</v>
      </c>
      <c r="G16" s="303">
        <v>0</v>
      </c>
      <c r="H16" s="303">
        <v>0</v>
      </c>
      <c r="I16" s="279" t="e">
        <f t="shared" si="1"/>
        <v>#DIV/0!</v>
      </c>
      <c r="J16" s="304"/>
      <c r="K16" s="304"/>
      <c r="L16" s="304"/>
      <c r="M16" s="304"/>
      <c r="N16" s="280">
        <f t="shared" ref="N16:N31" si="14">J16</f>
        <v>0</v>
      </c>
      <c r="O16" s="280">
        <f>K16+M16</f>
        <v>0</v>
      </c>
      <c r="P16" s="279" t="e">
        <f t="shared" si="6"/>
        <v>#DIV/0!</v>
      </c>
      <c r="Q16" s="304">
        <v>0</v>
      </c>
      <c r="R16" s="304">
        <v>0</v>
      </c>
      <c r="S16" s="304">
        <v>0</v>
      </c>
      <c r="T16" s="304">
        <v>0</v>
      </c>
      <c r="U16" s="304">
        <v>0</v>
      </c>
      <c r="V16" s="304">
        <v>0</v>
      </c>
      <c r="W16" s="280">
        <f>Q16</f>
        <v>0</v>
      </c>
      <c r="X16" s="280">
        <f t="shared" si="8"/>
        <v>0</v>
      </c>
      <c r="Y16" s="279" t="e">
        <f t="shared" si="9"/>
        <v>#DIV/0!</v>
      </c>
      <c r="Z16" s="280">
        <f t="shared" si="5"/>
        <v>0</v>
      </c>
      <c r="AA16" s="280">
        <f t="shared" si="5"/>
        <v>0</v>
      </c>
      <c r="AB16" s="279">
        <f t="shared" si="10"/>
        <v>0</v>
      </c>
      <c r="AC16" s="279">
        <f t="shared" si="11"/>
        <v>0</v>
      </c>
    </row>
    <row r="17" spans="1:29" ht="15.75" x14ac:dyDescent="0.25">
      <c r="A17" s="494"/>
      <c r="B17" s="195" t="s">
        <v>8</v>
      </c>
      <c r="C17" s="346" t="s">
        <v>105</v>
      </c>
      <c r="D17" s="303">
        <v>0</v>
      </c>
      <c r="E17" s="303">
        <v>0</v>
      </c>
      <c r="F17" s="279" t="e">
        <f t="shared" si="13"/>
        <v>#DIV/0!</v>
      </c>
      <c r="G17" s="303">
        <v>0</v>
      </c>
      <c r="H17" s="303">
        <v>0</v>
      </c>
      <c r="I17" s="279" t="e">
        <f t="shared" si="1"/>
        <v>#DIV/0!</v>
      </c>
      <c r="J17" s="304"/>
      <c r="K17" s="304"/>
      <c r="L17" s="304"/>
      <c r="M17" s="304"/>
      <c r="N17" s="280">
        <f t="shared" si="14"/>
        <v>0</v>
      </c>
      <c r="O17" s="280">
        <f t="shared" ref="O17:O31" si="15">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row>
    <row r="18" spans="1:29" ht="15.75" x14ac:dyDescent="0.25">
      <c r="A18" s="494"/>
      <c r="B18" s="195" t="s">
        <v>9</v>
      </c>
      <c r="C18" s="346" t="s">
        <v>106</v>
      </c>
      <c r="D18" s="303">
        <v>0</v>
      </c>
      <c r="E18" s="303">
        <v>0</v>
      </c>
      <c r="F18" s="279" t="e">
        <f t="shared" si="13"/>
        <v>#DIV/0!</v>
      </c>
      <c r="G18" s="303">
        <v>0</v>
      </c>
      <c r="H18" s="303">
        <v>0</v>
      </c>
      <c r="I18" s="279" t="e">
        <f t="shared" si="1"/>
        <v>#DIV/0!</v>
      </c>
      <c r="J18" s="304"/>
      <c r="K18" s="304"/>
      <c r="L18" s="304"/>
      <c r="M18" s="304"/>
      <c r="N18" s="280">
        <f t="shared" si="14"/>
        <v>0</v>
      </c>
      <c r="O18" s="280">
        <f t="shared" si="15"/>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279">
        <f t="shared" si="11"/>
        <v>0</v>
      </c>
    </row>
    <row r="19" spans="1:29" ht="15.75" x14ac:dyDescent="0.25">
      <c r="A19" s="494"/>
      <c r="B19" s="195" t="s">
        <v>10</v>
      </c>
      <c r="C19" s="346" t="s">
        <v>107</v>
      </c>
      <c r="D19" s="303">
        <v>0</v>
      </c>
      <c r="E19" s="303">
        <v>0</v>
      </c>
      <c r="F19" s="279" t="e">
        <f t="shared" si="13"/>
        <v>#DIV/0!</v>
      </c>
      <c r="G19" s="303">
        <v>0</v>
      </c>
      <c r="H19" s="303">
        <v>0</v>
      </c>
      <c r="I19" s="279" t="e">
        <f t="shared" si="1"/>
        <v>#DIV/0!</v>
      </c>
      <c r="J19" s="304"/>
      <c r="K19" s="304"/>
      <c r="L19" s="304"/>
      <c r="M19" s="304"/>
      <c r="N19" s="280">
        <f t="shared" si="14"/>
        <v>0</v>
      </c>
      <c r="O19" s="280">
        <f t="shared" si="15"/>
        <v>0</v>
      </c>
      <c r="P19" s="279" t="e">
        <f t="shared" si="6"/>
        <v>#DIV/0!</v>
      </c>
      <c r="Q19" s="304">
        <v>0</v>
      </c>
      <c r="R19" s="304">
        <v>0</v>
      </c>
      <c r="S19" s="304">
        <v>0</v>
      </c>
      <c r="T19" s="304">
        <v>0</v>
      </c>
      <c r="U19" s="304">
        <v>0</v>
      </c>
      <c r="V19" s="304">
        <v>0</v>
      </c>
      <c r="W19" s="280">
        <f t="shared" si="7"/>
        <v>0</v>
      </c>
      <c r="X19" s="280">
        <f t="shared" si="8"/>
        <v>0</v>
      </c>
      <c r="Y19" s="279" t="e">
        <f t="shared" si="9"/>
        <v>#DIV/0!</v>
      </c>
      <c r="Z19" s="280">
        <f t="shared" si="5"/>
        <v>0</v>
      </c>
      <c r="AA19" s="280">
        <f t="shared" si="5"/>
        <v>0</v>
      </c>
      <c r="AB19" s="279">
        <f t="shared" si="10"/>
        <v>0</v>
      </c>
      <c r="AC19" s="279">
        <f t="shared" si="11"/>
        <v>0</v>
      </c>
    </row>
    <row r="20" spans="1:29" ht="15.75" x14ac:dyDescent="0.25">
      <c r="A20" s="494"/>
      <c r="B20" s="195" t="s">
        <v>11</v>
      </c>
      <c r="C20" s="346" t="s">
        <v>108</v>
      </c>
      <c r="D20" s="303">
        <v>0</v>
      </c>
      <c r="E20" s="303">
        <v>0</v>
      </c>
      <c r="F20" s="279" t="e">
        <f t="shared" si="13"/>
        <v>#DIV/0!</v>
      </c>
      <c r="G20" s="303">
        <v>0</v>
      </c>
      <c r="H20" s="303">
        <v>0</v>
      </c>
      <c r="I20" s="279" t="e">
        <f t="shared" si="1"/>
        <v>#DIV/0!</v>
      </c>
      <c r="J20" s="304"/>
      <c r="K20" s="304"/>
      <c r="L20" s="304"/>
      <c r="M20" s="304"/>
      <c r="N20" s="280">
        <f t="shared" si="14"/>
        <v>0</v>
      </c>
      <c r="O20" s="280">
        <f t="shared" si="15"/>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row>
    <row r="21" spans="1:29" ht="15.75" x14ac:dyDescent="0.25">
      <c r="A21" s="494"/>
      <c r="B21" s="195" t="s">
        <v>12</v>
      </c>
      <c r="C21" s="346" t="s">
        <v>109</v>
      </c>
      <c r="D21" s="303">
        <v>0</v>
      </c>
      <c r="E21" s="303">
        <v>0</v>
      </c>
      <c r="F21" s="279" t="e">
        <f t="shared" si="13"/>
        <v>#DIV/0!</v>
      </c>
      <c r="G21" s="303">
        <v>0</v>
      </c>
      <c r="H21" s="303">
        <v>0</v>
      </c>
      <c r="I21" s="279" t="e">
        <f t="shared" si="1"/>
        <v>#DIV/0!</v>
      </c>
      <c r="J21" s="304"/>
      <c r="K21" s="304"/>
      <c r="L21" s="304"/>
      <c r="M21" s="304"/>
      <c r="N21" s="280">
        <f t="shared" si="14"/>
        <v>0</v>
      </c>
      <c r="O21" s="280">
        <f t="shared" si="15"/>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row>
    <row r="22" spans="1:29" ht="15.75" x14ac:dyDescent="0.25">
      <c r="A22" s="494"/>
      <c r="B22" s="195" t="s">
        <v>13</v>
      </c>
      <c r="C22" s="346" t="s">
        <v>110</v>
      </c>
      <c r="D22" s="303">
        <v>0</v>
      </c>
      <c r="E22" s="303">
        <v>0</v>
      </c>
      <c r="F22" s="279" t="e">
        <f t="shared" si="13"/>
        <v>#DIV/0!</v>
      </c>
      <c r="G22" s="303">
        <v>0</v>
      </c>
      <c r="H22" s="303">
        <v>0</v>
      </c>
      <c r="I22" s="279" t="e">
        <f t="shared" si="1"/>
        <v>#DIV/0!</v>
      </c>
      <c r="J22" s="304"/>
      <c r="K22" s="304"/>
      <c r="L22" s="304"/>
      <c r="M22" s="304"/>
      <c r="N22" s="280">
        <f t="shared" si="14"/>
        <v>0</v>
      </c>
      <c r="O22" s="280">
        <f t="shared" si="15"/>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279">
        <f t="shared" si="11"/>
        <v>0</v>
      </c>
    </row>
    <row r="23" spans="1:29" s="285" customFormat="1" ht="24" x14ac:dyDescent="0.25">
      <c r="A23" s="494"/>
      <c r="B23" s="267" t="s">
        <v>119</v>
      </c>
      <c r="C23" s="347" t="s">
        <v>94</v>
      </c>
      <c r="D23" s="306"/>
      <c r="E23" s="306"/>
      <c r="F23" s="292" t="e">
        <f t="shared" si="13"/>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279">
        <f t="shared" si="11"/>
        <v>0</v>
      </c>
    </row>
    <row r="24" spans="1:29" s="264" customFormat="1" ht="24" x14ac:dyDescent="0.25">
      <c r="A24" s="494"/>
      <c r="B24" s="201" t="s">
        <v>74</v>
      </c>
      <c r="C24" s="345" t="s">
        <v>111</v>
      </c>
      <c r="D24" s="279">
        <f>SUM(D25:D31)</f>
        <v>0</v>
      </c>
      <c r="E24" s="279">
        <f>SUM(E25:E31)</f>
        <v>0</v>
      </c>
      <c r="F24" s="279" t="e">
        <f t="shared" si="13"/>
        <v>#DIV/0!</v>
      </c>
      <c r="G24" s="279">
        <f>SUM(G25:G31)</f>
        <v>0</v>
      </c>
      <c r="H24" s="279">
        <f>SUM(H25:H31)</f>
        <v>0</v>
      </c>
      <c r="I24" s="279" t="e">
        <f>H24/G24</f>
        <v>#DIV/0!</v>
      </c>
      <c r="J24" s="279">
        <f>SUM(J25:J31)</f>
        <v>0</v>
      </c>
      <c r="K24" s="279">
        <f>SUM(K25:K31)</f>
        <v>0</v>
      </c>
      <c r="L24" s="279">
        <f>SUM(L25:L31)</f>
        <v>0</v>
      </c>
      <c r="M24" s="279">
        <f>SUM(M25:M31)</f>
        <v>0</v>
      </c>
      <c r="N24" s="279">
        <f t="shared" si="14"/>
        <v>0</v>
      </c>
      <c r="O24" s="279">
        <f>K24+M24</f>
        <v>0</v>
      </c>
      <c r="P24" s="279" t="e">
        <f t="shared" si="6"/>
        <v>#DIV/0!</v>
      </c>
      <c r="Q24" s="279">
        <f t="shared" ref="Q24:V24" si="16">SUM(Q25:Q31)</f>
        <v>0</v>
      </c>
      <c r="R24" s="279">
        <f t="shared" si="16"/>
        <v>0</v>
      </c>
      <c r="S24" s="279">
        <f t="shared" si="16"/>
        <v>0</v>
      </c>
      <c r="T24" s="279">
        <f t="shared" si="16"/>
        <v>0</v>
      </c>
      <c r="U24" s="279">
        <f t="shared" si="16"/>
        <v>0</v>
      </c>
      <c r="V24" s="279">
        <f t="shared" si="16"/>
        <v>0</v>
      </c>
      <c r="W24" s="279">
        <f t="shared" si="7"/>
        <v>0</v>
      </c>
      <c r="X24" s="279">
        <f t="shared" si="8"/>
        <v>0</v>
      </c>
      <c r="Y24" s="279" t="e">
        <f t="shared" si="9"/>
        <v>#DIV/0!</v>
      </c>
      <c r="Z24" s="279">
        <f t="shared" si="5"/>
        <v>0</v>
      </c>
      <c r="AA24" s="279">
        <f t="shared" si="5"/>
        <v>0</v>
      </c>
      <c r="AB24" s="279">
        <f t="shared" si="10"/>
        <v>0</v>
      </c>
      <c r="AC24" s="279">
        <f t="shared" si="11"/>
        <v>0</v>
      </c>
    </row>
    <row r="25" spans="1:29" ht="15.75" x14ac:dyDescent="0.25">
      <c r="A25" s="494"/>
      <c r="B25" s="195" t="s">
        <v>7</v>
      </c>
      <c r="C25" s="346" t="s">
        <v>112</v>
      </c>
      <c r="D25" s="303"/>
      <c r="E25" s="303"/>
      <c r="F25" s="279" t="e">
        <f t="shared" si="13"/>
        <v>#DIV/0!</v>
      </c>
      <c r="G25" s="303">
        <v>0</v>
      </c>
      <c r="H25" s="303">
        <v>0</v>
      </c>
      <c r="I25" s="279" t="e">
        <f t="shared" ref="I25:I31" si="17">H25/G25</f>
        <v>#DIV/0!</v>
      </c>
      <c r="J25" s="304">
        <v>0</v>
      </c>
      <c r="K25" s="304">
        <v>0</v>
      </c>
      <c r="L25" s="304">
        <v>0</v>
      </c>
      <c r="M25" s="304">
        <v>0</v>
      </c>
      <c r="N25" s="280">
        <f t="shared" si="14"/>
        <v>0</v>
      </c>
      <c r="O25" s="280">
        <f t="shared" si="15"/>
        <v>0</v>
      </c>
      <c r="P25" s="279" t="e">
        <f t="shared" si="6"/>
        <v>#DIV/0!</v>
      </c>
      <c r="Q25" s="304"/>
      <c r="R25" s="304"/>
      <c r="S25" s="304"/>
      <c r="T25" s="304"/>
      <c r="U25" s="304"/>
      <c r="V25" s="304"/>
      <c r="W25" s="280">
        <f t="shared" si="7"/>
        <v>0</v>
      </c>
      <c r="X25" s="280">
        <f t="shared" si="8"/>
        <v>0</v>
      </c>
      <c r="Y25" s="279" t="e">
        <f t="shared" si="9"/>
        <v>#DIV/0!</v>
      </c>
      <c r="Z25" s="280">
        <f t="shared" si="5"/>
        <v>0</v>
      </c>
      <c r="AA25" s="280">
        <f t="shared" si="5"/>
        <v>0</v>
      </c>
      <c r="AB25" s="279">
        <f t="shared" si="10"/>
        <v>0</v>
      </c>
      <c r="AC25" s="279">
        <f t="shared" si="11"/>
        <v>0</v>
      </c>
    </row>
    <row r="26" spans="1:29" ht="15.75" x14ac:dyDescent="0.25">
      <c r="A26" s="494"/>
      <c r="B26" s="195" t="s">
        <v>8</v>
      </c>
      <c r="C26" s="346" t="s">
        <v>113</v>
      </c>
      <c r="D26" s="303"/>
      <c r="E26" s="303"/>
      <c r="F26" s="279" t="e">
        <f t="shared" si="13"/>
        <v>#DIV/0!</v>
      </c>
      <c r="G26" s="303">
        <v>0</v>
      </c>
      <c r="H26" s="303">
        <v>0</v>
      </c>
      <c r="I26" s="279" t="e">
        <f t="shared" si="17"/>
        <v>#DIV/0!</v>
      </c>
      <c r="J26" s="304">
        <v>0</v>
      </c>
      <c r="K26" s="304">
        <v>0</v>
      </c>
      <c r="L26" s="304">
        <v>0</v>
      </c>
      <c r="M26" s="304">
        <v>0</v>
      </c>
      <c r="N26" s="280">
        <f t="shared" si="14"/>
        <v>0</v>
      </c>
      <c r="O26" s="280">
        <f t="shared" si="15"/>
        <v>0</v>
      </c>
      <c r="P26" s="279" t="e">
        <f t="shared" si="6"/>
        <v>#DIV/0!</v>
      </c>
      <c r="Q26" s="305"/>
      <c r="R26" s="305"/>
      <c r="S26" s="305"/>
      <c r="T26" s="305"/>
      <c r="U26" s="304"/>
      <c r="V26" s="304"/>
      <c r="W26" s="280">
        <f t="shared" si="7"/>
        <v>0</v>
      </c>
      <c r="X26" s="280">
        <f t="shared" si="8"/>
        <v>0</v>
      </c>
      <c r="Y26" s="279" t="e">
        <f t="shared" si="9"/>
        <v>#DIV/0!</v>
      </c>
      <c r="Z26" s="280">
        <f t="shared" si="5"/>
        <v>0</v>
      </c>
      <c r="AA26" s="280">
        <f t="shared" si="5"/>
        <v>0</v>
      </c>
      <c r="AB26" s="279">
        <f t="shared" si="10"/>
        <v>0</v>
      </c>
      <c r="AC26" s="279">
        <f t="shared" si="11"/>
        <v>0</v>
      </c>
    </row>
    <row r="27" spans="1:29" ht="15.75" x14ac:dyDescent="0.25">
      <c r="A27" s="494"/>
      <c r="B27" s="195" t="s">
        <v>9</v>
      </c>
      <c r="C27" s="346" t="s">
        <v>114</v>
      </c>
      <c r="D27" s="303"/>
      <c r="E27" s="303"/>
      <c r="F27" s="279" t="e">
        <f t="shared" si="13"/>
        <v>#DIV/0!</v>
      </c>
      <c r="G27" s="303">
        <v>0</v>
      </c>
      <c r="H27" s="303">
        <v>0</v>
      </c>
      <c r="I27" s="279" t="e">
        <f t="shared" si="17"/>
        <v>#DIV/0!</v>
      </c>
      <c r="J27" s="304">
        <v>0</v>
      </c>
      <c r="K27" s="304">
        <v>0</v>
      </c>
      <c r="L27" s="304">
        <v>0</v>
      </c>
      <c r="M27" s="304">
        <v>0</v>
      </c>
      <c r="N27" s="280">
        <f t="shared" si="14"/>
        <v>0</v>
      </c>
      <c r="O27" s="280">
        <f t="shared" si="15"/>
        <v>0</v>
      </c>
      <c r="P27" s="279" t="e">
        <f t="shared" si="6"/>
        <v>#DIV/0!</v>
      </c>
      <c r="Q27" s="305"/>
      <c r="R27" s="305"/>
      <c r="S27" s="305"/>
      <c r="T27" s="305"/>
      <c r="U27" s="304"/>
      <c r="V27" s="304"/>
      <c r="W27" s="280">
        <f t="shared" si="7"/>
        <v>0</v>
      </c>
      <c r="X27" s="280">
        <f t="shared" si="8"/>
        <v>0</v>
      </c>
      <c r="Y27" s="279" t="e">
        <f t="shared" si="9"/>
        <v>#DIV/0!</v>
      </c>
      <c r="Z27" s="280">
        <f t="shared" si="5"/>
        <v>0</v>
      </c>
      <c r="AA27" s="280">
        <f t="shared" si="5"/>
        <v>0</v>
      </c>
      <c r="AB27" s="279">
        <f t="shared" si="10"/>
        <v>0</v>
      </c>
      <c r="AC27" s="279">
        <f t="shared" si="11"/>
        <v>0</v>
      </c>
    </row>
    <row r="28" spans="1:29" ht="15.75" x14ac:dyDescent="0.25">
      <c r="A28" s="494"/>
      <c r="B28" s="195" t="s">
        <v>10</v>
      </c>
      <c r="C28" s="346" t="s">
        <v>115</v>
      </c>
      <c r="D28" s="303"/>
      <c r="E28" s="303"/>
      <c r="F28" s="279" t="e">
        <f t="shared" si="13"/>
        <v>#DIV/0!</v>
      </c>
      <c r="G28" s="303">
        <v>0</v>
      </c>
      <c r="H28" s="303">
        <v>0</v>
      </c>
      <c r="I28" s="279" t="e">
        <f t="shared" si="17"/>
        <v>#DIV/0!</v>
      </c>
      <c r="J28" s="304">
        <v>0</v>
      </c>
      <c r="K28" s="304">
        <v>0</v>
      </c>
      <c r="L28" s="304">
        <v>0</v>
      </c>
      <c r="M28" s="304">
        <v>0</v>
      </c>
      <c r="N28" s="280">
        <f t="shared" si="14"/>
        <v>0</v>
      </c>
      <c r="O28" s="280">
        <f t="shared" si="15"/>
        <v>0</v>
      </c>
      <c r="P28" s="279" t="e">
        <f t="shared" si="6"/>
        <v>#DIV/0!</v>
      </c>
      <c r="Q28" s="305"/>
      <c r="R28" s="305"/>
      <c r="S28" s="305"/>
      <c r="T28" s="305"/>
      <c r="U28" s="304"/>
      <c r="V28" s="304"/>
      <c r="W28" s="280">
        <f t="shared" si="7"/>
        <v>0</v>
      </c>
      <c r="X28" s="280">
        <f t="shared" si="8"/>
        <v>0</v>
      </c>
      <c r="Y28" s="279" t="e">
        <f t="shared" si="9"/>
        <v>#DIV/0!</v>
      </c>
      <c r="Z28" s="280">
        <f t="shared" si="5"/>
        <v>0</v>
      </c>
      <c r="AA28" s="280">
        <f t="shared" si="5"/>
        <v>0</v>
      </c>
      <c r="AB28" s="279">
        <f t="shared" si="10"/>
        <v>0</v>
      </c>
      <c r="AC28" s="279">
        <f t="shared" si="11"/>
        <v>0</v>
      </c>
    </row>
    <row r="29" spans="1:29" ht="15.75" x14ac:dyDescent="0.25">
      <c r="A29" s="494"/>
      <c r="B29" s="195" t="s">
        <v>11</v>
      </c>
      <c r="C29" s="346" t="s">
        <v>116</v>
      </c>
      <c r="D29" s="303"/>
      <c r="E29" s="303"/>
      <c r="F29" s="279" t="e">
        <f t="shared" si="13"/>
        <v>#DIV/0!</v>
      </c>
      <c r="G29" s="303">
        <v>0</v>
      </c>
      <c r="H29" s="303">
        <v>0</v>
      </c>
      <c r="I29" s="279" t="e">
        <f t="shared" si="17"/>
        <v>#DIV/0!</v>
      </c>
      <c r="J29" s="304">
        <v>0</v>
      </c>
      <c r="K29" s="304">
        <v>0</v>
      </c>
      <c r="L29" s="304">
        <v>0</v>
      </c>
      <c r="M29" s="304">
        <v>0</v>
      </c>
      <c r="N29" s="280">
        <f t="shared" si="14"/>
        <v>0</v>
      </c>
      <c r="O29" s="280">
        <f t="shared" si="15"/>
        <v>0</v>
      </c>
      <c r="P29" s="279" t="e">
        <f t="shared" si="6"/>
        <v>#DIV/0!</v>
      </c>
      <c r="Q29" s="305"/>
      <c r="R29" s="305"/>
      <c r="S29" s="305"/>
      <c r="T29" s="305"/>
      <c r="U29" s="304"/>
      <c r="V29" s="304"/>
      <c r="W29" s="280">
        <f t="shared" si="7"/>
        <v>0</v>
      </c>
      <c r="X29" s="280">
        <f t="shared" si="8"/>
        <v>0</v>
      </c>
      <c r="Y29" s="279" t="e">
        <f t="shared" si="9"/>
        <v>#DIV/0!</v>
      </c>
      <c r="Z29" s="280">
        <f t="shared" si="5"/>
        <v>0</v>
      </c>
      <c r="AA29" s="280">
        <f t="shared" si="5"/>
        <v>0</v>
      </c>
      <c r="AB29" s="279">
        <f t="shared" si="10"/>
        <v>0</v>
      </c>
      <c r="AC29" s="279">
        <f t="shared" si="11"/>
        <v>0</v>
      </c>
    </row>
    <row r="30" spans="1:29" ht="15.75" x14ac:dyDescent="0.25">
      <c r="A30" s="494"/>
      <c r="B30" s="195" t="s">
        <v>12</v>
      </c>
      <c r="C30" s="346" t="s">
        <v>117</v>
      </c>
      <c r="D30" s="303"/>
      <c r="E30" s="303"/>
      <c r="F30" s="279" t="e">
        <f t="shared" si="13"/>
        <v>#DIV/0!</v>
      </c>
      <c r="G30" s="303">
        <v>0</v>
      </c>
      <c r="H30" s="303">
        <v>0</v>
      </c>
      <c r="I30" s="279" t="e">
        <f t="shared" si="17"/>
        <v>#DIV/0!</v>
      </c>
      <c r="J30" s="304">
        <v>0</v>
      </c>
      <c r="K30" s="304">
        <v>0</v>
      </c>
      <c r="L30" s="304">
        <v>0</v>
      </c>
      <c r="M30" s="304">
        <v>0</v>
      </c>
      <c r="N30" s="280">
        <f t="shared" si="14"/>
        <v>0</v>
      </c>
      <c r="O30" s="280">
        <f t="shared" si="15"/>
        <v>0</v>
      </c>
      <c r="P30" s="279" t="e">
        <f t="shared" si="6"/>
        <v>#DIV/0!</v>
      </c>
      <c r="Q30" s="305"/>
      <c r="R30" s="305"/>
      <c r="S30" s="305"/>
      <c r="T30" s="305"/>
      <c r="U30" s="304"/>
      <c r="V30" s="304"/>
      <c r="W30" s="280">
        <f t="shared" si="7"/>
        <v>0</v>
      </c>
      <c r="X30" s="280">
        <f t="shared" si="8"/>
        <v>0</v>
      </c>
      <c r="Y30" s="279" t="e">
        <f t="shared" si="9"/>
        <v>#DIV/0!</v>
      </c>
      <c r="Z30" s="280">
        <f t="shared" si="5"/>
        <v>0</v>
      </c>
      <c r="AA30" s="280">
        <f t="shared" si="5"/>
        <v>0</v>
      </c>
      <c r="AB30" s="279">
        <f t="shared" si="10"/>
        <v>0</v>
      </c>
      <c r="AC30" s="279">
        <f t="shared" si="11"/>
        <v>0</v>
      </c>
    </row>
    <row r="31" spans="1:29" ht="15.75" x14ac:dyDescent="0.25">
      <c r="A31" s="494"/>
      <c r="B31" s="195" t="s">
        <v>13</v>
      </c>
      <c r="C31" s="346" t="s">
        <v>118</v>
      </c>
      <c r="D31" s="303"/>
      <c r="E31" s="303"/>
      <c r="F31" s="279" t="e">
        <f t="shared" si="13"/>
        <v>#DIV/0!</v>
      </c>
      <c r="G31" s="303">
        <v>0</v>
      </c>
      <c r="H31" s="303">
        <v>0</v>
      </c>
      <c r="I31" s="279" t="e">
        <f t="shared" si="17"/>
        <v>#DIV/0!</v>
      </c>
      <c r="J31" s="304">
        <v>0</v>
      </c>
      <c r="K31" s="304">
        <v>0</v>
      </c>
      <c r="L31" s="304">
        <v>0</v>
      </c>
      <c r="M31" s="304">
        <v>0</v>
      </c>
      <c r="N31" s="280">
        <f t="shared" si="14"/>
        <v>0</v>
      </c>
      <c r="O31" s="280">
        <f t="shared" si="15"/>
        <v>0</v>
      </c>
      <c r="P31" s="279" t="e">
        <f t="shared" si="6"/>
        <v>#DIV/0!</v>
      </c>
      <c r="Q31" s="305"/>
      <c r="R31" s="305"/>
      <c r="S31" s="305"/>
      <c r="T31" s="305"/>
      <c r="U31" s="304"/>
      <c r="V31" s="304"/>
      <c r="W31" s="280">
        <f t="shared" si="7"/>
        <v>0</v>
      </c>
      <c r="X31" s="280">
        <f t="shared" si="8"/>
        <v>0</v>
      </c>
      <c r="Y31" s="279" t="e">
        <f t="shared" si="9"/>
        <v>#DIV/0!</v>
      </c>
      <c r="Z31" s="280">
        <f t="shared" si="5"/>
        <v>0</v>
      </c>
      <c r="AA31" s="280">
        <f t="shared" si="5"/>
        <v>0</v>
      </c>
      <c r="AB31" s="279">
        <f t="shared" si="10"/>
        <v>0</v>
      </c>
      <c r="AC31" s="279">
        <f>AB31*1.2</f>
        <v>0</v>
      </c>
    </row>
    <row r="32" spans="1:29" s="293" customFormat="1" ht="24" x14ac:dyDescent="0.25">
      <c r="A32" s="494"/>
      <c r="B32" s="267" t="s">
        <v>121</v>
      </c>
      <c r="C32" s="348">
        <v>500</v>
      </c>
      <c r="D32" s="292">
        <v>0</v>
      </c>
      <c r="E32" s="292">
        <v>0</v>
      </c>
      <c r="F32" s="292" t="e">
        <f t="shared" si="13"/>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c r="AC32" s="280"/>
    </row>
    <row r="33" spans="1:29" s="296" customFormat="1" ht="24" x14ac:dyDescent="0.25">
      <c r="B33" s="297" t="s">
        <v>31</v>
      </c>
      <c r="C33" s="298">
        <v>600</v>
      </c>
      <c r="D33" s="299">
        <f>D24+D15+D7</f>
        <v>0</v>
      </c>
      <c r="E33" s="299">
        <f>E24+E15+E7</f>
        <v>0</v>
      </c>
      <c r="F33" s="299" t="e">
        <f>E33/D33</f>
        <v>#DIV/0!</v>
      </c>
      <c r="G33" s="299">
        <f>G24+G15+G7</f>
        <v>0</v>
      </c>
      <c r="H33" s="299">
        <f>H24+H15+H7</f>
        <v>0</v>
      </c>
      <c r="I33" s="299" t="e">
        <f>H33/G33</f>
        <v>#DIV/0!</v>
      </c>
      <c r="J33" s="299">
        <f t="shared" ref="J33:O33" si="18">J7+J15+J24</f>
        <v>0</v>
      </c>
      <c r="K33" s="299">
        <f t="shared" si="18"/>
        <v>0</v>
      </c>
      <c r="L33" s="299">
        <f t="shared" si="18"/>
        <v>0</v>
      </c>
      <c r="M33" s="299">
        <f t="shared" si="18"/>
        <v>0</v>
      </c>
      <c r="N33" s="299">
        <f t="shared" si="18"/>
        <v>0</v>
      </c>
      <c r="O33" s="299">
        <f t="shared" si="18"/>
        <v>0</v>
      </c>
      <c r="P33" s="300" t="e">
        <f t="shared" ref="P33:P41" si="19">O33/N33</f>
        <v>#DIV/0!</v>
      </c>
      <c r="Q33" s="299">
        <f t="shared" ref="Q33:X33" si="20">Q7+Q15+Q24</f>
        <v>0</v>
      </c>
      <c r="R33" s="299">
        <f t="shared" si="20"/>
        <v>0</v>
      </c>
      <c r="S33" s="299">
        <f t="shared" si="20"/>
        <v>0</v>
      </c>
      <c r="T33" s="299">
        <f t="shared" si="20"/>
        <v>0</v>
      </c>
      <c r="U33" s="299">
        <f t="shared" si="20"/>
        <v>0</v>
      </c>
      <c r="V33" s="299">
        <f t="shared" si="20"/>
        <v>0</v>
      </c>
      <c r="W33" s="299">
        <f t="shared" si="20"/>
        <v>0</v>
      </c>
      <c r="X33" s="299">
        <f t="shared" si="20"/>
        <v>0</v>
      </c>
      <c r="Y33" s="300" t="e">
        <f t="shared" ref="Y33:Y41" si="21">X33/W33</f>
        <v>#DIV/0!</v>
      </c>
      <c r="Z33" s="300">
        <f t="shared" si="5"/>
        <v>0</v>
      </c>
      <c r="AA33" s="300">
        <f t="shared" si="5"/>
        <v>0</v>
      </c>
      <c r="AB33" s="313">
        <f t="shared" si="10"/>
        <v>0</v>
      </c>
      <c r="AC33" s="312">
        <f t="shared" ref="AC33:AC41" si="22">AB33*1.2</f>
        <v>0</v>
      </c>
    </row>
    <row r="34" spans="1:29" s="265" customFormat="1" ht="15.75" x14ac:dyDescent="0.25">
      <c r="B34" s="349" t="s">
        <v>22</v>
      </c>
      <c r="C34" s="350"/>
      <c r="D34" s="282">
        <f>SUM(D35:D41)</f>
        <v>0</v>
      </c>
      <c r="E34" s="282">
        <f>SUM(E35:E41)</f>
        <v>0</v>
      </c>
      <c r="F34" s="282" t="e">
        <f t="shared" ref="F34:F41" si="23">E34/D34</f>
        <v>#DIV/0!</v>
      </c>
      <c r="G34" s="282">
        <f>G33</f>
        <v>0</v>
      </c>
      <c r="H34" s="282">
        <f t="shared" ref="H34:I37" si="24">H33</f>
        <v>0</v>
      </c>
      <c r="I34" s="282" t="e">
        <f t="shared" si="24"/>
        <v>#DIV/0!</v>
      </c>
      <c r="J34" s="282">
        <f>J33</f>
        <v>0</v>
      </c>
      <c r="K34" s="282">
        <f t="shared" ref="K34:X34" si="25">K33</f>
        <v>0</v>
      </c>
      <c r="L34" s="282">
        <f t="shared" si="25"/>
        <v>0</v>
      </c>
      <c r="M34" s="282">
        <f t="shared" si="25"/>
        <v>0</v>
      </c>
      <c r="N34" s="282">
        <f t="shared" si="25"/>
        <v>0</v>
      </c>
      <c r="O34" s="282">
        <f t="shared" si="25"/>
        <v>0</v>
      </c>
      <c r="P34" s="283" t="e">
        <f t="shared" si="19"/>
        <v>#DIV/0!</v>
      </c>
      <c r="Q34" s="282">
        <f t="shared" si="25"/>
        <v>0</v>
      </c>
      <c r="R34" s="282">
        <f t="shared" si="25"/>
        <v>0</v>
      </c>
      <c r="S34" s="282">
        <f t="shared" si="25"/>
        <v>0</v>
      </c>
      <c r="T34" s="282">
        <f t="shared" si="25"/>
        <v>0</v>
      </c>
      <c r="U34" s="282">
        <f t="shared" si="25"/>
        <v>0</v>
      </c>
      <c r="V34" s="282">
        <f t="shared" si="25"/>
        <v>0</v>
      </c>
      <c r="W34" s="282">
        <f t="shared" si="25"/>
        <v>0</v>
      </c>
      <c r="X34" s="282">
        <f t="shared" si="25"/>
        <v>0</v>
      </c>
      <c r="Y34" s="283" t="e">
        <f t="shared" si="21"/>
        <v>#DIV/0!</v>
      </c>
      <c r="Z34" s="283">
        <f t="shared" si="5"/>
        <v>0</v>
      </c>
      <c r="AA34" s="283">
        <f t="shared" si="5"/>
        <v>0</v>
      </c>
      <c r="AB34" s="279">
        <f t="shared" si="10"/>
        <v>0</v>
      </c>
      <c r="AC34" s="279">
        <f t="shared" si="22"/>
        <v>0</v>
      </c>
    </row>
    <row r="35" spans="1:29" s="265" customFormat="1" ht="15.75" x14ac:dyDescent="0.25">
      <c r="A35" s="532"/>
      <c r="B35" s="267" t="s">
        <v>7</v>
      </c>
      <c r="C35" s="350"/>
      <c r="D35" s="283">
        <f t="shared" ref="D35:E41" si="26">D8+D16+D25</f>
        <v>0</v>
      </c>
      <c r="E35" s="283">
        <f t="shared" si="26"/>
        <v>0</v>
      </c>
      <c r="F35" s="283" t="e">
        <f t="shared" si="23"/>
        <v>#DIV/0!</v>
      </c>
      <c r="G35" s="283">
        <f t="shared" ref="G35:H41" si="27">G8+G16+G25</f>
        <v>0</v>
      </c>
      <c r="H35" s="283">
        <f t="shared" si="27"/>
        <v>0</v>
      </c>
      <c r="I35" s="282" t="e">
        <f t="shared" si="24"/>
        <v>#DIV/0!</v>
      </c>
      <c r="J35" s="283">
        <f t="shared" ref="J35:O41" si="28">J8+J16+J25</f>
        <v>0</v>
      </c>
      <c r="K35" s="283">
        <f t="shared" si="28"/>
        <v>0</v>
      </c>
      <c r="L35" s="283">
        <f t="shared" si="28"/>
        <v>0</v>
      </c>
      <c r="M35" s="283">
        <f t="shared" si="28"/>
        <v>0</v>
      </c>
      <c r="N35" s="283">
        <f t="shared" si="28"/>
        <v>0</v>
      </c>
      <c r="O35" s="283">
        <f t="shared" si="28"/>
        <v>0</v>
      </c>
      <c r="P35" s="283" t="e">
        <f t="shared" si="19"/>
        <v>#DIV/0!</v>
      </c>
      <c r="Q35" s="283">
        <f t="shared" ref="Q35:X41" si="29">Q8+Q16+Q25</f>
        <v>0</v>
      </c>
      <c r="R35" s="283">
        <f t="shared" si="29"/>
        <v>0</v>
      </c>
      <c r="S35" s="283">
        <f t="shared" si="29"/>
        <v>0</v>
      </c>
      <c r="T35" s="283">
        <f t="shared" si="29"/>
        <v>0</v>
      </c>
      <c r="U35" s="283">
        <f t="shared" si="29"/>
        <v>0</v>
      </c>
      <c r="V35" s="283">
        <f t="shared" si="29"/>
        <v>0</v>
      </c>
      <c r="W35" s="283">
        <f t="shared" si="29"/>
        <v>0</v>
      </c>
      <c r="X35" s="283">
        <f t="shared" si="29"/>
        <v>0</v>
      </c>
      <c r="Y35" s="283" t="e">
        <f t="shared" si="21"/>
        <v>#DIV/0!</v>
      </c>
      <c r="Z35" s="283">
        <f t="shared" si="5"/>
        <v>0</v>
      </c>
      <c r="AA35" s="283">
        <f t="shared" si="5"/>
        <v>0</v>
      </c>
      <c r="AB35" s="279">
        <f t="shared" si="10"/>
        <v>0</v>
      </c>
      <c r="AC35" s="279">
        <f t="shared" si="22"/>
        <v>0</v>
      </c>
    </row>
    <row r="36" spans="1:29" s="265" customFormat="1" ht="15.75" x14ac:dyDescent="0.25">
      <c r="A36" s="532"/>
      <c r="B36" s="267" t="s">
        <v>8</v>
      </c>
      <c r="C36" s="350"/>
      <c r="D36" s="283">
        <f t="shared" si="26"/>
        <v>0</v>
      </c>
      <c r="E36" s="283">
        <f>E9+E17+E26</f>
        <v>0</v>
      </c>
      <c r="F36" s="283" t="e">
        <f t="shared" si="23"/>
        <v>#DIV/0!</v>
      </c>
      <c r="G36" s="283">
        <f t="shared" si="27"/>
        <v>0</v>
      </c>
      <c r="H36" s="283">
        <f t="shared" si="27"/>
        <v>0</v>
      </c>
      <c r="I36" s="282" t="e">
        <f t="shared" si="24"/>
        <v>#DIV/0!</v>
      </c>
      <c r="J36" s="283">
        <f t="shared" si="28"/>
        <v>0</v>
      </c>
      <c r="K36" s="283">
        <f t="shared" si="28"/>
        <v>0</v>
      </c>
      <c r="L36" s="283">
        <f t="shared" si="28"/>
        <v>0</v>
      </c>
      <c r="M36" s="283">
        <f t="shared" si="28"/>
        <v>0</v>
      </c>
      <c r="N36" s="283">
        <f t="shared" si="28"/>
        <v>0</v>
      </c>
      <c r="O36" s="283">
        <f t="shared" si="28"/>
        <v>0</v>
      </c>
      <c r="P36" s="283" t="e">
        <f t="shared" si="19"/>
        <v>#DIV/0!</v>
      </c>
      <c r="Q36" s="283">
        <f t="shared" si="29"/>
        <v>0</v>
      </c>
      <c r="R36" s="283">
        <f t="shared" si="29"/>
        <v>0</v>
      </c>
      <c r="S36" s="283">
        <f t="shared" si="29"/>
        <v>0</v>
      </c>
      <c r="T36" s="283">
        <f t="shared" si="29"/>
        <v>0</v>
      </c>
      <c r="U36" s="283">
        <f t="shared" si="29"/>
        <v>0</v>
      </c>
      <c r="V36" s="283">
        <f t="shared" si="29"/>
        <v>0</v>
      </c>
      <c r="W36" s="283">
        <f t="shared" si="29"/>
        <v>0</v>
      </c>
      <c r="X36" s="283">
        <f t="shared" si="29"/>
        <v>0</v>
      </c>
      <c r="Y36" s="283" t="e">
        <f t="shared" si="21"/>
        <v>#DIV/0!</v>
      </c>
      <c r="Z36" s="283">
        <f t="shared" si="5"/>
        <v>0</v>
      </c>
      <c r="AA36" s="283">
        <f t="shared" si="5"/>
        <v>0</v>
      </c>
      <c r="AB36" s="279">
        <f t="shared" si="10"/>
        <v>0</v>
      </c>
      <c r="AC36" s="279">
        <f t="shared" si="22"/>
        <v>0</v>
      </c>
    </row>
    <row r="37" spans="1:29" s="265" customFormat="1" ht="15.75" x14ac:dyDescent="0.25">
      <c r="A37" s="532"/>
      <c r="B37" s="267" t="s">
        <v>9</v>
      </c>
      <c r="C37" s="350"/>
      <c r="D37" s="283">
        <f t="shared" si="26"/>
        <v>0</v>
      </c>
      <c r="E37" s="283">
        <f t="shared" si="26"/>
        <v>0</v>
      </c>
      <c r="F37" s="283" t="e">
        <f t="shared" si="23"/>
        <v>#DIV/0!</v>
      </c>
      <c r="G37" s="283">
        <f t="shared" si="27"/>
        <v>0</v>
      </c>
      <c r="H37" s="283">
        <f t="shared" si="27"/>
        <v>0</v>
      </c>
      <c r="I37" s="282" t="e">
        <f t="shared" si="24"/>
        <v>#DIV/0!</v>
      </c>
      <c r="J37" s="283">
        <f t="shared" si="28"/>
        <v>0</v>
      </c>
      <c r="K37" s="283">
        <f t="shared" si="28"/>
        <v>0</v>
      </c>
      <c r="L37" s="283">
        <f t="shared" si="28"/>
        <v>0</v>
      </c>
      <c r="M37" s="283">
        <f t="shared" si="28"/>
        <v>0</v>
      </c>
      <c r="N37" s="283">
        <f t="shared" si="28"/>
        <v>0</v>
      </c>
      <c r="O37" s="283">
        <f t="shared" si="28"/>
        <v>0</v>
      </c>
      <c r="P37" s="283" t="e">
        <f t="shared" si="19"/>
        <v>#DIV/0!</v>
      </c>
      <c r="Q37" s="283">
        <f t="shared" si="29"/>
        <v>0</v>
      </c>
      <c r="R37" s="283">
        <f t="shared" si="29"/>
        <v>0</v>
      </c>
      <c r="S37" s="283">
        <f t="shared" si="29"/>
        <v>0</v>
      </c>
      <c r="T37" s="283">
        <f t="shared" si="29"/>
        <v>0</v>
      </c>
      <c r="U37" s="283">
        <f t="shared" si="29"/>
        <v>0</v>
      </c>
      <c r="V37" s="283">
        <f t="shared" si="29"/>
        <v>0</v>
      </c>
      <c r="W37" s="283">
        <f t="shared" si="29"/>
        <v>0</v>
      </c>
      <c r="X37" s="283">
        <f t="shared" si="29"/>
        <v>0</v>
      </c>
      <c r="Y37" s="283" t="e">
        <f t="shared" si="21"/>
        <v>#DIV/0!</v>
      </c>
      <c r="Z37" s="283">
        <f t="shared" si="5"/>
        <v>0</v>
      </c>
      <c r="AA37" s="283">
        <f t="shared" si="5"/>
        <v>0</v>
      </c>
      <c r="AB37" s="279">
        <f t="shared" si="10"/>
        <v>0</v>
      </c>
      <c r="AC37" s="279">
        <f t="shared" si="22"/>
        <v>0</v>
      </c>
    </row>
    <row r="38" spans="1:29" s="265" customFormat="1" ht="15.75" x14ac:dyDescent="0.25">
      <c r="A38" s="532"/>
      <c r="B38" s="267" t="s">
        <v>10</v>
      </c>
      <c r="C38" s="350"/>
      <c r="D38" s="283">
        <f t="shared" si="26"/>
        <v>0</v>
      </c>
      <c r="E38" s="283">
        <f t="shared" si="26"/>
        <v>0</v>
      </c>
      <c r="F38" s="283" t="e">
        <f t="shared" si="23"/>
        <v>#DIV/0!</v>
      </c>
      <c r="G38" s="283">
        <f t="shared" si="27"/>
        <v>0</v>
      </c>
      <c r="H38" s="283">
        <f t="shared" si="27"/>
        <v>0</v>
      </c>
      <c r="I38" s="283" t="e">
        <f>H38/G38</f>
        <v>#DIV/0!</v>
      </c>
      <c r="J38" s="283">
        <f t="shared" si="28"/>
        <v>0</v>
      </c>
      <c r="K38" s="283">
        <f t="shared" si="28"/>
        <v>0</v>
      </c>
      <c r="L38" s="283">
        <f t="shared" si="28"/>
        <v>0</v>
      </c>
      <c r="M38" s="283">
        <f t="shared" si="28"/>
        <v>0</v>
      </c>
      <c r="N38" s="283">
        <f t="shared" si="28"/>
        <v>0</v>
      </c>
      <c r="O38" s="283">
        <f t="shared" si="28"/>
        <v>0</v>
      </c>
      <c r="P38" s="283" t="e">
        <f t="shared" si="19"/>
        <v>#DIV/0!</v>
      </c>
      <c r="Q38" s="283">
        <f t="shared" si="29"/>
        <v>0</v>
      </c>
      <c r="R38" s="283">
        <f t="shared" si="29"/>
        <v>0</v>
      </c>
      <c r="S38" s="283">
        <f t="shared" si="29"/>
        <v>0</v>
      </c>
      <c r="T38" s="283">
        <f t="shared" si="29"/>
        <v>0</v>
      </c>
      <c r="U38" s="283">
        <f t="shared" si="29"/>
        <v>0</v>
      </c>
      <c r="V38" s="283">
        <f t="shared" si="29"/>
        <v>0</v>
      </c>
      <c r="W38" s="283">
        <f t="shared" si="29"/>
        <v>0</v>
      </c>
      <c r="X38" s="283">
        <f t="shared" si="29"/>
        <v>0</v>
      </c>
      <c r="Y38" s="283" t="e">
        <f t="shared" si="21"/>
        <v>#DIV/0!</v>
      </c>
      <c r="Z38" s="283">
        <f t="shared" si="5"/>
        <v>0</v>
      </c>
      <c r="AA38" s="283">
        <f t="shared" si="5"/>
        <v>0</v>
      </c>
      <c r="AB38" s="279">
        <f t="shared" si="10"/>
        <v>0</v>
      </c>
      <c r="AC38" s="279">
        <f t="shared" si="22"/>
        <v>0</v>
      </c>
    </row>
    <row r="39" spans="1:29" s="265" customFormat="1" ht="15.75" x14ac:dyDescent="0.25">
      <c r="A39" s="532"/>
      <c r="B39" s="267" t="s">
        <v>11</v>
      </c>
      <c r="C39" s="350"/>
      <c r="D39" s="283">
        <f t="shared" si="26"/>
        <v>0</v>
      </c>
      <c r="E39" s="283">
        <f t="shared" si="26"/>
        <v>0</v>
      </c>
      <c r="F39" s="283" t="e">
        <f t="shared" si="23"/>
        <v>#DIV/0!</v>
      </c>
      <c r="G39" s="283">
        <f t="shared" si="27"/>
        <v>0</v>
      </c>
      <c r="H39" s="283">
        <f t="shared" si="27"/>
        <v>0</v>
      </c>
      <c r="I39" s="283" t="e">
        <f>H39/G39</f>
        <v>#DIV/0!</v>
      </c>
      <c r="J39" s="283">
        <f t="shared" si="28"/>
        <v>0</v>
      </c>
      <c r="K39" s="283">
        <f t="shared" si="28"/>
        <v>0</v>
      </c>
      <c r="L39" s="283">
        <f t="shared" si="28"/>
        <v>0</v>
      </c>
      <c r="M39" s="283">
        <f t="shared" si="28"/>
        <v>0</v>
      </c>
      <c r="N39" s="283">
        <f t="shared" si="28"/>
        <v>0</v>
      </c>
      <c r="O39" s="283">
        <f t="shared" si="28"/>
        <v>0</v>
      </c>
      <c r="P39" s="283" t="e">
        <f t="shared" si="19"/>
        <v>#DIV/0!</v>
      </c>
      <c r="Q39" s="283">
        <f t="shared" si="29"/>
        <v>0</v>
      </c>
      <c r="R39" s="283">
        <f t="shared" si="29"/>
        <v>0</v>
      </c>
      <c r="S39" s="283">
        <f t="shared" si="29"/>
        <v>0</v>
      </c>
      <c r="T39" s="283">
        <f t="shared" si="29"/>
        <v>0</v>
      </c>
      <c r="U39" s="283">
        <f t="shared" si="29"/>
        <v>0</v>
      </c>
      <c r="V39" s="283">
        <f t="shared" si="29"/>
        <v>0</v>
      </c>
      <c r="W39" s="283">
        <f t="shared" si="29"/>
        <v>0</v>
      </c>
      <c r="X39" s="283">
        <f t="shared" si="29"/>
        <v>0</v>
      </c>
      <c r="Y39" s="283" t="e">
        <f t="shared" si="21"/>
        <v>#DIV/0!</v>
      </c>
      <c r="Z39" s="283">
        <f t="shared" si="5"/>
        <v>0</v>
      </c>
      <c r="AA39" s="283">
        <f t="shared" si="5"/>
        <v>0</v>
      </c>
      <c r="AB39" s="279">
        <f t="shared" si="10"/>
        <v>0</v>
      </c>
      <c r="AC39" s="279">
        <f t="shared" si="22"/>
        <v>0</v>
      </c>
    </row>
    <row r="40" spans="1:29" s="265" customFormat="1" ht="15.75" x14ac:dyDescent="0.25">
      <c r="A40" s="532"/>
      <c r="B40" s="267" t="s">
        <v>12</v>
      </c>
      <c r="C40" s="350"/>
      <c r="D40" s="283">
        <f t="shared" si="26"/>
        <v>0</v>
      </c>
      <c r="E40" s="283">
        <f t="shared" si="26"/>
        <v>0</v>
      </c>
      <c r="F40" s="283" t="e">
        <f t="shared" si="23"/>
        <v>#DIV/0!</v>
      </c>
      <c r="G40" s="283">
        <f t="shared" si="27"/>
        <v>0</v>
      </c>
      <c r="H40" s="283">
        <f t="shared" si="27"/>
        <v>0</v>
      </c>
      <c r="I40" s="283" t="e">
        <f>H40/G40</f>
        <v>#DIV/0!</v>
      </c>
      <c r="J40" s="283">
        <f t="shared" si="28"/>
        <v>0</v>
      </c>
      <c r="K40" s="283">
        <f t="shared" si="28"/>
        <v>0</v>
      </c>
      <c r="L40" s="283">
        <f t="shared" si="28"/>
        <v>0</v>
      </c>
      <c r="M40" s="283">
        <f t="shared" si="28"/>
        <v>0</v>
      </c>
      <c r="N40" s="283">
        <f t="shared" si="28"/>
        <v>0</v>
      </c>
      <c r="O40" s="283">
        <f t="shared" si="28"/>
        <v>0</v>
      </c>
      <c r="P40" s="283" t="e">
        <f t="shared" si="19"/>
        <v>#DIV/0!</v>
      </c>
      <c r="Q40" s="283">
        <f t="shared" si="29"/>
        <v>0</v>
      </c>
      <c r="R40" s="283">
        <f t="shared" si="29"/>
        <v>0</v>
      </c>
      <c r="S40" s="283">
        <f t="shared" si="29"/>
        <v>0</v>
      </c>
      <c r="T40" s="283">
        <f t="shared" si="29"/>
        <v>0</v>
      </c>
      <c r="U40" s="283">
        <f t="shared" si="29"/>
        <v>0</v>
      </c>
      <c r="V40" s="283">
        <f t="shared" si="29"/>
        <v>0</v>
      </c>
      <c r="W40" s="283">
        <f t="shared" si="29"/>
        <v>0</v>
      </c>
      <c r="X40" s="283">
        <f t="shared" si="29"/>
        <v>0</v>
      </c>
      <c r="Y40" s="283" t="e">
        <f t="shared" si="21"/>
        <v>#DIV/0!</v>
      </c>
      <c r="Z40" s="283">
        <f t="shared" si="5"/>
        <v>0</v>
      </c>
      <c r="AA40" s="283">
        <f t="shared" si="5"/>
        <v>0</v>
      </c>
      <c r="AB40" s="279">
        <f t="shared" si="10"/>
        <v>0</v>
      </c>
      <c r="AC40" s="279">
        <f t="shared" si="22"/>
        <v>0</v>
      </c>
    </row>
    <row r="41" spans="1:29" s="265" customFormat="1" ht="15.75" x14ac:dyDescent="0.25">
      <c r="A41" s="532"/>
      <c r="B41" s="267" t="s">
        <v>13</v>
      </c>
      <c r="C41" s="350"/>
      <c r="D41" s="283">
        <f t="shared" si="26"/>
        <v>0</v>
      </c>
      <c r="E41" s="283">
        <f t="shared" si="26"/>
        <v>0</v>
      </c>
      <c r="F41" s="283" t="e">
        <f t="shared" si="23"/>
        <v>#DIV/0!</v>
      </c>
      <c r="G41" s="283">
        <f t="shared" si="27"/>
        <v>0</v>
      </c>
      <c r="H41" s="283">
        <f t="shared" si="27"/>
        <v>0</v>
      </c>
      <c r="I41" s="283" t="e">
        <f>H41/G41</f>
        <v>#DIV/0!</v>
      </c>
      <c r="J41" s="283">
        <f t="shared" si="28"/>
        <v>0</v>
      </c>
      <c r="K41" s="283">
        <f t="shared" si="28"/>
        <v>0</v>
      </c>
      <c r="L41" s="283">
        <f t="shared" si="28"/>
        <v>0</v>
      </c>
      <c r="M41" s="283">
        <f t="shared" si="28"/>
        <v>0</v>
      </c>
      <c r="N41" s="283">
        <f t="shared" si="28"/>
        <v>0</v>
      </c>
      <c r="O41" s="283">
        <f t="shared" si="28"/>
        <v>0</v>
      </c>
      <c r="P41" s="283" t="e">
        <f t="shared" si="19"/>
        <v>#DIV/0!</v>
      </c>
      <c r="Q41" s="283">
        <f t="shared" si="29"/>
        <v>0</v>
      </c>
      <c r="R41" s="283">
        <f t="shared" si="29"/>
        <v>0</v>
      </c>
      <c r="S41" s="283">
        <f t="shared" si="29"/>
        <v>0</v>
      </c>
      <c r="T41" s="283">
        <f t="shared" si="29"/>
        <v>0</v>
      </c>
      <c r="U41" s="283">
        <f t="shared" si="29"/>
        <v>0</v>
      </c>
      <c r="V41" s="283">
        <f t="shared" si="29"/>
        <v>0</v>
      </c>
      <c r="W41" s="283">
        <f t="shared" si="29"/>
        <v>0</v>
      </c>
      <c r="X41" s="283">
        <f t="shared" si="29"/>
        <v>0</v>
      </c>
      <c r="Y41" s="283" t="e">
        <f t="shared" si="21"/>
        <v>#DIV/0!</v>
      </c>
      <c r="Z41" s="283">
        <f t="shared" si="5"/>
        <v>0</v>
      </c>
      <c r="AA41" s="283">
        <f t="shared" si="5"/>
        <v>0</v>
      </c>
      <c r="AB41" s="279">
        <f t="shared" si="10"/>
        <v>0</v>
      </c>
      <c r="AC41" s="279">
        <f t="shared" si="22"/>
        <v>0</v>
      </c>
    </row>
    <row r="42" spans="1:29" x14ac:dyDescent="0.25">
      <c r="C42"/>
    </row>
    <row r="43" spans="1:29" ht="15.75" x14ac:dyDescent="0.25">
      <c r="B43" s="67"/>
      <c r="C43" s="67"/>
      <c r="D43" s="67"/>
      <c r="E43" s="67"/>
      <c r="F43" s="67"/>
      <c r="G43" s="67"/>
      <c r="AB43" s="67"/>
    </row>
    <row r="44" spans="1:29" ht="15" customHeight="1" x14ac:dyDescent="0.25">
      <c r="C44"/>
      <c r="F44" s="515" t="s">
        <v>131</v>
      </c>
      <c r="G44" s="515"/>
      <c r="H44" s="515"/>
      <c r="I44" s="515"/>
      <c r="J44" s="515"/>
      <c r="K44" s="515"/>
      <c r="L44" s="515" t="s">
        <v>32</v>
      </c>
      <c r="M44" s="515"/>
      <c r="N44" s="515"/>
      <c r="O44" s="515"/>
      <c r="P44" s="515"/>
      <c r="Q44" s="515"/>
    </row>
    <row r="45" spans="1:29" ht="15" customHeight="1" x14ac:dyDescent="0.25">
      <c r="F45" s="515"/>
      <c r="G45" s="515"/>
      <c r="H45" s="515"/>
      <c r="I45" s="515"/>
      <c r="J45" s="515"/>
      <c r="K45" s="515"/>
      <c r="L45" s="515"/>
      <c r="M45" s="515"/>
      <c r="N45" s="515"/>
      <c r="O45" s="515"/>
      <c r="P45" s="515"/>
      <c r="Q45" s="515"/>
    </row>
    <row r="46" spans="1:29" ht="15" customHeight="1" x14ac:dyDescent="0.25">
      <c r="F46" s="515"/>
      <c r="G46" s="515"/>
      <c r="H46" s="515"/>
      <c r="I46" s="515"/>
      <c r="J46" s="515"/>
      <c r="K46" s="515"/>
      <c r="L46" s="515"/>
      <c r="M46" s="515"/>
      <c r="N46" s="515"/>
      <c r="O46" s="515"/>
      <c r="P46" s="515"/>
      <c r="Q46" s="515"/>
    </row>
    <row r="47" spans="1:29" ht="15" customHeight="1" x14ac:dyDescent="0.25">
      <c r="F47" s="515"/>
      <c r="G47" s="515"/>
      <c r="H47" s="515"/>
      <c r="I47" s="515"/>
      <c r="J47" s="515"/>
      <c r="K47" s="515"/>
      <c r="L47" s="515"/>
      <c r="M47" s="515"/>
      <c r="N47" s="515"/>
      <c r="O47" s="515"/>
      <c r="P47" s="515"/>
      <c r="Q47" s="515"/>
    </row>
    <row r="48" spans="1:29" ht="15" customHeight="1" x14ac:dyDescent="0.25">
      <c r="F48" s="515"/>
      <c r="G48" s="515"/>
      <c r="H48" s="515"/>
      <c r="I48" s="515"/>
      <c r="J48" s="515"/>
      <c r="K48" s="515"/>
      <c r="L48" s="515"/>
      <c r="M48" s="515"/>
      <c r="N48" s="515"/>
      <c r="O48" s="515"/>
      <c r="P48" s="515"/>
      <c r="Q48" s="515"/>
    </row>
    <row r="49" spans="6:17" ht="15" customHeight="1" x14ac:dyDescent="0.25">
      <c r="F49" s="515"/>
      <c r="G49" s="515"/>
      <c r="H49" s="515"/>
      <c r="I49" s="515"/>
      <c r="J49" s="515"/>
      <c r="K49" s="515"/>
      <c r="L49" s="515"/>
      <c r="M49" s="515"/>
      <c r="N49" s="515"/>
      <c r="O49" s="515"/>
      <c r="P49" s="515"/>
      <c r="Q49" s="515"/>
    </row>
    <row r="50" spans="6:17" ht="30" customHeight="1" x14ac:dyDescent="0.25">
      <c r="F50" s="516" t="s">
        <v>132</v>
      </c>
      <c r="G50" s="516"/>
      <c r="H50" s="516"/>
      <c r="I50" s="516"/>
      <c r="J50" s="516"/>
      <c r="K50" s="516"/>
      <c r="L50" s="516"/>
      <c r="M50" s="516"/>
      <c r="N50" s="516"/>
      <c r="O50" s="516"/>
      <c r="P50" s="516"/>
      <c r="Q50" s="516"/>
    </row>
    <row r="51" spans="6:17" ht="30" customHeight="1" x14ac:dyDescent="0.25">
      <c r="F51" s="517"/>
      <c r="G51" s="517"/>
      <c r="H51" s="517"/>
      <c r="I51" s="517"/>
      <c r="J51" s="517"/>
      <c r="K51" s="517"/>
      <c r="L51" s="517"/>
      <c r="M51" s="517"/>
      <c r="N51" s="517"/>
      <c r="O51" s="517"/>
      <c r="P51" s="517"/>
      <c r="Q51" s="517"/>
    </row>
    <row r="52" spans="6:17" ht="30" customHeight="1" x14ac:dyDescent="0.25">
      <c r="F52" s="517"/>
      <c r="G52" s="517"/>
      <c r="H52" s="517"/>
      <c r="I52" s="517"/>
      <c r="J52" s="517"/>
      <c r="K52" s="517"/>
      <c r="L52" s="517"/>
      <c r="M52" s="517"/>
      <c r="N52" s="517"/>
      <c r="O52" s="517"/>
      <c r="P52" s="517"/>
      <c r="Q52" s="517"/>
    </row>
    <row r="53" spans="6:17" ht="30" customHeight="1" x14ac:dyDescent="0.25">
      <c r="F53" s="517"/>
      <c r="G53" s="517"/>
      <c r="H53" s="517"/>
      <c r="I53" s="517"/>
      <c r="J53" s="517"/>
      <c r="K53" s="517"/>
      <c r="L53" s="517"/>
      <c r="M53" s="517"/>
      <c r="N53" s="517"/>
      <c r="O53" s="517"/>
      <c r="P53" s="517"/>
      <c r="Q53" s="517"/>
    </row>
  </sheetData>
  <mergeCells count="16">
    <mergeCell ref="H1:I1"/>
    <mergeCell ref="A2:AC2"/>
    <mergeCell ref="B3:AC3"/>
    <mergeCell ref="B5:B6"/>
    <mergeCell ref="C5:C6"/>
    <mergeCell ref="D5:F5"/>
    <mergeCell ref="G5:I5"/>
    <mergeCell ref="J5:P5"/>
    <mergeCell ref="Q5:Y5"/>
    <mergeCell ref="Z5:AC5"/>
    <mergeCell ref="B4:AC4"/>
    <mergeCell ref="A7:A32"/>
    <mergeCell ref="A35:A41"/>
    <mergeCell ref="F44:K49"/>
    <mergeCell ref="L44:Q49"/>
    <mergeCell ref="F50:Q53"/>
  </mergeCells>
  <dataValidations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25" right="0.25" top="0.75" bottom="0.75" header="0.3" footer="0.3"/>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C53"/>
  <sheetViews>
    <sheetView view="pageBreakPreview" zoomScale="60" zoomScaleNormal="60" workbookViewId="0">
      <selection activeCell="AR46" sqref="AR46"/>
    </sheetView>
  </sheetViews>
  <sheetFormatPr defaultRowHeight="15"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s>
  <sheetData>
    <row r="1" spans="1:29" ht="15.75" x14ac:dyDescent="0.25">
      <c r="H1" s="473" t="s">
        <v>73</v>
      </c>
      <c r="I1" s="473"/>
    </row>
    <row r="2" spans="1:29" s="112" customFormat="1" ht="101.25" customHeight="1"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3" spans="1:29" ht="20.25" x14ac:dyDescent="0.25">
      <c r="B3" s="476" t="s">
        <v>166</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row>
    <row r="4" spans="1:29" ht="20.25" x14ac:dyDescent="0.25">
      <c r="B4" s="514" t="str">
        <f>Январь!B4:AC4</f>
        <v>2025 г.</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row>
    <row r="5" spans="1:29" ht="15.75" x14ac:dyDescent="0.25">
      <c r="B5" s="501" t="s">
        <v>2</v>
      </c>
      <c r="C5" s="502" t="s">
        <v>0</v>
      </c>
      <c r="D5" s="503"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04"/>
    </row>
    <row r="6" spans="1:29" ht="89.25" customHeight="1" x14ac:dyDescent="0.25">
      <c r="B6" s="501"/>
      <c r="C6" s="502"/>
      <c r="D6" s="270" t="s">
        <v>24</v>
      </c>
      <c r="E6" s="271" t="s">
        <v>25</v>
      </c>
      <c r="F6" s="272" t="s">
        <v>30</v>
      </c>
      <c r="G6" s="270"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277" t="s">
        <v>81</v>
      </c>
    </row>
    <row r="7" spans="1:29" s="264" customFormat="1" ht="24" x14ac:dyDescent="0.25">
      <c r="A7" s="481"/>
      <c r="B7" s="159" t="s">
        <v>1</v>
      </c>
      <c r="C7" s="262" t="s">
        <v>95</v>
      </c>
      <c r="D7" s="279">
        <f>SUM(D8:D14)</f>
        <v>0</v>
      </c>
      <c r="E7" s="279">
        <f>SUM(E8:E14)</f>
        <v>0</v>
      </c>
      <c r="F7" s="279" t="e">
        <f t="shared" ref="F7:F14" si="0">E7/D7</f>
        <v>#DIV/0!</v>
      </c>
      <c r="G7" s="279">
        <f>SUM(G8:G14)</f>
        <v>0</v>
      </c>
      <c r="H7" s="279">
        <f>SUM(H8:H14)</f>
        <v>0</v>
      </c>
      <c r="I7" s="279" t="e">
        <f t="shared" ref="I7:I22" si="1">H7/G7</f>
        <v>#DIV/0!</v>
      </c>
      <c r="J7" s="279">
        <f>SUM(J8:J14)</f>
        <v>0</v>
      </c>
      <c r="K7" s="279">
        <f>SUM(K8:K14)</f>
        <v>0</v>
      </c>
      <c r="L7" s="279">
        <f>SUM(L8:L14)</f>
        <v>0</v>
      </c>
      <c r="M7" s="279">
        <f>SUM(M8:M14)</f>
        <v>0</v>
      </c>
      <c r="N7" s="279">
        <f t="shared" ref="N7:N14" si="2">J7</f>
        <v>0</v>
      </c>
      <c r="O7" s="279">
        <f t="shared" ref="O7:O14" si="3">K7+M7</f>
        <v>0</v>
      </c>
      <c r="P7" s="279" t="e">
        <f>O7/N7</f>
        <v>#DIV/0!</v>
      </c>
      <c r="Q7" s="279">
        <f t="shared" ref="Q7:V7" si="4">SUM(Q8:Q14)</f>
        <v>0</v>
      </c>
      <c r="R7" s="279">
        <f t="shared" si="4"/>
        <v>0</v>
      </c>
      <c r="S7" s="279">
        <f t="shared" si="4"/>
        <v>0</v>
      </c>
      <c r="T7" s="279">
        <f t="shared" si="4"/>
        <v>0</v>
      </c>
      <c r="U7" s="279">
        <f t="shared" si="4"/>
        <v>0</v>
      </c>
      <c r="V7" s="279">
        <f t="shared" si="4"/>
        <v>0</v>
      </c>
      <c r="W7" s="279">
        <f>Q7</f>
        <v>0</v>
      </c>
      <c r="X7" s="279">
        <f>R7+T7+V7</f>
        <v>0</v>
      </c>
      <c r="Y7" s="279" t="e">
        <f>X7/W7</f>
        <v>#DIV/0!</v>
      </c>
      <c r="Z7" s="279">
        <f t="shared" ref="Z7:AA41" si="5">W7+N7+G7+D7</f>
        <v>0</v>
      </c>
      <c r="AA7" s="279">
        <f t="shared" si="5"/>
        <v>0</v>
      </c>
      <c r="AB7" s="279">
        <f>IFERROR(AA7/Z7,0)</f>
        <v>0</v>
      </c>
      <c r="AC7" s="279">
        <f>AB7*1.2</f>
        <v>0</v>
      </c>
    </row>
    <row r="8" spans="1:29" ht="15.75" x14ac:dyDescent="0.25">
      <c r="A8" s="481"/>
      <c r="B8" s="170" t="s">
        <v>7</v>
      </c>
      <c r="C8" s="263" t="s">
        <v>96</v>
      </c>
      <c r="D8" s="303">
        <v>0</v>
      </c>
      <c r="E8" s="303">
        <v>0</v>
      </c>
      <c r="F8" s="279" t="e">
        <f t="shared" si="0"/>
        <v>#DIV/0!</v>
      </c>
      <c r="G8" s="303">
        <v>0</v>
      </c>
      <c r="H8" s="303">
        <v>0</v>
      </c>
      <c r="I8" s="279" t="e">
        <f t="shared" si="1"/>
        <v>#DIV/0!</v>
      </c>
      <c r="J8" s="303"/>
      <c r="K8" s="303"/>
      <c r="L8" s="303"/>
      <c r="M8" s="303"/>
      <c r="N8" s="280">
        <f t="shared" si="2"/>
        <v>0</v>
      </c>
      <c r="O8" s="280">
        <f t="shared" si="3"/>
        <v>0</v>
      </c>
      <c r="P8" s="279" t="e">
        <f t="shared" ref="P8:P31" si="6">O8/N8</f>
        <v>#DIV/0!</v>
      </c>
      <c r="Q8" s="304"/>
      <c r="R8" s="304"/>
      <c r="S8" s="304"/>
      <c r="T8" s="304"/>
      <c r="U8" s="304"/>
      <c r="V8" s="304"/>
      <c r="W8" s="280">
        <f t="shared" ref="W8:W31" si="7">Q8</f>
        <v>0</v>
      </c>
      <c r="X8" s="280">
        <f t="shared" ref="X8:X31" si="8">R8+T8</f>
        <v>0</v>
      </c>
      <c r="Y8" s="279" t="e">
        <f t="shared" ref="Y8:Y31" si="9">X8/W8</f>
        <v>#DIV/0!</v>
      </c>
      <c r="Z8" s="280">
        <f t="shared" si="5"/>
        <v>0</v>
      </c>
      <c r="AA8" s="280">
        <f t="shared" si="5"/>
        <v>0</v>
      </c>
      <c r="AB8" s="279">
        <f t="shared" ref="AB8:AB41" si="10">IFERROR(AA8/Z8,0)</f>
        <v>0</v>
      </c>
      <c r="AC8" s="279">
        <f t="shared" ref="AC8:AC30" si="11">AB8*1.2</f>
        <v>0</v>
      </c>
    </row>
    <row r="9" spans="1:29" ht="15.75" x14ac:dyDescent="0.25">
      <c r="A9" s="481"/>
      <c r="B9" s="170" t="s">
        <v>8</v>
      </c>
      <c r="C9" s="263" t="s">
        <v>97</v>
      </c>
      <c r="D9" s="303">
        <v>0</v>
      </c>
      <c r="E9" s="303">
        <v>0</v>
      </c>
      <c r="F9" s="279" t="e">
        <f t="shared" si="0"/>
        <v>#DIV/0!</v>
      </c>
      <c r="G9" s="303">
        <v>0</v>
      </c>
      <c r="H9" s="303">
        <v>0</v>
      </c>
      <c r="I9" s="279" t="e">
        <f t="shared" si="1"/>
        <v>#DIV/0!</v>
      </c>
      <c r="J9" s="303"/>
      <c r="K9" s="303"/>
      <c r="L9" s="303"/>
      <c r="M9" s="303"/>
      <c r="N9" s="280">
        <f t="shared" si="2"/>
        <v>0</v>
      </c>
      <c r="O9" s="280">
        <f t="shared" si="3"/>
        <v>0</v>
      </c>
      <c r="P9" s="279" t="e">
        <f t="shared" si="6"/>
        <v>#DIV/0!</v>
      </c>
      <c r="Q9" s="304"/>
      <c r="R9" s="304"/>
      <c r="S9" s="304"/>
      <c r="T9" s="304"/>
      <c r="U9" s="304"/>
      <c r="V9" s="304"/>
      <c r="W9" s="280">
        <f t="shared" si="7"/>
        <v>0</v>
      </c>
      <c r="X9" s="280">
        <f t="shared" si="8"/>
        <v>0</v>
      </c>
      <c r="Y9" s="279" t="e">
        <f t="shared" si="9"/>
        <v>#DIV/0!</v>
      </c>
      <c r="Z9" s="280">
        <f t="shared" si="5"/>
        <v>0</v>
      </c>
      <c r="AA9" s="280">
        <f t="shared" si="5"/>
        <v>0</v>
      </c>
      <c r="AB9" s="279">
        <f t="shared" si="10"/>
        <v>0</v>
      </c>
      <c r="AC9" s="279">
        <f t="shared" si="11"/>
        <v>0</v>
      </c>
    </row>
    <row r="10" spans="1:29" ht="15.75" x14ac:dyDescent="0.25">
      <c r="A10" s="481"/>
      <c r="B10" s="170" t="s">
        <v>9</v>
      </c>
      <c r="C10" s="263" t="s">
        <v>98</v>
      </c>
      <c r="D10" s="303">
        <v>0</v>
      </c>
      <c r="E10" s="303">
        <v>0</v>
      </c>
      <c r="F10" s="279" t="e">
        <f t="shared" si="0"/>
        <v>#DIV/0!</v>
      </c>
      <c r="G10" s="303">
        <v>0</v>
      </c>
      <c r="H10" s="303">
        <v>0</v>
      </c>
      <c r="I10" s="279" t="e">
        <f t="shared" si="1"/>
        <v>#DIV/0!</v>
      </c>
      <c r="J10" s="303"/>
      <c r="K10" s="303"/>
      <c r="L10" s="303"/>
      <c r="M10" s="303"/>
      <c r="N10" s="280">
        <f t="shared" si="2"/>
        <v>0</v>
      </c>
      <c r="O10" s="280">
        <f t="shared" si="3"/>
        <v>0</v>
      </c>
      <c r="P10" s="279" t="e">
        <f t="shared" si="6"/>
        <v>#DIV/0!</v>
      </c>
      <c r="Q10" s="304"/>
      <c r="R10" s="304"/>
      <c r="S10" s="304"/>
      <c r="T10" s="304"/>
      <c r="U10" s="304"/>
      <c r="V10" s="304"/>
      <c r="W10" s="280">
        <f t="shared" si="7"/>
        <v>0</v>
      </c>
      <c r="X10" s="280">
        <f t="shared" si="8"/>
        <v>0</v>
      </c>
      <c r="Y10" s="279" t="e">
        <f t="shared" si="9"/>
        <v>#DIV/0!</v>
      </c>
      <c r="Z10" s="280">
        <f t="shared" si="5"/>
        <v>0</v>
      </c>
      <c r="AA10" s="280">
        <f t="shared" si="5"/>
        <v>0</v>
      </c>
      <c r="AB10" s="279">
        <f t="shared" si="10"/>
        <v>0</v>
      </c>
      <c r="AC10" s="279">
        <f t="shared" si="11"/>
        <v>0</v>
      </c>
    </row>
    <row r="11" spans="1:29" ht="15.75" x14ac:dyDescent="0.25">
      <c r="A11" s="481"/>
      <c r="B11" s="170" t="s">
        <v>10</v>
      </c>
      <c r="C11" s="263" t="s">
        <v>99</v>
      </c>
      <c r="D11" s="303">
        <v>0</v>
      </c>
      <c r="E11" s="303">
        <v>0</v>
      </c>
      <c r="F11" s="279" t="e">
        <f t="shared" si="0"/>
        <v>#DIV/0!</v>
      </c>
      <c r="G11" s="303">
        <v>0</v>
      </c>
      <c r="H11" s="303">
        <v>0</v>
      </c>
      <c r="I11" s="279" t="e">
        <f t="shared" si="1"/>
        <v>#DIV/0!</v>
      </c>
      <c r="J11" s="303"/>
      <c r="K11" s="303"/>
      <c r="L11" s="303"/>
      <c r="M11" s="303"/>
      <c r="N11" s="280">
        <f t="shared" si="2"/>
        <v>0</v>
      </c>
      <c r="O11" s="280">
        <f t="shared" si="3"/>
        <v>0</v>
      </c>
      <c r="P11" s="279" t="e">
        <f t="shared" si="6"/>
        <v>#DIV/0!</v>
      </c>
      <c r="Q11" s="304"/>
      <c r="R11" s="304"/>
      <c r="S11" s="304"/>
      <c r="T11" s="304"/>
      <c r="U11" s="304"/>
      <c r="V11" s="304"/>
      <c r="W11" s="280">
        <f t="shared" si="7"/>
        <v>0</v>
      </c>
      <c r="X11" s="280">
        <f t="shared" si="8"/>
        <v>0</v>
      </c>
      <c r="Y11" s="279" t="e">
        <f t="shared" si="9"/>
        <v>#DIV/0!</v>
      </c>
      <c r="Z11" s="280">
        <f t="shared" si="5"/>
        <v>0</v>
      </c>
      <c r="AA11" s="280">
        <f t="shared" si="5"/>
        <v>0</v>
      </c>
      <c r="AB11" s="279">
        <f t="shared" si="10"/>
        <v>0</v>
      </c>
      <c r="AC11" s="279">
        <f t="shared" si="11"/>
        <v>0</v>
      </c>
    </row>
    <row r="12" spans="1:29" ht="15.75" x14ac:dyDescent="0.25">
      <c r="A12" s="481"/>
      <c r="B12" s="170" t="s">
        <v>11</v>
      </c>
      <c r="C12" s="263" t="s">
        <v>100</v>
      </c>
      <c r="D12" s="303">
        <v>0</v>
      </c>
      <c r="E12" s="303">
        <v>0</v>
      </c>
      <c r="F12" s="279" t="e">
        <f t="shared" si="0"/>
        <v>#DIV/0!</v>
      </c>
      <c r="G12" s="303">
        <v>0</v>
      </c>
      <c r="H12" s="303">
        <v>0</v>
      </c>
      <c r="I12" s="279" t="e">
        <f t="shared" si="1"/>
        <v>#DIV/0!</v>
      </c>
      <c r="J12" s="303"/>
      <c r="K12" s="303"/>
      <c r="L12" s="303"/>
      <c r="M12" s="303"/>
      <c r="N12" s="280">
        <f t="shared" si="2"/>
        <v>0</v>
      </c>
      <c r="O12" s="280">
        <f t="shared" si="3"/>
        <v>0</v>
      </c>
      <c r="P12" s="279" t="e">
        <f t="shared" si="6"/>
        <v>#DIV/0!</v>
      </c>
      <c r="Q12" s="304"/>
      <c r="R12" s="304"/>
      <c r="S12" s="304"/>
      <c r="T12" s="304"/>
      <c r="U12" s="304"/>
      <c r="V12" s="304"/>
      <c r="W12" s="280">
        <f t="shared" si="7"/>
        <v>0</v>
      </c>
      <c r="X12" s="280">
        <f t="shared" si="8"/>
        <v>0</v>
      </c>
      <c r="Y12" s="279" t="e">
        <f t="shared" si="9"/>
        <v>#DIV/0!</v>
      </c>
      <c r="Z12" s="280">
        <f t="shared" si="5"/>
        <v>0</v>
      </c>
      <c r="AA12" s="280">
        <f t="shared" si="5"/>
        <v>0</v>
      </c>
      <c r="AB12" s="279">
        <f t="shared" si="10"/>
        <v>0</v>
      </c>
      <c r="AC12" s="279">
        <f t="shared" si="11"/>
        <v>0</v>
      </c>
    </row>
    <row r="13" spans="1:29" ht="15.75" x14ac:dyDescent="0.25">
      <c r="A13" s="481"/>
      <c r="B13" s="170" t="s">
        <v>12</v>
      </c>
      <c r="C13" s="263" t="s">
        <v>101</v>
      </c>
      <c r="D13" s="303">
        <v>0</v>
      </c>
      <c r="E13" s="303">
        <v>0</v>
      </c>
      <c r="F13" s="279" t="e">
        <f t="shared" si="0"/>
        <v>#DIV/0!</v>
      </c>
      <c r="G13" s="303">
        <v>0</v>
      </c>
      <c r="H13" s="303">
        <v>0</v>
      </c>
      <c r="I13" s="279" t="e">
        <f t="shared" si="1"/>
        <v>#DIV/0!</v>
      </c>
      <c r="J13" s="303"/>
      <c r="K13" s="303"/>
      <c r="L13" s="303"/>
      <c r="M13" s="303"/>
      <c r="N13" s="280">
        <f t="shared" si="2"/>
        <v>0</v>
      </c>
      <c r="O13" s="280">
        <f t="shared" si="3"/>
        <v>0</v>
      </c>
      <c r="P13" s="279" t="e">
        <f t="shared" si="6"/>
        <v>#DIV/0!</v>
      </c>
      <c r="Q13" s="304"/>
      <c r="R13" s="304"/>
      <c r="S13" s="304"/>
      <c r="T13" s="304"/>
      <c r="U13" s="304"/>
      <c r="V13" s="304"/>
      <c r="W13" s="280">
        <f t="shared" si="7"/>
        <v>0</v>
      </c>
      <c r="X13" s="280">
        <f t="shared" si="8"/>
        <v>0</v>
      </c>
      <c r="Y13" s="279" t="e">
        <f t="shared" si="9"/>
        <v>#DIV/0!</v>
      </c>
      <c r="Z13" s="280">
        <f t="shared" si="5"/>
        <v>0</v>
      </c>
      <c r="AA13" s="280">
        <f t="shared" si="5"/>
        <v>0</v>
      </c>
      <c r="AB13" s="279">
        <f t="shared" si="10"/>
        <v>0</v>
      </c>
      <c r="AC13" s="279">
        <f t="shared" si="11"/>
        <v>0</v>
      </c>
    </row>
    <row r="14" spans="1:29" ht="15.75" x14ac:dyDescent="0.25">
      <c r="A14" s="481"/>
      <c r="B14" s="170" t="s">
        <v>13</v>
      </c>
      <c r="C14" s="263" t="s">
        <v>102</v>
      </c>
      <c r="D14" s="303">
        <v>0</v>
      </c>
      <c r="E14" s="303">
        <v>0</v>
      </c>
      <c r="F14" s="279" t="e">
        <f t="shared" si="0"/>
        <v>#DIV/0!</v>
      </c>
      <c r="G14" s="303">
        <v>0</v>
      </c>
      <c r="H14" s="303">
        <v>0</v>
      </c>
      <c r="I14" s="279" t="e">
        <f t="shared" si="1"/>
        <v>#DIV/0!</v>
      </c>
      <c r="J14" s="303"/>
      <c r="K14" s="303"/>
      <c r="L14" s="303"/>
      <c r="M14" s="303"/>
      <c r="N14" s="280">
        <f t="shared" si="2"/>
        <v>0</v>
      </c>
      <c r="O14" s="280">
        <f t="shared" si="3"/>
        <v>0</v>
      </c>
      <c r="P14" s="279" t="e">
        <f t="shared" si="6"/>
        <v>#DIV/0!</v>
      </c>
      <c r="Q14" s="304"/>
      <c r="R14" s="304"/>
      <c r="S14" s="304"/>
      <c r="T14" s="304"/>
      <c r="U14" s="304"/>
      <c r="V14" s="304"/>
      <c r="W14" s="280">
        <f t="shared" si="7"/>
        <v>0</v>
      </c>
      <c r="X14" s="280">
        <f t="shared" si="8"/>
        <v>0</v>
      </c>
      <c r="Y14" s="279" t="e">
        <f t="shared" si="9"/>
        <v>#DIV/0!</v>
      </c>
      <c r="Z14" s="280">
        <f t="shared" si="5"/>
        <v>0</v>
      </c>
      <c r="AA14" s="280">
        <f t="shared" si="5"/>
        <v>0</v>
      </c>
      <c r="AB14" s="279">
        <f t="shared" si="10"/>
        <v>0</v>
      </c>
      <c r="AC14" s="279">
        <f t="shared" si="11"/>
        <v>0</v>
      </c>
    </row>
    <row r="15" spans="1:29" s="264" customFormat="1" ht="24" x14ac:dyDescent="0.25">
      <c r="A15" s="481"/>
      <c r="B15" s="159" t="s">
        <v>17</v>
      </c>
      <c r="C15" s="262" t="s">
        <v>103</v>
      </c>
      <c r="D15" s="279">
        <f>SUM(D16:D22)</f>
        <v>0</v>
      </c>
      <c r="E15" s="279">
        <f>SUM(E16:E22)</f>
        <v>0</v>
      </c>
      <c r="F15" s="279" t="e">
        <f>E15/D15</f>
        <v>#DIV/0!</v>
      </c>
      <c r="G15" s="279">
        <f>SUM(G16:G22)</f>
        <v>0</v>
      </c>
      <c r="H15" s="279">
        <f>SUM(H16:H22)</f>
        <v>0</v>
      </c>
      <c r="I15" s="279" t="e">
        <f t="shared" si="1"/>
        <v>#DIV/0!</v>
      </c>
      <c r="J15" s="279">
        <f>SUM(J16:J22)</f>
        <v>0</v>
      </c>
      <c r="K15" s="279">
        <f>SUM(K16:K22)</f>
        <v>0</v>
      </c>
      <c r="L15" s="279">
        <f>SUM(L16:L22)</f>
        <v>0</v>
      </c>
      <c r="M15" s="279">
        <f>SUM(M16:M22)</f>
        <v>0</v>
      </c>
      <c r="N15" s="279">
        <f>J15</f>
        <v>0</v>
      </c>
      <c r="O15" s="279">
        <f>K15+M15</f>
        <v>0</v>
      </c>
      <c r="P15" s="279" t="e">
        <f t="shared" si="6"/>
        <v>#DIV/0!</v>
      </c>
      <c r="Q15" s="279">
        <f t="shared" ref="Q15:V15" si="12">SUM(Q16:Q22)</f>
        <v>0</v>
      </c>
      <c r="R15" s="279">
        <f t="shared" si="12"/>
        <v>0</v>
      </c>
      <c r="S15" s="279">
        <f t="shared" si="12"/>
        <v>0</v>
      </c>
      <c r="T15" s="279">
        <f t="shared" si="12"/>
        <v>0</v>
      </c>
      <c r="U15" s="279">
        <f t="shared" si="12"/>
        <v>0</v>
      </c>
      <c r="V15" s="279">
        <f t="shared" si="12"/>
        <v>0</v>
      </c>
      <c r="W15" s="279">
        <f t="shared" si="7"/>
        <v>0</v>
      </c>
      <c r="X15" s="279">
        <f t="shared" si="8"/>
        <v>0</v>
      </c>
      <c r="Y15" s="279" t="e">
        <f t="shared" si="9"/>
        <v>#DIV/0!</v>
      </c>
      <c r="Z15" s="279">
        <f t="shared" si="5"/>
        <v>0</v>
      </c>
      <c r="AA15" s="279">
        <f t="shared" si="5"/>
        <v>0</v>
      </c>
      <c r="AB15" s="279">
        <f t="shared" si="10"/>
        <v>0</v>
      </c>
      <c r="AC15" s="279">
        <f t="shared" si="11"/>
        <v>0</v>
      </c>
    </row>
    <row r="16" spans="1:29" ht="15.75" x14ac:dyDescent="0.25">
      <c r="A16" s="481"/>
      <c r="B16" s="170" t="s">
        <v>7</v>
      </c>
      <c r="C16" s="263" t="s">
        <v>104</v>
      </c>
      <c r="D16" s="303">
        <v>0</v>
      </c>
      <c r="E16" s="303">
        <v>0</v>
      </c>
      <c r="F16" s="279" t="e">
        <f t="shared" ref="F16:F32" si="13">E16/D16</f>
        <v>#DIV/0!</v>
      </c>
      <c r="G16" s="303">
        <v>0</v>
      </c>
      <c r="H16" s="303">
        <v>0</v>
      </c>
      <c r="I16" s="279" t="e">
        <f t="shared" si="1"/>
        <v>#DIV/0!</v>
      </c>
      <c r="J16" s="304"/>
      <c r="K16" s="304"/>
      <c r="L16" s="304"/>
      <c r="M16" s="304"/>
      <c r="N16" s="280">
        <f t="shared" ref="N16:N31" si="14">J16</f>
        <v>0</v>
      </c>
      <c r="O16" s="280">
        <f>K16+M16</f>
        <v>0</v>
      </c>
      <c r="P16" s="279" t="e">
        <f t="shared" si="6"/>
        <v>#DIV/0!</v>
      </c>
      <c r="Q16" s="304">
        <v>0</v>
      </c>
      <c r="R16" s="304">
        <v>0</v>
      </c>
      <c r="S16" s="304">
        <v>0</v>
      </c>
      <c r="T16" s="304">
        <v>0</v>
      </c>
      <c r="U16" s="304">
        <v>0</v>
      </c>
      <c r="V16" s="304">
        <v>0</v>
      </c>
      <c r="W16" s="280">
        <f>Q16</f>
        <v>0</v>
      </c>
      <c r="X16" s="280">
        <f t="shared" si="8"/>
        <v>0</v>
      </c>
      <c r="Y16" s="279" t="e">
        <f t="shared" si="9"/>
        <v>#DIV/0!</v>
      </c>
      <c r="Z16" s="280">
        <f t="shared" si="5"/>
        <v>0</v>
      </c>
      <c r="AA16" s="280">
        <f t="shared" si="5"/>
        <v>0</v>
      </c>
      <c r="AB16" s="279">
        <f t="shared" si="10"/>
        <v>0</v>
      </c>
      <c r="AC16" s="279">
        <f t="shared" si="11"/>
        <v>0</v>
      </c>
    </row>
    <row r="17" spans="1:29" ht="15.75" x14ac:dyDescent="0.25">
      <c r="A17" s="481"/>
      <c r="B17" s="170" t="s">
        <v>8</v>
      </c>
      <c r="C17" s="263" t="s">
        <v>105</v>
      </c>
      <c r="D17" s="303">
        <v>0</v>
      </c>
      <c r="E17" s="303">
        <v>0</v>
      </c>
      <c r="F17" s="279" t="e">
        <f t="shared" si="13"/>
        <v>#DIV/0!</v>
      </c>
      <c r="G17" s="303">
        <v>0</v>
      </c>
      <c r="H17" s="303">
        <v>0</v>
      </c>
      <c r="I17" s="279" t="e">
        <f t="shared" si="1"/>
        <v>#DIV/0!</v>
      </c>
      <c r="J17" s="304"/>
      <c r="K17" s="304"/>
      <c r="L17" s="304"/>
      <c r="M17" s="304"/>
      <c r="N17" s="280">
        <f t="shared" si="14"/>
        <v>0</v>
      </c>
      <c r="O17" s="280">
        <f t="shared" ref="O17:O31" si="15">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row>
    <row r="18" spans="1:29" ht="15.75" x14ac:dyDescent="0.25">
      <c r="A18" s="481"/>
      <c r="B18" s="170" t="s">
        <v>9</v>
      </c>
      <c r="C18" s="263" t="s">
        <v>106</v>
      </c>
      <c r="D18" s="303">
        <v>0</v>
      </c>
      <c r="E18" s="303">
        <v>0</v>
      </c>
      <c r="F18" s="279" t="e">
        <f t="shared" si="13"/>
        <v>#DIV/0!</v>
      </c>
      <c r="G18" s="303">
        <v>0</v>
      </c>
      <c r="H18" s="303">
        <v>0</v>
      </c>
      <c r="I18" s="279" t="e">
        <f t="shared" si="1"/>
        <v>#DIV/0!</v>
      </c>
      <c r="J18" s="304"/>
      <c r="K18" s="304"/>
      <c r="L18" s="304"/>
      <c r="M18" s="304"/>
      <c r="N18" s="280">
        <f t="shared" si="14"/>
        <v>0</v>
      </c>
      <c r="O18" s="280">
        <f t="shared" si="15"/>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279">
        <f t="shared" si="11"/>
        <v>0</v>
      </c>
    </row>
    <row r="19" spans="1:29" ht="15.75" x14ac:dyDescent="0.25">
      <c r="A19" s="481"/>
      <c r="B19" s="170" t="s">
        <v>10</v>
      </c>
      <c r="C19" s="263" t="s">
        <v>107</v>
      </c>
      <c r="D19" s="303">
        <v>0</v>
      </c>
      <c r="E19" s="303">
        <v>0</v>
      </c>
      <c r="F19" s="279" t="e">
        <f t="shared" si="13"/>
        <v>#DIV/0!</v>
      </c>
      <c r="G19" s="303">
        <v>0</v>
      </c>
      <c r="H19" s="303">
        <v>0</v>
      </c>
      <c r="I19" s="279" t="e">
        <f t="shared" si="1"/>
        <v>#DIV/0!</v>
      </c>
      <c r="J19" s="304"/>
      <c r="K19" s="304"/>
      <c r="L19" s="304"/>
      <c r="M19" s="304"/>
      <c r="N19" s="280">
        <f t="shared" si="14"/>
        <v>0</v>
      </c>
      <c r="O19" s="280">
        <f t="shared" si="15"/>
        <v>0</v>
      </c>
      <c r="P19" s="279" t="e">
        <f t="shared" si="6"/>
        <v>#DIV/0!</v>
      </c>
      <c r="Q19" s="304">
        <v>0</v>
      </c>
      <c r="R19" s="304">
        <v>0</v>
      </c>
      <c r="S19" s="304">
        <v>0</v>
      </c>
      <c r="T19" s="304">
        <v>0</v>
      </c>
      <c r="U19" s="304">
        <v>0</v>
      </c>
      <c r="V19" s="304">
        <v>0</v>
      </c>
      <c r="W19" s="280">
        <f t="shared" si="7"/>
        <v>0</v>
      </c>
      <c r="X19" s="280">
        <f t="shared" si="8"/>
        <v>0</v>
      </c>
      <c r="Y19" s="279" t="e">
        <f t="shared" si="9"/>
        <v>#DIV/0!</v>
      </c>
      <c r="Z19" s="280">
        <f t="shared" si="5"/>
        <v>0</v>
      </c>
      <c r="AA19" s="280">
        <f t="shared" si="5"/>
        <v>0</v>
      </c>
      <c r="AB19" s="279">
        <f t="shared" si="10"/>
        <v>0</v>
      </c>
      <c r="AC19" s="279">
        <f t="shared" si="11"/>
        <v>0</v>
      </c>
    </row>
    <row r="20" spans="1:29" ht="15.75" x14ac:dyDescent="0.25">
      <c r="A20" s="481"/>
      <c r="B20" s="170" t="s">
        <v>11</v>
      </c>
      <c r="C20" s="263" t="s">
        <v>108</v>
      </c>
      <c r="D20" s="303">
        <v>0</v>
      </c>
      <c r="E20" s="303">
        <v>0</v>
      </c>
      <c r="F20" s="279" t="e">
        <f t="shared" si="13"/>
        <v>#DIV/0!</v>
      </c>
      <c r="G20" s="303">
        <v>0</v>
      </c>
      <c r="H20" s="303">
        <v>0</v>
      </c>
      <c r="I20" s="279" t="e">
        <f t="shared" si="1"/>
        <v>#DIV/0!</v>
      </c>
      <c r="J20" s="304"/>
      <c r="K20" s="304"/>
      <c r="L20" s="304"/>
      <c r="M20" s="304"/>
      <c r="N20" s="280">
        <f t="shared" si="14"/>
        <v>0</v>
      </c>
      <c r="O20" s="280">
        <f t="shared" si="15"/>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row>
    <row r="21" spans="1:29" ht="15.75" x14ac:dyDescent="0.25">
      <c r="A21" s="481"/>
      <c r="B21" s="170" t="s">
        <v>12</v>
      </c>
      <c r="C21" s="263" t="s">
        <v>109</v>
      </c>
      <c r="D21" s="303">
        <v>0</v>
      </c>
      <c r="E21" s="303">
        <v>0</v>
      </c>
      <c r="F21" s="279" t="e">
        <f t="shared" si="13"/>
        <v>#DIV/0!</v>
      </c>
      <c r="G21" s="303">
        <v>0</v>
      </c>
      <c r="H21" s="303">
        <v>0</v>
      </c>
      <c r="I21" s="279" t="e">
        <f t="shared" si="1"/>
        <v>#DIV/0!</v>
      </c>
      <c r="J21" s="304"/>
      <c r="K21" s="304"/>
      <c r="L21" s="304"/>
      <c r="M21" s="304"/>
      <c r="N21" s="280">
        <f t="shared" si="14"/>
        <v>0</v>
      </c>
      <c r="O21" s="280">
        <f t="shared" si="15"/>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row>
    <row r="22" spans="1:29" ht="15.75" x14ac:dyDescent="0.25">
      <c r="A22" s="481"/>
      <c r="B22" s="170" t="s">
        <v>13</v>
      </c>
      <c r="C22" s="263" t="s">
        <v>110</v>
      </c>
      <c r="D22" s="303">
        <v>0</v>
      </c>
      <c r="E22" s="303">
        <v>0</v>
      </c>
      <c r="F22" s="279" t="e">
        <f t="shared" si="13"/>
        <v>#DIV/0!</v>
      </c>
      <c r="G22" s="303">
        <v>0</v>
      </c>
      <c r="H22" s="303">
        <v>0</v>
      </c>
      <c r="I22" s="279" t="e">
        <f t="shared" si="1"/>
        <v>#DIV/0!</v>
      </c>
      <c r="J22" s="304"/>
      <c r="K22" s="304"/>
      <c r="L22" s="304"/>
      <c r="M22" s="304"/>
      <c r="N22" s="280">
        <f t="shared" si="14"/>
        <v>0</v>
      </c>
      <c r="O22" s="280">
        <f t="shared" si="15"/>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279">
        <f t="shared" si="11"/>
        <v>0</v>
      </c>
    </row>
    <row r="23" spans="1:29" s="285" customFormat="1" ht="24" x14ac:dyDescent="0.25">
      <c r="A23" s="481"/>
      <c r="B23" s="314" t="s">
        <v>119</v>
      </c>
      <c r="C23" s="288" t="s">
        <v>94</v>
      </c>
      <c r="D23" s="306"/>
      <c r="E23" s="306"/>
      <c r="F23" s="292" t="e">
        <f t="shared" si="13"/>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279">
        <f t="shared" si="11"/>
        <v>0</v>
      </c>
    </row>
    <row r="24" spans="1:29" s="264" customFormat="1" ht="24" x14ac:dyDescent="0.25">
      <c r="A24" s="481"/>
      <c r="B24" s="159" t="s">
        <v>74</v>
      </c>
      <c r="C24" s="262" t="s">
        <v>111</v>
      </c>
      <c r="D24" s="279">
        <f>SUM(D25:D31)</f>
        <v>0</v>
      </c>
      <c r="E24" s="279">
        <f>SUM(E25:E31)</f>
        <v>0</v>
      </c>
      <c r="F24" s="279" t="e">
        <f t="shared" si="13"/>
        <v>#DIV/0!</v>
      </c>
      <c r="G24" s="279">
        <f>SUM(G25:G31)</f>
        <v>0</v>
      </c>
      <c r="H24" s="279">
        <f>SUM(H25:H31)</f>
        <v>0</v>
      </c>
      <c r="I24" s="279" t="e">
        <f>H24/G24</f>
        <v>#DIV/0!</v>
      </c>
      <c r="J24" s="279">
        <f>SUM(J25:J31)</f>
        <v>0</v>
      </c>
      <c r="K24" s="279">
        <f>SUM(K25:K31)</f>
        <v>0</v>
      </c>
      <c r="L24" s="279">
        <f>SUM(L25:L31)</f>
        <v>0</v>
      </c>
      <c r="M24" s="279">
        <f>SUM(M25:M31)</f>
        <v>0</v>
      </c>
      <c r="N24" s="279">
        <f t="shared" si="14"/>
        <v>0</v>
      </c>
      <c r="O24" s="279">
        <f>K24+M24</f>
        <v>0</v>
      </c>
      <c r="P24" s="279" t="e">
        <f t="shared" si="6"/>
        <v>#DIV/0!</v>
      </c>
      <c r="Q24" s="279">
        <f t="shared" ref="Q24:V24" si="16">SUM(Q25:Q31)</f>
        <v>0</v>
      </c>
      <c r="R24" s="279">
        <f t="shared" si="16"/>
        <v>0</v>
      </c>
      <c r="S24" s="279">
        <f t="shared" si="16"/>
        <v>0</v>
      </c>
      <c r="T24" s="279">
        <f t="shared" si="16"/>
        <v>0</v>
      </c>
      <c r="U24" s="279">
        <f t="shared" si="16"/>
        <v>0</v>
      </c>
      <c r="V24" s="279">
        <f t="shared" si="16"/>
        <v>0</v>
      </c>
      <c r="W24" s="279">
        <f t="shared" si="7"/>
        <v>0</v>
      </c>
      <c r="X24" s="279">
        <f t="shared" si="8"/>
        <v>0</v>
      </c>
      <c r="Y24" s="279" t="e">
        <f t="shared" si="9"/>
        <v>#DIV/0!</v>
      </c>
      <c r="Z24" s="279">
        <f t="shared" si="5"/>
        <v>0</v>
      </c>
      <c r="AA24" s="279">
        <f t="shared" si="5"/>
        <v>0</v>
      </c>
      <c r="AB24" s="279">
        <f t="shared" si="10"/>
        <v>0</v>
      </c>
      <c r="AC24" s="279">
        <f t="shared" si="11"/>
        <v>0</v>
      </c>
    </row>
    <row r="25" spans="1:29" ht="15.75" x14ac:dyDescent="0.25">
      <c r="A25" s="481"/>
      <c r="B25" s="170" t="s">
        <v>7</v>
      </c>
      <c r="C25" s="263" t="s">
        <v>112</v>
      </c>
      <c r="D25" s="303"/>
      <c r="E25" s="303"/>
      <c r="F25" s="279" t="e">
        <f t="shared" si="13"/>
        <v>#DIV/0!</v>
      </c>
      <c r="G25" s="303">
        <v>0</v>
      </c>
      <c r="H25" s="303">
        <v>0</v>
      </c>
      <c r="I25" s="279" t="e">
        <f t="shared" ref="I25:I31" si="17">H25/G25</f>
        <v>#DIV/0!</v>
      </c>
      <c r="J25" s="304">
        <v>0</v>
      </c>
      <c r="K25" s="304">
        <v>0</v>
      </c>
      <c r="L25" s="304">
        <v>0</v>
      </c>
      <c r="M25" s="304">
        <v>0</v>
      </c>
      <c r="N25" s="280">
        <f t="shared" si="14"/>
        <v>0</v>
      </c>
      <c r="O25" s="280">
        <f t="shared" si="15"/>
        <v>0</v>
      </c>
      <c r="P25" s="279" t="e">
        <f t="shared" si="6"/>
        <v>#DIV/0!</v>
      </c>
      <c r="Q25" s="304"/>
      <c r="R25" s="304"/>
      <c r="S25" s="304"/>
      <c r="T25" s="304"/>
      <c r="U25" s="304"/>
      <c r="V25" s="304"/>
      <c r="W25" s="280">
        <f t="shared" si="7"/>
        <v>0</v>
      </c>
      <c r="X25" s="280">
        <f t="shared" si="8"/>
        <v>0</v>
      </c>
      <c r="Y25" s="279" t="e">
        <f t="shared" si="9"/>
        <v>#DIV/0!</v>
      </c>
      <c r="Z25" s="280">
        <f t="shared" si="5"/>
        <v>0</v>
      </c>
      <c r="AA25" s="280">
        <f t="shared" si="5"/>
        <v>0</v>
      </c>
      <c r="AB25" s="279">
        <f t="shared" si="10"/>
        <v>0</v>
      </c>
      <c r="AC25" s="279">
        <f t="shared" si="11"/>
        <v>0</v>
      </c>
    </row>
    <row r="26" spans="1:29" ht="15.75" x14ac:dyDescent="0.25">
      <c r="A26" s="481"/>
      <c r="B26" s="170" t="s">
        <v>8</v>
      </c>
      <c r="C26" s="263" t="s">
        <v>113</v>
      </c>
      <c r="D26" s="303"/>
      <c r="E26" s="303"/>
      <c r="F26" s="279" t="e">
        <f t="shared" si="13"/>
        <v>#DIV/0!</v>
      </c>
      <c r="G26" s="303">
        <v>0</v>
      </c>
      <c r="H26" s="303">
        <v>0</v>
      </c>
      <c r="I26" s="279" t="e">
        <f t="shared" si="17"/>
        <v>#DIV/0!</v>
      </c>
      <c r="J26" s="304">
        <v>0</v>
      </c>
      <c r="K26" s="304">
        <v>0</v>
      </c>
      <c r="L26" s="304">
        <v>0</v>
      </c>
      <c r="M26" s="304">
        <v>0</v>
      </c>
      <c r="N26" s="280">
        <f t="shared" si="14"/>
        <v>0</v>
      </c>
      <c r="O26" s="280">
        <f t="shared" si="15"/>
        <v>0</v>
      </c>
      <c r="P26" s="279" t="e">
        <f t="shared" si="6"/>
        <v>#DIV/0!</v>
      </c>
      <c r="Q26" s="305"/>
      <c r="R26" s="305"/>
      <c r="S26" s="305"/>
      <c r="T26" s="305"/>
      <c r="U26" s="304"/>
      <c r="V26" s="304"/>
      <c r="W26" s="280">
        <f t="shared" si="7"/>
        <v>0</v>
      </c>
      <c r="X26" s="280">
        <f t="shared" si="8"/>
        <v>0</v>
      </c>
      <c r="Y26" s="279" t="e">
        <f t="shared" si="9"/>
        <v>#DIV/0!</v>
      </c>
      <c r="Z26" s="280">
        <f t="shared" si="5"/>
        <v>0</v>
      </c>
      <c r="AA26" s="280">
        <f t="shared" si="5"/>
        <v>0</v>
      </c>
      <c r="AB26" s="279">
        <f t="shared" si="10"/>
        <v>0</v>
      </c>
      <c r="AC26" s="279">
        <f t="shared" si="11"/>
        <v>0</v>
      </c>
    </row>
    <row r="27" spans="1:29" ht="15.75" x14ac:dyDescent="0.25">
      <c r="A27" s="481"/>
      <c r="B27" s="170" t="s">
        <v>9</v>
      </c>
      <c r="C27" s="263" t="s">
        <v>114</v>
      </c>
      <c r="D27" s="303"/>
      <c r="E27" s="303"/>
      <c r="F27" s="279" t="e">
        <f t="shared" si="13"/>
        <v>#DIV/0!</v>
      </c>
      <c r="G27" s="303">
        <v>0</v>
      </c>
      <c r="H27" s="303">
        <v>0</v>
      </c>
      <c r="I27" s="279" t="e">
        <f t="shared" si="17"/>
        <v>#DIV/0!</v>
      </c>
      <c r="J27" s="304">
        <v>0</v>
      </c>
      <c r="K27" s="304">
        <v>0</v>
      </c>
      <c r="L27" s="304">
        <v>0</v>
      </c>
      <c r="M27" s="304">
        <v>0</v>
      </c>
      <c r="N27" s="280">
        <f t="shared" si="14"/>
        <v>0</v>
      </c>
      <c r="O27" s="280">
        <f t="shared" si="15"/>
        <v>0</v>
      </c>
      <c r="P27" s="279" t="e">
        <f t="shared" si="6"/>
        <v>#DIV/0!</v>
      </c>
      <c r="Q27" s="305"/>
      <c r="R27" s="305"/>
      <c r="S27" s="305"/>
      <c r="T27" s="305"/>
      <c r="U27" s="304"/>
      <c r="V27" s="304"/>
      <c r="W27" s="280">
        <f t="shared" si="7"/>
        <v>0</v>
      </c>
      <c r="X27" s="280">
        <f t="shared" si="8"/>
        <v>0</v>
      </c>
      <c r="Y27" s="279" t="e">
        <f t="shared" si="9"/>
        <v>#DIV/0!</v>
      </c>
      <c r="Z27" s="280">
        <f t="shared" si="5"/>
        <v>0</v>
      </c>
      <c r="AA27" s="280">
        <f t="shared" si="5"/>
        <v>0</v>
      </c>
      <c r="AB27" s="279">
        <f t="shared" si="10"/>
        <v>0</v>
      </c>
      <c r="AC27" s="279">
        <f t="shared" si="11"/>
        <v>0</v>
      </c>
    </row>
    <row r="28" spans="1:29" ht="15.75" x14ac:dyDescent="0.25">
      <c r="A28" s="481"/>
      <c r="B28" s="170" t="s">
        <v>10</v>
      </c>
      <c r="C28" s="263" t="s">
        <v>115</v>
      </c>
      <c r="D28" s="303"/>
      <c r="E28" s="303"/>
      <c r="F28" s="279" t="e">
        <f t="shared" si="13"/>
        <v>#DIV/0!</v>
      </c>
      <c r="G28" s="303">
        <v>0</v>
      </c>
      <c r="H28" s="303">
        <v>0</v>
      </c>
      <c r="I28" s="279" t="e">
        <f t="shared" si="17"/>
        <v>#DIV/0!</v>
      </c>
      <c r="J28" s="304">
        <v>0</v>
      </c>
      <c r="K28" s="304">
        <v>0</v>
      </c>
      <c r="L28" s="304">
        <v>0</v>
      </c>
      <c r="M28" s="304">
        <v>0</v>
      </c>
      <c r="N28" s="280">
        <f t="shared" si="14"/>
        <v>0</v>
      </c>
      <c r="O28" s="280">
        <f t="shared" si="15"/>
        <v>0</v>
      </c>
      <c r="P28" s="279" t="e">
        <f t="shared" si="6"/>
        <v>#DIV/0!</v>
      </c>
      <c r="Q28" s="305"/>
      <c r="R28" s="305"/>
      <c r="S28" s="305"/>
      <c r="T28" s="305"/>
      <c r="U28" s="304"/>
      <c r="V28" s="304"/>
      <c r="W28" s="280">
        <f t="shared" si="7"/>
        <v>0</v>
      </c>
      <c r="X28" s="280">
        <f t="shared" si="8"/>
        <v>0</v>
      </c>
      <c r="Y28" s="279" t="e">
        <f t="shared" si="9"/>
        <v>#DIV/0!</v>
      </c>
      <c r="Z28" s="280">
        <f t="shared" si="5"/>
        <v>0</v>
      </c>
      <c r="AA28" s="280">
        <f t="shared" si="5"/>
        <v>0</v>
      </c>
      <c r="AB28" s="279">
        <f t="shared" si="10"/>
        <v>0</v>
      </c>
      <c r="AC28" s="279">
        <f t="shared" si="11"/>
        <v>0</v>
      </c>
    </row>
    <row r="29" spans="1:29" ht="15.75" x14ac:dyDescent="0.25">
      <c r="A29" s="481"/>
      <c r="B29" s="170" t="s">
        <v>11</v>
      </c>
      <c r="C29" s="263" t="s">
        <v>116</v>
      </c>
      <c r="D29" s="303"/>
      <c r="E29" s="303"/>
      <c r="F29" s="279" t="e">
        <f t="shared" si="13"/>
        <v>#DIV/0!</v>
      </c>
      <c r="G29" s="303">
        <v>0</v>
      </c>
      <c r="H29" s="303">
        <v>0</v>
      </c>
      <c r="I29" s="279" t="e">
        <f t="shared" si="17"/>
        <v>#DIV/0!</v>
      </c>
      <c r="J29" s="304">
        <v>0</v>
      </c>
      <c r="K29" s="304">
        <v>0</v>
      </c>
      <c r="L29" s="304">
        <v>0</v>
      </c>
      <c r="M29" s="304">
        <v>0</v>
      </c>
      <c r="N29" s="280">
        <f t="shared" si="14"/>
        <v>0</v>
      </c>
      <c r="O29" s="280">
        <f t="shared" si="15"/>
        <v>0</v>
      </c>
      <c r="P29" s="279" t="e">
        <f t="shared" si="6"/>
        <v>#DIV/0!</v>
      </c>
      <c r="Q29" s="305"/>
      <c r="R29" s="305"/>
      <c r="S29" s="305"/>
      <c r="T29" s="305"/>
      <c r="U29" s="304"/>
      <c r="V29" s="304"/>
      <c r="W29" s="280">
        <f t="shared" si="7"/>
        <v>0</v>
      </c>
      <c r="X29" s="280">
        <f t="shared" si="8"/>
        <v>0</v>
      </c>
      <c r="Y29" s="279" t="e">
        <f t="shared" si="9"/>
        <v>#DIV/0!</v>
      </c>
      <c r="Z29" s="280">
        <f t="shared" si="5"/>
        <v>0</v>
      </c>
      <c r="AA29" s="280">
        <f t="shared" si="5"/>
        <v>0</v>
      </c>
      <c r="AB29" s="279">
        <f t="shared" si="10"/>
        <v>0</v>
      </c>
      <c r="AC29" s="279">
        <f t="shared" si="11"/>
        <v>0</v>
      </c>
    </row>
    <row r="30" spans="1:29" ht="15.75" x14ac:dyDescent="0.25">
      <c r="A30" s="481"/>
      <c r="B30" s="170" t="s">
        <v>12</v>
      </c>
      <c r="C30" s="263" t="s">
        <v>117</v>
      </c>
      <c r="D30" s="303"/>
      <c r="E30" s="303"/>
      <c r="F30" s="279" t="e">
        <f t="shared" si="13"/>
        <v>#DIV/0!</v>
      </c>
      <c r="G30" s="303">
        <v>0</v>
      </c>
      <c r="H30" s="303">
        <v>0</v>
      </c>
      <c r="I30" s="279" t="e">
        <f t="shared" si="17"/>
        <v>#DIV/0!</v>
      </c>
      <c r="J30" s="304">
        <v>0</v>
      </c>
      <c r="K30" s="304">
        <v>0</v>
      </c>
      <c r="L30" s="304">
        <v>0</v>
      </c>
      <c r="M30" s="304">
        <v>0</v>
      </c>
      <c r="N30" s="280">
        <f t="shared" si="14"/>
        <v>0</v>
      </c>
      <c r="O30" s="280">
        <f t="shared" si="15"/>
        <v>0</v>
      </c>
      <c r="P30" s="279" t="e">
        <f t="shared" si="6"/>
        <v>#DIV/0!</v>
      </c>
      <c r="Q30" s="305"/>
      <c r="R30" s="305"/>
      <c r="S30" s="305"/>
      <c r="T30" s="305"/>
      <c r="U30" s="304"/>
      <c r="V30" s="304"/>
      <c r="W30" s="280">
        <f t="shared" si="7"/>
        <v>0</v>
      </c>
      <c r="X30" s="280">
        <f t="shared" si="8"/>
        <v>0</v>
      </c>
      <c r="Y30" s="279" t="e">
        <f t="shared" si="9"/>
        <v>#DIV/0!</v>
      </c>
      <c r="Z30" s="280">
        <f t="shared" si="5"/>
        <v>0</v>
      </c>
      <c r="AA30" s="280">
        <f t="shared" si="5"/>
        <v>0</v>
      </c>
      <c r="AB30" s="279">
        <f t="shared" si="10"/>
        <v>0</v>
      </c>
      <c r="AC30" s="279">
        <f t="shared" si="11"/>
        <v>0</v>
      </c>
    </row>
    <row r="31" spans="1:29" ht="15.75" x14ac:dyDescent="0.25">
      <c r="A31" s="481"/>
      <c r="B31" s="170" t="s">
        <v>13</v>
      </c>
      <c r="C31" s="263" t="s">
        <v>118</v>
      </c>
      <c r="D31" s="303"/>
      <c r="E31" s="303"/>
      <c r="F31" s="279" t="e">
        <f t="shared" si="13"/>
        <v>#DIV/0!</v>
      </c>
      <c r="G31" s="303">
        <v>0</v>
      </c>
      <c r="H31" s="303">
        <v>0</v>
      </c>
      <c r="I31" s="279" t="e">
        <f t="shared" si="17"/>
        <v>#DIV/0!</v>
      </c>
      <c r="J31" s="304">
        <v>0</v>
      </c>
      <c r="K31" s="304">
        <v>0</v>
      </c>
      <c r="L31" s="304">
        <v>0</v>
      </c>
      <c r="M31" s="304">
        <v>0</v>
      </c>
      <c r="N31" s="280">
        <f t="shared" si="14"/>
        <v>0</v>
      </c>
      <c r="O31" s="280">
        <f t="shared" si="15"/>
        <v>0</v>
      </c>
      <c r="P31" s="279" t="e">
        <f t="shared" si="6"/>
        <v>#DIV/0!</v>
      </c>
      <c r="Q31" s="305"/>
      <c r="R31" s="305"/>
      <c r="S31" s="305"/>
      <c r="T31" s="305"/>
      <c r="U31" s="304"/>
      <c r="V31" s="304"/>
      <c r="W31" s="280">
        <f t="shared" si="7"/>
        <v>0</v>
      </c>
      <c r="X31" s="280">
        <f t="shared" si="8"/>
        <v>0</v>
      </c>
      <c r="Y31" s="279" t="e">
        <f t="shared" si="9"/>
        <v>#DIV/0!</v>
      </c>
      <c r="Z31" s="280">
        <f t="shared" si="5"/>
        <v>0</v>
      </c>
      <c r="AA31" s="280">
        <f t="shared" si="5"/>
        <v>0</v>
      </c>
      <c r="AB31" s="279">
        <f t="shared" si="10"/>
        <v>0</v>
      </c>
      <c r="AC31" s="279">
        <f>AB31*1.2</f>
        <v>0</v>
      </c>
    </row>
    <row r="32" spans="1:29" s="293" customFormat="1" ht="24" x14ac:dyDescent="0.25">
      <c r="A32" s="481"/>
      <c r="B32" s="314" t="s">
        <v>121</v>
      </c>
      <c r="C32" s="291">
        <v>500</v>
      </c>
      <c r="D32" s="292">
        <v>0</v>
      </c>
      <c r="E32" s="292">
        <v>0</v>
      </c>
      <c r="F32" s="292" t="e">
        <f t="shared" si="13"/>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f t="shared" si="10"/>
        <v>0</v>
      </c>
      <c r="AC32" s="280"/>
    </row>
    <row r="33" spans="1:29" s="296" customFormat="1" ht="24" x14ac:dyDescent="0.25">
      <c r="B33" s="297" t="s">
        <v>31</v>
      </c>
      <c r="C33" s="298">
        <v>600</v>
      </c>
      <c r="D33" s="299">
        <f>D24+D15+D7</f>
        <v>0</v>
      </c>
      <c r="E33" s="299">
        <f>E24+E15+E7</f>
        <v>0</v>
      </c>
      <c r="F33" s="299" t="e">
        <f>E33/D33</f>
        <v>#DIV/0!</v>
      </c>
      <c r="G33" s="299">
        <f>G24+G15+G7</f>
        <v>0</v>
      </c>
      <c r="H33" s="299">
        <f>H24+H15+H7</f>
        <v>0</v>
      </c>
      <c r="I33" s="299" t="e">
        <f>H33/G33</f>
        <v>#DIV/0!</v>
      </c>
      <c r="J33" s="299">
        <f t="shared" ref="J33:O33" si="18">J7+J15+J24</f>
        <v>0</v>
      </c>
      <c r="K33" s="299">
        <f t="shared" si="18"/>
        <v>0</v>
      </c>
      <c r="L33" s="299">
        <f t="shared" si="18"/>
        <v>0</v>
      </c>
      <c r="M33" s="299">
        <f t="shared" si="18"/>
        <v>0</v>
      </c>
      <c r="N33" s="299">
        <f t="shared" si="18"/>
        <v>0</v>
      </c>
      <c r="O33" s="299">
        <f t="shared" si="18"/>
        <v>0</v>
      </c>
      <c r="P33" s="300" t="e">
        <f t="shared" ref="P33:P41" si="19">O33/N33</f>
        <v>#DIV/0!</v>
      </c>
      <c r="Q33" s="299">
        <f t="shared" ref="Q33:X33" si="20">Q7+Q15+Q24</f>
        <v>0</v>
      </c>
      <c r="R33" s="299">
        <f t="shared" si="20"/>
        <v>0</v>
      </c>
      <c r="S33" s="299">
        <f t="shared" si="20"/>
        <v>0</v>
      </c>
      <c r="T33" s="299">
        <f t="shared" si="20"/>
        <v>0</v>
      </c>
      <c r="U33" s="299">
        <f t="shared" si="20"/>
        <v>0</v>
      </c>
      <c r="V33" s="299">
        <f t="shared" si="20"/>
        <v>0</v>
      </c>
      <c r="W33" s="299">
        <f t="shared" si="20"/>
        <v>0</v>
      </c>
      <c r="X33" s="299">
        <f t="shared" si="20"/>
        <v>0</v>
      </c>
      <c r="Y33" s="300" t="e">
        <f t="shared" ref="Y33:Y41" si="21">X33/W33</f>
        <v>#DIV/0!</v>
      </c>
      <c r="Z33" s="300">
        <f t="shared" si="5"/>
        <v>0</v>
      </c>
      <c r="AA33" s="300">
        <f t="shared" si="5"/>
        <v>0</v>
      </c>
      <c r="AB33" s="313">
        <f t="shared" si="10"/>
        <v>0</v>
      </c>
      <c r="AC33" s="312">
        <f t="shared" ref="AC33:AC41" si="22">AB33*1.2</f>
        <v>0</v>
      </c>
    </row>
    <row r="34" spans="1:29" s="265" customFormat="1" ht="15.75" x14ac:dyDescent="0.25">
      <c r="B34" s="286" t="s">
        <v>22</v>
      </c>
      <c r="C34" s="266"/>
      <c r="D34" s="281">
        <f>SUM(D35:D41)</f>
        <v>0</v>
      </c>
      <c r="E34" s="281">
        <f>SUM(E35:E41)</f>
        <v>0</v>
      </c>
      <c r="F34" s="282" t="e">
        <f t="shared" ref="F34:F41" si="23">E34/D34</f>
        <v>#DIV/0!</v>
      </c>
      <c r="G34" s="281">
        <f>G33</f>
        <v>0</v>
      </c>
      <c r="H34" s="281">
        <f t="shared" ref="H34:I37" si="24">H33</f>
        <v>0</v>
      </c>
      <c r="I34" s="281" t="e">
        <f t="shared" si="24"/>
        <v>#DIV/0!</v>
      </c>
      <c r="J34" s="282">
        <f>J33</f>
        <v>0</v>
      </c>
      <c r="K34" s="282">
        <f t="shared" ref="K34:X34" si="25">K33</f>
        <v>0</v>
      </c>
      <c r="L34" s="282">
        <f t="shared" si="25"/>
        <v>0</v>
      </c>
      <c r="M34" s="282">
        <f t="shared" si="25"/>
        <v>0</v>
      </c>
      <c r="N34" s="282">
        <f t="shared" si="25"/>
        <v>0</v>
      </c>
      <c r="O34" s="282">
        <f t="shared" si="25"/>
        <v>0</v>
      </c>
      <c r="P34" s="283" t="e">
        <f t="shared" si="19"/>
        <v>#DIV/0!</v>
      </c>
      <c r="Q34" s="282">
        <f t="shared" si="25"/>
        <v>0</v>
      </c>
      <c r="R34" s="282">
        <f t="shared" si="25"/>
        <v>0</v>
      </c>
      <c r="S34" s="282">
        <f t="shared" si="25"/>
        <v>0</v>
      </c>
      <c r="T34" s="282">
        <f t="shared" si="25"/>
        <v>0</v>
      </c>
      <c r="U34" s="282">
        <f t="shared" si="25"/>
        <v>0</v>
      </c>
      <c r="V34" s="282">
        <f t="shared" si="25"/>
        <v>0</v>
      </c>
      <c r="W34" s="282">
        <f t="shared" si="25"/>
        <v>0</v>
      </c>
      <c r="X34" s="282">
        <f t="shared" si="25"/>
        <v>0</v>
      </c>
      <c r="Y34" s="283" t="e">
        <f t="shared" si="21"/>
        <v>#DIV/0!</v>
      </c>
      <c r="Z34" s="283">
        <f t="shared" si="5"/>
        <v>0</v>
      </c>
      <c r="AA34" s="283">
        <f t="shared" si="5"/>
        <v>0</v>
      </c>
      <c r="AB34" s="279">
        <f t="shared" si="10"/>
        <v>0</v>
      </c>
      <c r="AC34" s="279">
        <f t="shared" si="22"/>
        <v>0</v>
      </c>
    </row>
    <row r="35" spans="1:29" s="265" customFormat="1" ht="15.75" x14ac:dyDescent="0.25">
      <c r="A35" s="505"/>
      <c r="B35" s="267" t="s">
        <v>7</v>
      </c>
      <c r="C35" s="268"/>
      <c r="D35" s="283">
        <f t="shared" ref="D35:E41" si="26">D8+D16+D25</f>
        <v>0</v>
      </c>
      <c r="E35" s="283">
        <f t="shared" si="26"/>
        <v>0</v>
      </c>
      <c r="F35" s="283" t="e">
        <f t="shared" si="23"/>
        <v>#DIV/0!</v>
      </c>
      <c r="G35" s="283">
        <f t="shared" ref="G35:H41" si="27">G8+G16+G25</f>
        <v>0</v>
      </c>
      <c r="H35" s="283">
        <f t="shared" si="27"/>
        <v>0</v>
      </c>
      <c r="I35" s="281" t="e">
        <f t="shared" si="24"/>
        <v>#DIV/0!</v>
      </c>
      <c r="J35" s="283">
        <f t="shared" ref="J35:O41" si="28">J8+J16+J25</f>
        <v>0</v>
      </c>
      <c r="K35" s="283">
        <f t="shared" si="28"/>
        <v>0</v>
      </c>
      <c r="L35" s="283">
        <f t="shared" si="28"/>
        <v>0</v>
      </c>
      <c r="M35" s="283">
        <f t="shared" si="28"/>
        <v>0</v>
      </c>
      <c r="N35" s="283">
        <f t="shared" si="28"/>
        <v>0</v>
      </c>
      <c r="O35" s="283">
        <f t="shared" si="28"/>
        <v>0</v>
      </c>
      <c r="P35" s="283" t="e">
        <f t="shared" si="19"/>
        <v>#DIV/0!</v>
      </c>
      <c r="Q35" s="283">
        <f t="shared" ref="Q35:X41" si="29">Q8+Q16+Q25</f>
        <v>0</v>
      </c>
      <c r="R35" s="283">
        <f t="shared" si="29"/>
        <v>0</v>
      </c>
      <c r="S35" s="283">
        <f t="shared" si="29"/>
        <v>0</v>
      </c>
      <c r="T35" s="283">
        <f t="shared" si="29"/>
        <v>0</v>
      </c>
      <c r="U35" s="283">
        <f t="shared" si="29"/>
        <v>0</v>
      </c>
      <c r="V35" s="283">
        <f t="shared" si="29"/>
        <v>0</v>
      </c>
      <c r="W35" s="283">
        <f t="shared" si="29"/>
        <v>0</v>
      </c>
      <c r="X35" s="283">
        <f t="shared" si="29"/>
        <v>0</v>
      </c>
      <c r="Y35" s="283" t="e">
        <f t="shared" si="21"/>
        <v>#DIV/0!</v>
      </c>
      <c r="Z35" s="283">
        <f t="shared" si="5"/>
        <v>0</v>
      </c>
      <c r="AA35" s="283">
        <f t="shared" si="5"/>
        <v>0</v>
      </c>
      <c r="AB35" s="279">
        <f t="shared" si="10"/>
        <v>0</v>
      </c>
      <c r="AC35" s="279">
        <f t="shared" si="22"/>
        <v>0</v>
      </c>
    </row>
    <row r="36" spans="1:29" s="265" customFormat="1" ht="15.75" x14ac:dyDescent="0.25">
      <c r="A36" s="505"/>
      <c r="B36" s="267" t="s">
        <v>8</v>
      </c>
      <c r="C36" s="268"/>
      <c r="D36" s="283">
        <f t="shared" si="26"/>
        <v>0</v>
      </c>
      <c r="E36" s="283">
        <f>E9+E17+E26</f>
        <v>0</v>
      </c>
      <c r="F36" s="283" t="e">
        <f t="shared" si="23"/>
        <v>#DIV/0!</v>
      </c>
      <c r="G36" s="283">
        <f t="shared" si="27"/>
        <v>0</v>
      </c>
      <c r="H36" s="283">
        <f t="shared" si="27"/>
        <v>0</v>
      </c>
      <c r="I36" s="281" t="e">
        <f t="shared" si="24"/>
        <v>#DIV/0!</v>
      </c>
      <c r="J36" s="283">
        <f t="shared" si="28"/>
        <v>0</v>
      </c>
      <c r="K36" s="283">
        <f t="shared" si="28"/>
        <v>0</v>
      </c>
      <c r="L36" s="283">
        <f t="shared" si="28"/>
        <v>0</v>
      </c>
      <c r="M36" s="283">
        <f t="shared" si="28"/>
        <v>0</v>
      </c>
      <c r="N36" s="283">
        <f t="shared" si="28"/>
        <v>0</v>
      </c>
      <c r="O36" s="283">
        <f t="shared" si="28"/>
        <v>0</v>
      </c>
      <c r="P36" s="283" t="e">
        <f t="shared" si="19"/>
        <v>#DIV/0!</v>
      </c>
      <c r="Q36" s="283">
        <f t="shared" si="29"/>
        <v>0</v>
      </c>
      <c r="R36" s="283">
        <f t="shared" si="29"/>
        <v>0</v>
      </c>
      <c r="S36" s="283">
        <f t="shared" si="29"/>
        <v>0</v>
      </c>
      <c r="T36" s="283">
        <f t="shared" si="29"/>
        <v>0</v>
      </c>
      <c r="U36" s="283">
        <f t="shared" si="29"/>
        <v>0</v>
      </c>
      <c r="V36" s="283">
        <f t="shared" si="29"/>
        <v>0</v>
      </c>
      <c r="W36" s="283">
        <f t="shared" si="29"/>
        <v>0</v>
      </c>
      <c r="X36" s="283">
        <f t="shared" si="29"/>
        <v>0</v>
      </c>
      <c r="Y36" s="283" t="e">
        <f t="shared" si="21"/>
        <v>#DIV/0!</v>
      </c>
      <c r="Z36" s="283">
        <f t="shared" si="5"/>
        <v>0</v>
      </c>
      <c r="AA36" s="283">
        <f t="shared" si="5"/>
        <v>0</v>
      </c>
      <c r="AB36" s="279">
        <f t="shared" si="10"/>
        <v>0</v>
      </c>
      <c r="AC36" s="279">
        <f t="shared" si="22"/>
        <v>0</v>
      </c>
    </row>
    <row r="37" spans="1:29" s="265" customFormat="1" ht="15.75" x14ac:dyDescent="0.25">
      <c r="A37" s="505"/>
      <c r="B37" s="267" t="s">
        <v>9</v>
      </c>
      <c r="C37" s="268"/>
      <c r="D37" s="283">
        <f t="shared" si="26"/>
        <v>0</v>
      </c>
      <c r="E37" s="283">
        <f t="shared" si="26"/>
        <v>0</v>
      </c>
      <c r="F37" s="283" t="e">
        <f t="shared" si="23"/>
        <v>#DIV/0!</v>
      </c>
      <c r="G37" s="283">
        <f t="shared" si="27"/>
        <v>0</v>
      </c>
      <c r="H37" s="283">
        <f t="shared" si="27"/>
        <v>0</v>
      </c>
      <c r="I37" s="281" t="e">
        <f t="shared" si="24"/>
        <v>#DIV/0!</v>
      </c>
      <c r="J37" s="283">
        <f t="shared" si="28"/>
        <v>0</v>
      </c>
      <c r="K37" s="283">
        <f t="shared" si="28"/>
        <v>0</v>
      </c>
      <c r="L37" s="283">
        <f t="shared" si="28"/>
        <v>0</v>
      </c>
      <c r="M37" s="283">
        <f t="shared" si="28"/>
        <v>0</v>
      </c>
      <c r="N37" s="283">
        <f t="shared" si="28"/>
        <v>0</v>
      </c>
      <c r="O37" s="283">
        <f t="shared" si="28"/>
        <v>0</v>
      </c>
      <c r="P37" s="283" t="e">
        <f t="shared" si="19"/>
        <v>#DIV/0!</v>
      </c>
      <c r="Q37" s="283">
        <f t="shared" si="29"/>
        <v>0</v>
      </c>
      <c r="R37" s="283">
        <f t="shared" si="29"/>
        <v>0</v>
      </c>
      <c r="S37" s="283">
        <f t="shared" si="29"/>
        <v>0</v>
      </c>
      <c r="T37" s="283">
        <f t="shared" si="29"/>
        <v>0</v>
      </c>
      <c r="U37" s="283">
        <f t="shared" si="29"/>
        <v>0</v>
      </c>
      <c r="V37" s="283">
        <f t="shared" si="29"/>
        <v>0</v>
      </c>
      <c r="W37" s="283">
        <f t="shared" si="29"/>
        <v>0</v>
      </c>
      <c r="X37" s="283">
        <f t="shared" si="29"/>
        <v>0</v>
      </c>
      <c r="Y37" s="283" t="e">
        <f t="shared" si="21"/>
        <v>#DIV/0!</v>
      </c>
      <c r="Z37" s="283">
        <f t="shared" si="5"/>
        <v>0</v>
      </c>
      <c r="AA37" s="283">
        <f t="shared" si="5"/>
        <v>0</v>
      </c>
      <c r="AB37" s="279">
        <f t="shared" si="10"/>
        <v>0</v>
      </c>
      <c r="AC37" s="279">
        <f t="shared" si="22"/>
        <v>0</v>
      </c>
    </row>
    <row r="38" spans="1:29" s="265" customFormat="1" ht="15.75" x14ac:dyDescent="0.25">
      <c r="A38" s="505"/>
      <c r="B38" s="267" t="s">
        <v>10</v>
      </c>
      <c r="C38" s="268"/>
      <c r="D38" s="283">
        <f t="shared" si="26"/>
        <v>0</v>
      </c>
      <c r="E38" s="283">
        <f t="shared" si="26"/>
        <v>0</v>
      </c>
      <c r="F38" s="283" t="e">
        <f t="shared" si="23"/>
        <v>#DIV/0!</v>
      </c>
      <c r="G38" s="283">
        <f t="shared" si="27"/>
        <v>0</v>
      </c>
      <c r="H38" s="283">
        <f t="shared" si="27"/>
        <v>0</v>
      </c>
      <c r="I38" s="283" t="e">
        <f>H38/G38</f>
        <v>#DIV/0!</v>
      </c>
      <c r="J38" s="283">
        <f t="shared" si="28"/>
        <v>0</v>
      </c>
      <c r="K38" s="283">
        <f t="shared" si="28"/>
        <v>0</v>
      </c>
      <c r="L38" s="283">
        <f t="shared" si="28"/>
        <v>0</v>
      </c>
      <c r="M38" s="283">
        <f t="shared" si="28"/>
        <v>0</v>
      </c>
      <c r="N38" s="283">
        <f t="shared" si="28"/>
        <v>0</v>
      </c>
      <c r="O38" s="283">
        <f t="shared" si="28"/>
        <v>0</v>
      </c>
      <c r="P38" s="283" t="e">
        <f t="shared" si="19"/>
        <v>#DIV/0!</v>
      </c>
      <c r="Q38" s="283">
        <f t="shared" si="29"/>
        <v>0</v>
      </c>
      <c r="R38" s="283">
        <f t="shared" si="29"/>
        <v>0</v>
      </c>
      <c r="S38" s="283">
        <f t="shared" si="29"/>
        <v>0</v>
      </c>
      <c r="T38" s="283">
        <f t="shared" si="29"/>
        <v>0</v>
      </c>
      <c r="U38" s="283">
        <f t="shared" si="29"/>
        <v>0</v>
      </c>
      <c r="V38" s="283">
        <f t="shared" si="29"/>
        <v>0</v>
      </c>
      <c r="W38" s="283">
        <f t="shared" si="29"/>
        <v>0</v>
      </c>
      <c r="X38" s="283">
        <f t="shared" si="29"/>
        <v>0</v>
      </c>
      <c r="Y38" s="283" t="e">
        <f t="shared" si="21"/>
        <v>#DIV/0!</v>
      </c>
      <c r="Z38" s="283">
        <f t="shared" si="5"/>
        <v>0</v>
      </c>
      <c r="AA38" s="283">
        <f t="shared" si="5"/>
        <v>0</v>
      </c>
      <c r="AB38" s="279">
        <f t="shared" si="10"/>
        <v>0</v>
      </c>
      <c r="AC38" s="279">
        <f t="shared" si="22"/>
        <v>0</v>
      </c>
    </row>
    <row r="39" spans="1:29" s="265" customFormat="1" ht="15.75" x14ac:dyDescent="0.25">
      <c r="A39" s="505"/>
      <c r="B39" s="267" t="s">
        <v>11</v>
      </c>
      <c r="C39" s="268"/>
      <c r="D39" s="283">
        <f t="shared" si="26"/>
        <v>0</v>
      </c>
      <c r="E39" s="283">
        <f t="shared" si="26"/>
        <v>0</v>
      </c>
      <c r="F39" s="283" t="e">
        <f t="shared" si="23"/>
        <v>#DIV/0!</v>
      </c>
      <c r="G39" s="283">
        <f t="shared" si="27"/>
        <v>0</v>
      </c>
      <c r="H39" s="283">
        <f t="shared" si="27"/>
        <v>0</v>
      </c>
      <c r="I39" s="283" t="e">
        <f>H39/G39</f>
        <v>#DIV/0!</v>
      </c>
      <c r="J39" s="283">
        <f t="shared" si="28"/>
        <v>0</v>
      </c>
      <c r="K39" s="283">
        <f t="shared" si="28"/>
        <v>0</v>
      </c>
      <c r="L39" s="283">
        <f t="shared" si="28"/>
        <v>0</v>
      </c>
      <c r="M39" s="283">
        <f t="shared" si="28"/>
        <v>0</v>
      </c>
      <c r="N39" s="283">
        <f t="shared" si="28"/>
        <v>0</v>
      </c>
      <c r="O39" s="283">
        <f t="shared" si="28"/>
        <v>0</v>
      </c>
      <c r="P39" s="283" t="e">
        <f t="shared" si="19"/>
        <v>#DIV/0!</v>
      </c>
      <c r="Q39" s="283">
        <f t="shared" si="29"/>
        <v>0</v>
      </c>
      <c r="R39" s="283">
        <f t="shared" si="29"/>
        <v>0</v>
      </c>
      <c r="S39" s="283">
        <f t="shared" si="29"/>
        <v>0</v>
      </c>
      <c r="T39" s="283">
        <f t="shared" si="29"/>
        <v>0</v>
      </c>
      <c r="U39" s="283">
        <f t="shared" si="29"/>
        <v>0</v>
      </c>
      <c r="V39" s="283">
        <f t="shared" si="29"/>
        <v>0</v>
      </c>
      <c r="W39" s="283">
        <f t="shared" si="29"/>
        <v>0</v>
      </c>
      <c r="X39" s="283">
        <f t="shared" si="29"/>
        <v>0</v>
      </c>
      <c r="Y39" s="283" t="e">
        <f t="shared" si="21"/>
        <v>#DIV/0!</v>
      </c>
      <c r="Z39" s="283">
        <f t="shared" si="5"/>
        <v>0</v>
      </c>
      <c r="AA39" s="283">
        <f t="shared" si="5"/>
        <v>0</v>
      </c>
      <c r="AB39" s="279">
        <f t="shared" si="10"/>
        <v>0</v>
      </c>
      <c r="AC39" s="279">
        <f t="shared" si="22"/>
        <v>0</v>
      </c>
    </row>
    <row r="40" spans="1:29" s="265" customFormat="1" ht="15.75" x14ac:dyDescent="0.25">
      <c r="A40" s="505"/>
      <c r="B40" s="267" t="s">
        <v>12</v>
      </c>
      <c r="C40" s="268"/>
      <c r="D40" s="283">
        <f t="shared" si="26"/>
        <v>0</v>
      </c>
      <c r="E40" s="283">
        <f t="shared" si="26"/>
        <v>0</v>
      </c>
      <c r="F40" s="283" t="e">
        <f t="shared" si="23"/>
        <v>#DIV/0!</v>
      </c>
      <c r="G40" s="283">
        <f t="shared" si="27"/>
        <v>0</v>
      </c>
      <c r="H40" s="283">
        <f t="shared" si="27"/>
        <v>0</v>
      </c>
      <c r="I40" s="283" t="e">
        <f>H40/G40</f>
        <v>#DIV/0!</v>
      </c>
      <c r="J40" s="283">
        <f t="shared" si="28"/>
        <v>0</v>
      </c>
      <c r="K40" s="283">
        <f t="shared" si="28"/>
        <v>0</v>
      </c>
      <c r="L40" s="283">
        <f t="shared" si="28"/>
        <v>0</v>
      </c>
      <c r="M40" s="283">
        <f t="shared" si="28"/>
        <v>0</v>
      </c>
      <c r="N40" s="283">
        <f t="shared" si="28"/>
        <v>0</v>
      </c>
      <c r="O40" s="283">
        <f t="shared" si="28"/>
        <v>0</v>
      </c>
      <c r="P40" s="283" t="e">
        <f t="shared" si="19"/>
        <v>#DIV/0!</v>
      </c>
      <c r="Q40" s="283">
        <f t="shared" si="29"/>
        <v>0</v>
      </c>
      <c r="R40" s="283">
        <f t="shared" si="29"/>
        <v>0</v>
      </c>
      <c r="S40" s="283">
        <f t="shared" si="29"/>
        <v>0</v>
      </c>
      <c r="T40" s="283">
        <f t="shared" si="29"/>
        <v>0</v>
      </c>
      <c r="U40" s="283">
        <f t="shared" si="29"/>
        <v>0</v>
      </c>
      <c r="V40" s="283">
        <f t="shared" si="29"/>
        <v>0</v>
      </c>
      <c r="W40" s="283">
        <f t="shared" si="29"/>
        <v>0</v>
      </c>
      <c r="X40" s="283">
        <f t="shared" si="29"/>
        <v>0</v>
      </c>
      <c r="Y40" s="283" t="e">
        <f t="shared" si="21"/>
        <v>#DIV/0!</v>
      </c>
      <c r="Z40" s="283">
        <f t="shared" si="5"/>
        <v>0</v>
      </c>
      <c r="AA40" s="283">
        <f t="shared" si="5"/>
        <v>0</v>
      </c>
      <c r="AB40" s="279">
        <f t="shared" si="10"/>
        <v>0</v>
      </c>
      <c r="AC40" s="279">
        <f t="shared" si="22"/>
        <v>0</v>
      </c>
    </row>
    <row r="41" spans="1:29" s="265" customFormat="1" ht="15.75" x14ac:dyDescent="0.25">
      <c r="A41" s="505"/>
      <c r="B41" s="267" t="s">
        <v>13</v>
      </c>
      <c r="C41" s="269"/>
      <c r="D41" s="283">
        <f t="shared" si="26"/>
        <v>0</v>
      </c>
      <c r="E41" s="283">
        <f t="shared" si="26"/>
        <v>0</v>
      </c>
      <c r="F41" s="283" t="e">
        <f t="shared" si="23"/>
        <v>#DIV/0!</v>
      </c>
      <c r="G41" s="283">
        <f t="shared" si="27"/>
        <v>0</v>
      </c>
      <c r="H41" s="283">
        <f t="shared" si="27"/>
        <v>0</v>
      </c>
      <c r="I41" s="283" t="e">
        <f>H41/G41</f>
        <v>#DIV/0!</v>
      </c>
      <c r="J41" s="283">
        <f t="shared" si="28"/>
        <v>0</v>
      </c>
      <c r="K41" s="283">
        <f t="shared" si="28"/>
        <v>0</v>
      </c>
      <c r="L41" s="283">
        <f t="shared" si="28"/>
        <v>0</v>
      </c>
      <c r="M41" s="283">
        <f t="shared" si="28"/>
        <v>0</v>
      </c>
      <c r="N41" s="283">
        <f t="shared" si="28"/>
        <v>0</v>
      </c>
      <c r="O41" s="283">
        <f t="shared" si="28"/>
        <v>0</v>
      </c>
      <c r="P41" s="283" t="e">
        <f t="shared" si="19"/>
        <v>#DIV/0!</v>
      </c>
      <c r="Q41" s="283">
        <f t="shared" si="29"/>
        <v>0</v>
      </c>
      <c r="R41" s="283">
        <f t="shared" si="29"/>
        <v>0</v>
      </c>
      <c r="S41" s="283">
        <f t="shared" si="29"/>
        <v>0</v>
      </c>
      <c r="T41" s="283">
        <f t="shared" si="29"/>
        <v>0</v>
      </c>
      <c r="U41" s="283">
        <f t="shared" si="29"/>
        <v>0</v>
      </c>
      <c r="V41" s="283">
        <f t="shared" si="29"/>
        <v>0</v>
      </c>
      <c r="W41" s="283">
        <f t="shared" si="29"/>
        <v>0</v>
      </c>
      <c r="X41" s="283">
        <f t="shared" si="29"/>
        <v>0</v>
      </c>
      <c r="Y41" s="283" t="e">
        <f t="shared" si="21"/>
        <v>#DIV/0!</v>
      </c>
      <c r="Z41" s="283">
        <f t="shared" si="5"/>
        <v>0</v>
      </c>
      <c r="AA41" s="283">
        <f t="shared" si="5"/>
        <v>0</v>
      </c>
      <c r="AB41" s="279">
        <f t="shared" si="10"/>
        <v>0</v>
      </c>
      <c r="AC41" s="279">
        <f t="shared" si="22"/>
        <v>0</v>
      </c>
    </row>
    <row r="42" spans="1:29" x14ac:dyDescent="0.25">
      <c r="C42"/>
    </row>
    <row r="43" spans="1:29" ht="15.75" x14ac:dyDescent="0.25">
      <c r="B43" s="67"/>
      <c r="C43" s="67"/>
      <c r="D43" s="67"/>
      <c r="E43" s="67"/>
      <c r="F43" s="67"/>
      <c r="G43" s="67"/>
      <c r="AB43" s="67"/>
    </row>
    <row r="44" spans="1:29" ht="15" customHeight="1" x14ac:dyDescent="0.25">
      <c r="C44"/>
      <c r="F44" s="515" t="s">
        <v>131</v>
      </c>
      <c r="G44" s="515"/>
      <c r="H44" s="515"/>
      <c r="I44" s="515"/>
      <c r="J44" s="515"/>
      <c r="K44" s="515"/>
      <c r="L44" s="515" t="s">
        <v>32</v>
      </c>
      <c r="M44" s="515"/>
      <c r="N44" s="515"/>
      <c r="O44" s="515"/>
      <c r="P44" s="515"/>
      <c r="Q44" s="515"/>
    </row>
    <row r="45" spans="1:29" ht="15" customHeight="1" x14ac:dyDescent="0.25">
      <c r="F45" s="515"/>
      <c r="G45" s="515"/>
      <c r="H45" s="515"/>
      <c r="I45" s="515"/>
      <c r="J45" s="515"/>
      <c r="K45" s="515"/>
      <c r="L45" s="515"/>
      <c r="M45" s="515"/>
      <c r="N45" s="515"/>
      <c r="O45" s="515"/>
      <c r="P45" s="515"/>
      <c r="Q45" s="515"/>
    </row>
    <row r="46" spans="1:29" ht="15" customHeight="1" x14ac:dyDescent="0.25">
      <c r="F46" s="515"/>
      <c r="G46" s="515"/>
      <c r="H46" s="515"/>
      <c r="I46" s="515"/>
      <c r="J46" s="515"/>
      <c r="K46" s="515"/>
      <c r="L46" s="515"/>
      <c r="M46" s="515"/>
      <c r="N46" s="515"/>
      <c r="O46" s="515"/>
      <c r="P46" s="515"/>
      <c r="Q46" s="515"/>
    </row>
    <row r="47" spans="1:29" ht="15" customHeight="1" x14ac:dyDescent="0.25">
      <c r="F47" s="515"/>
      <c r="G47" s="515"/>
      <c r="H47" s="515"/>
      <c r="I47" s="515"/>
      <c r="J47" s="515"/>
      <c r="K47" s="515"/>
      <c r="L47" s="515"/>
      <c r="M47" s="515"/>
      <c r="N47" s="515"/>
      <c r="O47" s="515"/>
      <c r="P47" s="515"/>
      <c r="Q47" s="515"/>
    </row>
    <row r="48" spans="1:29" ht="15" customHeight="1" x14ac:dyDescent="0.25">
      <c r="F48" s="515"/>
      <c r="G48" s="515"/>
      <c r="H48" s="515"/>
      <c r="I48" s="515"/>
      <c r="J48" s="515"/>
      <c r="K48" s="515"/>
      <c r="L48" s="515"/>
      <c r="M48" s="515"/>
      <c r="N48" s="515"/>
      <c r="O48" s="515"/>
      <c r="P48" s="515"/>
      <c r="Q48" s="515"/>
    </row>
    <row r="49" spans="6:17" ht="15" customHeight="1" x14ac:dyDescent="0.25">
      <c r="F49" s="515"/>
      <c r="G49" s="515"/>
      <c r="H49" s="515"/>
      <c r="I49" s="515"/>
      <c r="J49" s="515"/>
      <c r="K49" s="515"/>
      <c r="L49" s="515"/>
      <c r="M49" s="515"/>
      <c r="N49" s="515"/>
      <c r="O49" s="515"/>
      <c r="P49" s="515"/>
      <c r="Q49" s="515"/>
    </row>
    <row r="50" spans="6:17" ht="30" customHeight="1" x14ac:dyDescent="0.25">
      <c r="F50" s="516" t="s">
        <v>132</v>
      </c>
      <c r="G50" s="516"/>
      <c r="H50" s="516"/>
      <c r="I50" s="516"/>
      <c r="J50" s="516"/>
      <c r="K50" s="516"/>
      <c r="L50" s="516"/>
      <c r="M50" s="516"/>
      <c r="N50" s="516"/>
      <c r="O50" s="516"/>
      <c r="P50" s="516"/>
      <c r="Q50" s="516"/>
    </row>
    <row r="51" spans="6:17" ht="30" customHeight="1" x14ac:dyDescent="0.25">
      <c r="F51" s="517"/>
      <c r="G51" s="517"/>
      <c r="H51" s="517"/>
      <c r="I51" s="517"/>
      <c r="J51" s="517"/>
      <c r="K51" s="517"/>
      <c r="L51" s="517"/>
      <c r="M51" s="517"/>
      <c r="N51" s="517"/>
      <c r="O51" s="517"/>
      <c r="P51" s="517"/>
      <c r="Q51" s="517"/>
    </row>
    <row r="52" spans="6:17" ht="30" customHeight="1" x14ac:dyDescent="0.25">
      <c r="F52" s="517"/>
      <c r="G52" s="517"/>
      <c r="H52" s="517"/>
      <c r="I52" s="517"/>
      <c r="J52" s="517"/>
      <c r="K52" s="517"/>
      <c r="L52" s="517"/>
      <c r="M52" s="517"/>
      <c r="N52" s="517"/>
      <c r="O52" s="517"/>
      <c r="P52" s="517"/>
      <c r="Q52" s="517"/>
    </row>
    <row r="53" spans="6:17" ht="30" customHeight="1" x14ac:dyDescent="0.25">
      <c r="F53" s="517"/>
      <c r="G53" s="517"/>
      <c r="H53" s="517"/>
      <c r="I53" s="517"/>
      <c r="J53" s="517"/>
      <c r="K53" s="517"/>
      <c r="L53" s="517"/>
      <c r="M53" s="517"/>
      <c r="N53" s="517"/>
      <c r="O53" s="517"/>
      <c r="P53" s="517"/>
      <c r="Q53" s="517"/>
    </row>
  </sheetData>
  <mergeCells count="16">
    <mergeCell ref="H1:I1"/>
    <mergeCell ref="A2:AC2"/>
    <mergeCell ref="B3:AC3"/>
    <mergeCell ref="B5:B6"/>
    <mergeCell ref="C5:C6"/>
    <mergeCell ref="D5:F5"/>
    <mergeCell ref="G5:I5"/>
    <mergeCell ref="J5:P5"/>
    <mergeCell ref="Q5:Y5"/>
    <mergeCell ref="Z5:AC5"/>
    <mergeCell ref="B4:AC4"/>
    <mergeCell ref="A7:A32"/>
    <mergeCell ref="A35:A41"/>
    <mergeCell ref="F44:K49"/>
    <mergeCell ref="L44:Q49"/>
    <mergeCell ref="F50:Q53"/>
  </mergeCells>
  <dataValidations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7" right="0.7" top="0.75" bottom="0.75" header="0.3" footer="0.3"/>
  <pageSetup paperSize="9" scale="66" orientation="portrait" r:id="rId1"/>
  <rowBreaks count="1" manualBreakCount="1">
    <brk id="4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C53"/>
  <sheetViews>
    <sheetView view="pageBreakPreview" zoomScale="60" zoomScaleNormal="80" workbookViewId="0">
      <selection activeCell="AR46" sqref="AR46"/>
    </sheetView>
  </sheetViews>
  <sheetFormatPr defaultRowHeight="15"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s>
  <sheetData>
    <row r="1" spans="1:29" ht="15.75" x14ac:dyDescent="0.25">
      <c r="H1" s="473" t="s">
        <v>73</v>
      </c>
      <c r="I1" s="473"/>
    </row>
    <row r="2" spans="1:29" s="112" customFormat="1" ht="101.25" customHeight="1"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3" spans="1:29" ht="20.25" x14ac:dyDescent="0.25">
      <c r="B3" s="476" t="s">
        <v>167</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row>
    <row r="4" spans="1:29" ht="20.25" x14ac:dyDescent="0.25">
      <c r="B4" s="514" t="str">
        <f>Январь!B4:AC4</f>
        <v>2025 г.</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row>
    <row r="5" spans="1:29" ht="15.75" x14ac:dyDescent="0.25">
      <c r="B5" s="501" t="s">
        <v>2</v>
      </c>
      <c r="C5" s="502" t="s">
        <v>0</v>
      </c>
      <c r="D5" s="503"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04"/>
    </row>
    <row r="6" spans="1:29" ht="89.25" customHeight="1" x14ac:dyDescent="0.25">
      <c r="B6" s="501"/>
      <c r="C6" s="502"/>
      <c r="D6" s="270" t="s">
        <v>24</v>
      </c>
      <c r="E6" s="271" t="s">
        <v>25</v>
      </c>
      <c r="F6" s="272" t="s">
        <v>30</v>
      </c>
      <c r="G6" s="270"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277" t="s">
        <v>81</v>
      </c>
    </row>
    <row r="7" spans="1:29" s="264" customFormat="1" ht="24" x14ac:dyDescent="0.25">
      <c r="A7" s="481"/>
      <c r="B7" s="159" t="s">
        <v>1</v>
      </c>
      <c r="C7" s="262" t="s">
        <v>95</v>
      </c>
      <c r="D7" s="279">
        <f>SUM(D8:D14)</f>
        <v>0</v>
      </c>
      <c r="E7" s="279">
        <f>SUM(E8:E14)</f>
        <v>0</v>
      </c>
      <c r="F7" s="279" t="e">
        <f t="shared" ref="F7:F14" si="0">E7/D7</f>
        <v>#DIV/0!</v>
      </c>
      <c r="G7" s="279">
        <f>SUM(G8:G14)</f>
        <v>0</v>
      </c>
      <c r="H7" s="279">
        <f>SUM(H8:H14)</f>
        <v>0</v>
      </c>
      <c r="I7" s="279" t="e">
        <f t="shared" ref="I7:I22" si="1">H7/G7</f>
        <v>#DIV/0!</v>
      </c>
      <c r="J7" s="279">
        <f>SUM(J8:J14)</f>
        <v>0</v>
      </c>
      <c r="K7" s="279">
        <f>SUM(K8:K14)</f>
        <v>0</v>
      </c>
      <c r="L7" s="279">
        <f>SUM(L8:L14)</f>
        <v>0</v>
      </c>
      <c r="M7" s="279">
        <f>SUM(M8:M14)</f>
        <v>0</v>
      </c>
      <c r="N7" s="279">
        <f t="shared" ref="N7:N14" si="2">J7</f>
        <v>0</v>
      </c>
      <c r="O7" s="279">
        <f t="shared" ref="O7:O14" si="3">K7+M7</f>
        <v>0</v>
      </c>
      <c r="P7" s="279" t="e">
        <f>O7/N7</f>
        <v>#DIV/0!</v>
      </c>
      <c r="Q7" s="279">
        <f t="shared" ref="Q7:V7" si="4">SUM(Q8:Q14)</f>
        <v>0</v>
      </c>
      <c r="R7" s="279">
        <f t="shared" si="4"/>
        <v>0</v>
      </c>
      <c r="S7" s="279">
        <f t="shared" si="4"/>
        <v>0</v>
      </c>
      <c r="T7" s="279">
        <f t="shared" si="4"/>
        <v>0</v>
      </c>
      <c r="U7" s="279">
        <f t="shared" si="4"/>
        <v>0</v>
      </c>
      <c r="V7" s="279">
        <f t="shared" si="4"/>
        <v>0</v>
      </c>
      <c r="W7" s="279">
        <f>Q7</f>
        <v>0</v>
      </c>
      <c r="X7" s="279">
        <f>R7+T7+V7</f>
        <v>0</v>
      </c>
      <c r="Y7" s="279" t="e">
        <f>X7/W7</f>
        <v>#DIV/0!</v>
      </c>
      <c r="Z7" s="279">
        <f t="shared" ref="Z7:AA41" si="5">W7+N7+G7+D7</f>
        <v>0</v>
      </c>
      <c r="AA7" s="279">
        <f t="shared" si="5"/>
        <v>0</v>
      </c>
      <c r="AB7" s="279">
        <f>IFERROR(AA7/Z7,0)</f>
        <v>0</v>
      </c>
      <c r="AC7" s="279">
        <f>AB7*1.2</f>
        <v>0</v>
      </c>
    </row>
    <row r="8" spans="1:29" ht="15.75" x14ac:dyDescent="0.25">
      <c r="A8" s="481"/>
      <c r="B8" s="170" t="s">
        <v>7</v>
      </c>
      <c r="C8" s="263" t="s">
        <v>96</v>
      </c>
      <c r="D8" s="303">
        <v>0</v>
      </c>
      <c r="E8" s="303">
        <v>0</v>
      </c>
      <c r="F8" s="279" t="e">
        <f t="shared" si="0"/>
        <v>#DIV/0!</v>
      </c>
      <c r="G8" s="303">
        <v>0</v>
      </c>
      <c r="H8" s="303">
        <v>0</v>
      </c>
      <c r="I8" s="279" t="e">
        <f t="shared" si="1"/>
        <v>#DIV/0!</v>
      </c>
      <c r="J8" s="303"/>
      <c r="K8" s="303"/>
      <c r="L8" s="303"/>
      <c r="M8" s="303"/>
      <c r="N8" s="280">
        <f t="shared" si="2"/>
        <v>0</v>
      </c>
      <c r="O8" s="280">
        <f t="shared" si="3"/>
        <v>0</v>
      </c>
      <c r="P8" s="279" t="e">
        <f t="shared" ref="P8:P31" si="6">O8/N8</f>
        <v>#DIV/0!</v>
      </c>
      <c r="Q8" s="304"/>
      <c r="R8" s="304"/>
      <c r="S8" s="304"/>
      <c r="T8" s="304"/>
      <c r="U8" s="304"/>
      <c r="V8" s="304"/>
      <c r="W8" s="280">
        <f t="shared" ref="W8:W31" si="7">Q8</f>
        <v>0</v>
      </c>
      <c r="X8" s="280">
        <f t="shared" ref="X8:X31" si="8">R8+T8</f>
        <v>0</v>
      </c>
      <c r="Y8" s="279" t="e">
        <f t="shared" ref="Y8:Y31" si="9">X8/W8</f>
        <v>#DIV/0!</v>
      </c>
      <c r="Z8" s="280">
        <f t="shared" si="5"/>
        <v>0</v>
      </c>
      <c r="AA8" s="280">
        <f t="shared" si="5"/>
        <v>0</v>
      </c>
      <c r="AB8" s="279">
        <f t="shared" ref="AB8:AB41" si="10">IFERROR(AA8/Z8,0)</f>
        <v>0</v>
      </c>
      <c r="AC8" s="279">
        <f t="shared" ref="AC8:AC30" si="11">AB8*1.2</f>
        <v>0</v>
      </c>
    </row>
    <row r="9" spans="1:29" ht="15.75" x14ac:dyDescent="0.25">
      <c r="A9" s="481"/>
      <c r="B9" s="170" t="s">
        <v>8</v>
      </c>
      <c r="C9" s="263" t="s">
        <v>97</v>
      </c>
      <c r="D9" s="303">
        <v>0</v>
      </c>
      <c r="E9" s="303">
        <v>0</v>
      </c>
      <c r="F9" s="279" t="e">
        <f t="shared" si="0"/>
        <v>#DIV/0!</v>
      </c>
      <c r="G9" s="303">
        <v>0</v>
      </c>
      <c r="H9" s="303">
        <v>0</v>
      </c>
      <c r="I9" s="279" t="e">
        <f t="shared" si="1"/>
        <v>#DIV/0!</v>
      </c>
      <c r="J9" s="303"/>
      <c r="K9" s="303"/>
      <c r="L9" s="303"/>
      <c r="M9" s="303"/>
      <c r="N9" s="280">
        <f t="shared" si="2"/>
        <v>0</v>
      </c>
      <c r="O9" s="280">
        <f t="shared" si="3"/>
        <v>0</v>
      </c>
      <c r="P9" s="279" t="e">
        <f t="shared" si="6"/>
        <v>#DIV/0!</v>
      </c>
      <c r="Q9" s="304"/>
      <c r="R9" s="304"/>
      <c r="S9" s="304"/>
      <c r="T9" s="304"/>
      <c r="U9" s="304"/>
      <c r="V9" s="304"/>
      <c r="W9" s="280">
        <f t="shared" si="7"/>
        <v>0</v>
      </c>
      <c r="X9" s="280">
        <f t="shared" si="8"/>
        <v>0</v>
      </c>
      <c r="Y9" s="279" t="e">
        <f t="shared" si="9"/>
        <v>#DIV/0!</v>
      </c>
      <c r="Z9" s="280">
        <f t="shared" si="5"/>
        <v>0</v>
      </c>
      <c r="AA9" s="280">
        <f t="shared" si="5"/>
        <v>0</v>
      </c>
      <c r="AB9" s="279">
        <f t="shared" si="10"/>
        <v>0</v>
      </c>
      <c r="AC9" s="279">
        <f t="shared" si="11"/>
        <v>0</v>
      </c>
    </row>
    <row r="10" spans="1:29" ht="15.75" x14ac:dyDescent="0.25">
      <c r="A10" s="481"/>
      <c r="B10" s="170" t="s">
        <v>9</v>
      </c>
      <c r="C10" s="263" t="s">
        <v>98</v>
      </c>
      <c r="D10" s="303">
        <v>0</v>
      </c>
      <c r="E10" s="303">
        <v>0</v>
      </c>
      <c r="F10" s="279" t="e">
        <f t="shared" si="0"/>
        <v>#DIV/0!</v>
      </c>
      <c r="G10" s="303">
        <v>0</v>
      </c>
      <c r="H10" s="303">
        <v>0</v>
      </c>
      <c r="I10" s="279" t="e">
        <f t="shared" si="1"/>
        <v>#DIV/0!</v>
      </c>
      <c r="J10" s="303"/>
      <c r="K10" s="303"/>
      <c r="L10" s="303"/>
      <c r="M10" s="303"/>
      <c r="N10" s="280">
        <f t="shared" si="2"/>
        <v>0</v>
      </c>
      <c r="O10" s="280">
        <f t="shared" si="3"/>
        <v>0</v>
      </c>
      <c r="P10" s="279" t="e">
        <f t="shared" si="6"/>
        <v>#DIV/0!</v>
      </c>
      <c r="Q10" s="304"/>
      <c r="R10" s="304"/>
      <c r="S10" s="304"/>
      <c r="T10" s="304"/>
      <c r="U10" s="304"/>
      <c r="V10" s="304"/>
      <c r="W10" s="280">
        <f t="shared" si="7"/>
        <v>0</v>
      </c>
      <c r="X10" s="280">
        <f t="shared" si="8"/>
        <v>0</v>
      </c>
      <c r="Y10" s="279" t="e">
        <f t="shared" si="9"/>
        <v>#DIV/0!</v>
      </c>
      <c r="Z10" s="280">
        <f t="shared" si="5"/>
        <v>0</v>
      </c>
      <c r="AA10" s="280">
        <f t="shared" si="5"/>
        <v>0</v>
      </c>
      <c r="AB10" s="279">
        <f t="shared" si="10"/>
        <v>0</v>
      </c>
      <c r="AC10" s="279">
        <f t="shared" si="11"/>
        <v>0</v>
      </c>
    </row>
    <row r="11" spans="1:29" ht="15.75" x14ac:dyDescent="0.25">
      <c r="A11" s="481"/>
      <c r="B11" s="170" t="s">
        <v>10</v>
      </c>
      <c r="C11" s="263" t="s">
        <v>99</v>
      </c>
      <c r="D11" s="303">
        <v>0</v>
      </c>
      <c r="E11" s="303">
        <v>0</v>
      </c>
      <c r="F11" s="279" t="e">
        <f t="shared" si="0"/>
        <v>#DIV/0!</v>
      </c>
      <c r="G11" s="303">
        <v>0</v>
      </c>
      <c r="H11" s="303">
        <v>0</v>
      </c>
      <c r="I11" s="279" t="e">
        <f t="shared" si="1"/>
        <v>#DIV/0!</v>
      </c>
      <c r="J11" s="303"/>
      <c r="K11" s="303"/>
      <c r="L11" s="303"/>
      <c r="M11" s="303"/>
      <c r="N11" s="280">
        <f t="shared" si="2"/>
        <v>0</v>
      </c>
      <c r="O11" s="280">
        <f t="shared" si="3"/>
        <v>0</v>
      </c>
      <c r="P11" s="279" t="e">
        <f t="shared" si="6"/>
        <v>#DIV/0!</v>
      </c>
      <c r="Q11" s="304"/>
      <c r="R11" s="304"/>
      <c r="S11" s="304"/>
      <c r="T11" s="304"/>
      <c r="U11" s="304"/>
      <c r="V11" s="304"/>
      <c r="W11" s="280">
        <f t="shared" si="7"/>
        <v>0</v>
      </c>
      <c r="X11" s="280">
        <f t="shared" si="8"/>
        <v>0</v>
      </c>
      <c r="Y11" s="279" t="e">
        <f t="shared" si="9"/>
        <v>#DIV/0!</v>
      </c>
      <c r="Z11" s="280">
        <f t="shared" si="5"/>
        <v>0</v>
      </c>
      <c r="AA11" s="280">
        <f t="shared" si="5"/>
        <v>0</v>
      </c>
      <c r="AB11" s="279">
        <f t="shared" si="10"/>
        <v>0</v>
      </c>
      <c r="AC11" s="279">
        <f t="shared" si="11"/>
        <v>0</v>
      </c>
    </row>
    <row r="12" spans="1:29" ht="15.75" x14ac:dyDescent="0.25">
      <c r="A12" s="481"/>
      <c r="B12" s="170" t="s">
        <v>11</v>
      </c>
      <c r="C12" s="263" t="s">
        <v>100</v>
      </c>
      <c r="D12" s="303">
        <v>0</v>
      </c>
      <c r="E12" s="303">
        <v>0</v>
      </c>
      <c r="F12" s="279" t="e">
        <f t="shared" si="0"/>
        <v>#DIV/0!</v>
      </c>
      <c r="G12" s="303">
        <v>0</v>
      </c>
      <c r="H12" s="303">
        <v>0</v>
      </c>
      <c r="I12" s="279" t="e">
        <f t="shared" si="1"/>
        <v>#DIV/0!</v>
      </c>
      <c r="J12" s="303"/>
      <c r="K12" s="303"/>
      <c r="L12" s="303"/>
      <c r="M12" s="303"/>
      <c r="N12" s="280">
        <f t="shared" si="2"/>
        <v>0</v>
      </c>
      <c r="O12" s="280">
        <f t="shared" si="3"/>
        <v>0</v>
      </c>
      <c r="P12" s="279" t="e">
        <f t="shared" si="6"/>
        <v>#DIV/0!</v>
      </c>
      <c r="Q12" s="304"/>
      <c r="R12" s="304"/>
      <c r="S12" s="304"/>
      <c r="T12" s="304"/>
      <c r="U12" s="304"/>
      <c r="V12" s="304"/>
      <c r="W12" s="280">
        <f t="shared" si="7"/>
        <v>0</v>
      </c>
      <c r="X12" s="280">
        <f t="shared" si="8"/>
        <v>0</v>
      </c>
      <c r="Y12" s="279" t="e">
        <f t="shared" si="9"/>
        <v>#DIV/0!</v>
      </c>
      <c r="Z12" s="280">
        <f t="shared" si="5"/>
        <v>0</v>
      </c>
      <c r="AA12" s="280">
        <f t="shared" si="5"/>
        <v>0</v>
      </c>
      <c r="AB12" s="279">
        <f t="shared" si="10"/>
        <v>0</v>
      </c>
      <c r="AC12" s="279">
        <f t="shared" si="11"/>
        <v>0</v>
      </c>
    </row>
    <row r="13" spans="1:29" ht="15.75" x14ac:dyDescent="0.25">
      <c r="A13" s="481"/>
      <c r="B13" s="170" t="s">
        <v>12</v>
      </c>
      <c r="C13" s="263" t="s">
        <v>101</v>
      </c>
      <c r="D13" s="303">
        <v>0</v>
      </c>
      <c r="E13" s="303">
        <v>0</v>
      </c>
      <c r="F13" s="279" t="e">
        <f t="shared" si="0"/>
        <v>#DIV/0!</v>
      </c>
      <c r="G13" s="303">
        <v>0</v>
      </c>
      <c r="H13" s="303">
        <v>0</v>
      </c>
      <c r="I13" s="279" t="e">
        <f t="shared" si="1"/>
        <v>#DIV/0!</v>
      </c>
      <c r="J13" s="303"/>
      <c r="K13" s="303"/>
      <c r="L13" s="303"/>
      <c r="M13" s="303"/>
      <c r="N13" s="280">
        <f t="shared" si="2"/>
        <v>0</v>
      </c>
      <c r="O13" s="280">
        <f t="shared" si="3"/>
        <v>0</v>
      </c>
      <c r="P13" s="279" t="e">
        <f t="shared" si="6"/>
        <v>#DIV/0!</v>
      </c>
      <c r="Q13" s="304"/>
      <c r="R13" s="304"/>
      <c r="S13" s="304"/>
      <c r="T13" s="304"/>
      <c r="U13" s="304"/>
      <c r="V13" s="304"/>
      <c r="W13" s="280">
        <f t="shared" si="7"/>
        <v>0</v>
      </c>
      <c r="X13" s="280">
        <f t="shared" si="8"/>
        <v>0</v>
      </c>
      <c r="Y13" s="279" t="e">
        <f t="shared" si="9"/>
        <v>#DIV/0!</v>
      </c>
      <c r="Z13" s="280">
        <f t="shared" si="5"/>
        <v>0</v>
      </c>
      <c r="AA13" s="280">
        <f t="shared" si="5"/>
        <v>0</v>
      </c>
      <c r="AB13" s="279">
        <f t="shared" si="10"/>
        <v>0</v>
      </c>
      <c r="AC13" s="279">
        <f t="shared" si="11"/>
        <v>0</v>
      </c>
    </row>
    <row r="14" spans="1:29" ht="15.75" x14ac:dyDescent="0.25">
      <c r="A14" s="481"/>
      <c r="B14" s="170" t="s">
        <v>13</v>
      </c>
      <c r="C14" s="263" t="s">
        <v>102</v>
      </c>
      <c r="D14" s="303">
        <v>0</v>
      </c>
      <c r="E14" s="303">
        <v>0</v>
      </c>
      <c r="F14" s="279" t="e">
        <f t="shared" si="0"/>
        <v>#DIV/0!</v>
      </c>
      <c r="G14" s="303">
        <v>0</v>
      </c>
      <c r="H14" s="303">
        <v>0</v>
      </c>
      <c r="I14" s="279" t="e">
        <f t="shared" si="1"/>
        <v>#DIV/0!</v>
      </c>
      <c r="J14" s="303"/>
      <c r="K14" s="303"/>
      <c r="L14" s="303"/>
      <c r="M14" s="303"/>
      <c r="N14" s="280">
        <f t="shared" si="2"/>
        <v>0</v>
      </c>
      <c r="O14" s="280">
        <f t="shared" si="3"/>
        <v>0</v>
      </c>
      <c r="P14" s="279" t="e">
        <f t="shared" si="6"/>
        <v>#DIV/0!</v>
      </c>
      <c r="Q14" s="304"/>
      <c r="R14" s="304"/>
      <c r="S14" s="304"/>
      <c r="T14" s="304"/>
      <c r="U14" s="304"/>
      <c r="V14" s="304"/>
      <c r="W14" s="280">
        <f t="shared" si="7"/>
        <v>0</v>
      </c>
      <c r="X14" s="280">
        <f t="shared" si="8"/>
        <v>0</v>
      </c>
      <c r="Y14" s="279" t="e">
        <f t="shared" si="9"/>
        <v>#DIV/0!</v>
      </c>
      <c r="Z14" s="280">
        <f t="shared" si="5"/>
        <v>0</v>
      </c>
      <c r="AA14" s="280">
        <f t="shared" si="5"/>
        <v>0</v>
      </c>
      <c r="AB14" s="279">
        <f t="shared" si="10"/>
        <v>0</v>
      </c>
      <c r="AC14" s="279">
        <f t="shared" si="11"/>
        <v>0</v>
      </c>
    </row>
    <row r="15" spans="1:29" s="264" customFormat="1" ht="24" x14ac:dyDescent="0.25">
      <c r="A15" s="481"/>
      <c r="B15" s="159" t="s">
        <v>17</v>
      </c>
      <c r="C15" s="262" t="s">
        <v>103</v>
      </c>
      <c r="D15" s="279">
        <f>SUM(D16:D22)</f>
        <v>0</v>
      </c>
      <c r="E15" s="279">
        <f>SUM(E16:E22)</f>
        <v>0</v>
      </c>
      <c r="F15" s="279" t="e">
        <f>E15/D15</f>
        <v>#DIV/0!</v>
      </c>
      <c r="G15" s="279">
        <f>SUM(G16:G22)</f>
        <v>0</v>
      </c>
      <c r="H15" s="279">
        <f>SUM(H16:H22)</f>
        <v>0</v>
      </c>
      <c r="I15" s="279" t="e">
        <f t="shared" si="1"/>
        <v>#DIV/0!</v>
      </c>
      <c r="J15" s="279">
        <f>SUM(J16:J22)</f>
        <v>0</v>
      </c>
      <c r="K15" s="279">
        <f>SUM(K16:K22)</f>
        <v>0</v>
      </c>
      <c r="L15" s="279">
        <f>SUM(L16:L22)</f>
        <v>0</v>
      </c>
      <c r="M15" s="279">
        <f>SUM(M16:M22)</f>
        <v>0</v>
      </c>
      <c r="N15" s="279">
        <f>J15</f>
        <v>0</v>
      </c>
      <c r="O15" s="279">
        <f>K15+M15</f>
        <v>0</v>
      </c>
      <c r="P15" s="279" t="e">
        <f t="shared" si="6"/>
        <v>#DIV/0!</v>
      </c>
      <c r="Q15" s="279">
        <f t="shared" ref="Q15:V15" si="12">SUM(Q16:Q22)</f>
        <v>0</v>
      </c>
      <c r="R15" s="279">
        <f t="shared" si="12"/>
        <v>0</v>
      </c>
      <c r="S15" s="279">
        <f t="shared" si="12"/>
        <v>0</v>
      </c>
      <c r="T15" s="279">
        <f t="shared" si="12"/>
        <v>0</v>
      </c>
      <c r="U15" s="279">
        <f t="shared" si="12"/>
        <v>0</v>
      </c>
      <c r="V15" s="279">
        <f t="shared" si="12"/>
        <v>0</v>
      </c>
      <c r="W15" s="279">
        <f t="shared" si="7"/>
        <v>0</v>
      </c>
      <c r="X15" s="279">
        <f t="shared" si="8"/>
        <v>0</v>
      </c>
      <c r="Y15" s="279" t="e">
        <f t="shared" si="9"/>
        <v>#DIV/0!</v>
      </c>
      <c r="Z15" s="279">
        <f t="shared" si="5"/>
        <v>0</v>
      </c>
      <c r="AA15" s="279">
        <f t="shared" si="5"/>
        <v>0</v>
      </c>
      <c r="AB15" s="279">
        <f t="shared" si="10"/>
        <v>0</v>
      </c>
      <c r="AC15" s="279">
        <f t="shared" si="11"/>
        <v>0</v>
      </c>
    </row>
    <row r="16" spans="1:29" ht="15.75" x14ac:dyDescent="0.25">
      <c r="A16" s="481"/>
      <c r="B16" s="170" t="s">
        <v>7</v>
      </c>
      <c r="C16" s="263" t="s">
        <v>104</v>
      </c>
      <c r="D16" s="303">
        <v>0</v>
      </c>
      <c r="E16" s="303">
        <v>0</v>
      </c>
      <c r="F16" s="279" t="e">
        <f t="shared" ref="F16:F32" si="13">E16/D16</f>
        <v>#DIV/0!</v>
      </c>
      <c r="G16" s="303">
        <v>0</v>
      </c>
      <c r="H16" s="303">
        <v>0</v>
      </c>
      <c r="I16" s="279" t="e">
        <f t="shared" si="1"/>
        <v>#DIV/0!</v>
      </c>
      <c r="J16" s="304"/>
      <c r="K16" s="304"/>
      <c r="L16" s="304"/>
      <c r="M16" s="304"/>
      <c r="N16" s="280">
        <f t="shared" ref="N16:N31" si="14">J16</f>
        <v>0</v>
      </c>
      <c r="O16" s="280">
        <f>K16+M16</f>
        <v>0</v>
      </c>
      <c r="P16" s="279" t="e">
        <f t="shared" si="6"/>
        <v>#DIV/0!</v>
      </c>
      <c r="Q16" s="304">
        <v>0</v>
      </c>
      <c r="R16" s="304">
        <v>0</v>
      </c>
      <c r="S16" s="304">
        <v>0</v>
      </c>
      <c r="T16" s="304">
        <v>0</v>
      </c>
      <c r="U16" s="304">
        <v>0</v>
      </c>
      <c r="V16" s="304">
        <v>0</v>
      </c>
      <c r="W16" s="280">
        <f>Q16</f>
        <v>0</v>
      </c>
      <c r="X16" s="280">
        <f t="shared" si="8"/>
        <v>0</v>
      </c>
      <c r="Y16" s="279" t="e">
        <f t="shared" si="9"/>
        <v>#DIV/0!</v>
      </c>
      <c r="Z16" s="280">
        <f t="shared" si="5"/>
        <v>0</v>
      </c>
      <c r="AA16" s="280">
        <f t="shared" si="5"/>
        <v>0</v>
      </c>
      <c r="AB16" s="279">
        <f t="shared" si="10"/>
        <v>0</v>
      </c>
      <c r="AC16" s="279">
        <f t="shared" si="11"/>
        <v>0</v>
      </c>
    </row>
    <row r="17" spans="1:29" ht="15.75" x14ac:dyDescent="0.25">
      <c r="A17" s="481"/>
      <c r="B17" s="170" t="s">
        <v>8</v>
      </c>
      <c r="C17" s="263" t="s">
        <v>105</v>
      </c>
      <c r="D17" s="303">
        <v>0</v>
      </c>
      <c r="E17" s="303">
        <v>0</v>
      </c>
      <c r="F17" s="279" t="e">
        <f t="shared" si="13"/>
        <v>#DIV/0!</v>
      </c>
      <c r="G17" s="303">
        <v>0</v>
      </c>
      <c r="H17" s="303">
        <v>0</v>
      </c>
      <c r="I17" s="279" t="e">
        <f t="shared" si="1"/>
        <v>#DIV/0!</v>
      </c>
      <c r="J17" s="304"/>
      <c r="K17" s="304"/>
      <c r="L17" s="304"/>
      <c r="M17" s="304"/>
      <c r="N17" s="280">
        <f t="shared" si="14"/>
        <v>0</v>
      </c>
      <c r="O17" s="280">
        <f t="shared" ref="O17:O31" si="15">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row>
    <row r="18" spans="1:29" ht="15.75" x14ac:dyDescent="0.25">
      <c r="A18" s="481"/>
      <c r="B18" s="170" t="s">
        <v>9</v>
      </c>
      <c r="C18" s="263" t="s">
        <v>106</v>
      </c>
      <c r="D18" s="303">
        <v>0</v>
      </c>
      <c r="E18" s="303">
        <v>0</v>
      </c>
      <c r="F18" s="279" t="e">
        <f t="shared" si="13"/>
        <v>#DIV/0!</v>
      </c>
      <c r="G18" s="303">
        <v>0</v>
      </c>
      <c r="H18" s="303">
        <v>0</v>
      </c>
      <c r="I18" s="279" t="e">
        <f t="shared" si="1"/>
        <v>#DIV/0!</v>
      </c>
      <c r="J18" s="304"/>
      <c r="K18" s="304"/>
      <c r="L18" s="304"/>
      <c r="M18" s="304"/>
      <c r="N18" s="280">
        <f t="shared" si="14"/>
        <v>0</v>
      </c>
      <c r="O18" s="280">
        <f t="shared" si="15"/>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279">
        <f t="shared" si="11"/>
        <v>0</v>
      </c>
    </row>
    <row r="19" spans="1:29" ht="15.75" x14ac:dyDescent="0.25">
      <c r="A19" s="481"/>
      <c r="B19" s="170" t="s">
        <v>10</v>
      </c>
      <c r="C19" s="263" t="s">
        <v>107</v>
      </c>
      <c r="D19" s="303">
        <v>0</v>
      </c>
      <c r="E19" s="303">
        <v>0</v>
      </c>
      <c r="F19" s="279" t="e">
        <f t="shared" si="13"/>
        <v>#DIV/0!</v>
      </c>
      <c r="G19" s="303">
        <v>0</v>
      </c>
      <c r="H19" s="303">
        <v>0</v>
      </c>
      <c r="I19" s="279" t="e">
        <f t="shared" si="1"/>
        <v>#DIV/0!</v>
      </c>
      <c r="J19" s="304"/>
      <c r="K19" s="304"/>
      <c r="L19" s="304"/>
      <c r="M19" s="304"/>
      <c r="N19" s="280">
        <f t="shared" si="14"/>
        <v>0</v>
      </c>
      <c r="O19" s="280">
        <f t="shared" si="15"/>
        <v>0</v>
      </c>
      <c r="P19" s="279" t="e">
        <f t="shared" si="6"/>
        <v>#DIV/0!</v>
      </c>
      <c r="Q19" s="304">
        <v>0</v>
      </c>
      <c r="R19" s="304">
        <v>0</v>
      </c>
      <c r="S19" s="304">
        <v>0</v>
      </c>
      <c r="T19" s="304">
        <v>0</v>
      </c>
      <c r="U19" s="304">
        <v>0</v>
      </c>
      <c r="V19" s="304">
        <v>0</v>
      </c>
      <c r="W19" s="280">
        <f t="shared" si="7"/>
        <v>0</v>
      </c>
      <c r="X19" s="280">
        <f t="shared" si="8"/>
        <v>0</v>
      </c>
      <c r="Y19" s="279" t="e">
        <f t="shared" si="9"/>
        <v>#DIV/0!</v>
      </c>
      <c r="Z19" s="280">
        <f t="shared" si="5"/>
        <v>0</v>
      </c>
      <c r="AA19" s="280">
        <f t="shared" si="5"/>
        <v>0</v>
      </c>
      <c r="AB19" s="279">
        <f t="shared" si="10"/>
        <v>0</v>
      </c>
      <c r="AC19" s="279">
        <f t="shared" si="11"/>
        <v>0</v>
      </c>
    </row>
    <row r="20" spans="1:29" ht="15.75" x14ac:dyDescent="0.25">
      <c r="A20" s="481"/>
      <c r="B20" s="170" t="s">
        <v>11</v>
      </c>
      <c r="C20" s="263" t="s">
        <v>108</v>
      </c>
      <c r="D20" s="303">
        <v>0</v>
      </c>
      <c r="E20" s="303">
        <v>0</v>
      </c>
      <c r="F20" s="279" t="e">
        <f t="shared" si="13"/>
        <v>#DIV/0!</v>
      </c>
      <c r="G20" s="303">
        <v>0</v>
      </c>
      <c r="H20" s="303">
        <v>0</v>
      </c>
      <c r="I20" s="279" t="e">
        <f t="shared" si="1"/>
        <v>#DIV/0!</v>
      </c>
      <c r="J20" s="304"/>
      <c r="K20" s="304"/>
      <c r="L20" s="304"/>
      <c r="M20" s="304"/>
      <c r="N20" s="280">
        <f t="shared" si="14"/>
        <v>0</v>
      </c>
      <c r="O20" s="280">
        <f t="shared" si="15"/>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row>
    <row r="21" spans="1:29" ht="15.75" x14ac:dyDescent="0.25">
      <c r="A21" s="481"/>
      <c r="B21" s="170" t="s">
        <v>12</v>
      </c>
      <c r="C21" s="263" t="s">
        <v>109</v>
      </c>
      <c r="D21" s="303">
        <v>0</v>
      </c>
      <c r="E21" s="303">
        <v>0</v>
      </c>
      <c r="F21" s="279" t="e">
        <f t="shared" si="13"/>
        <v>#DIV/0!</v>
      </c>
      <c r="G21" s="303">
        <v>0</v>
      </c>
      <c r="H21" s="303">
        <v>0</v>
      </c>
      <c r="I21" s="279" t="e">
        <f t="shared" si="1"/>
        <v>#DIV/0!</v>
      </c>
      <c r="J21" s="304"/>
      <c r="K21" s="304"/>
      <c r="L21" s="304"/>
      <c r="M21" s="304"/>
      <c r="N21" s="280">
        <f t="shared" si="14"/>
        <v>0</v>
      </c>
      <c r="O21" s="280">
        <f t="shared" si="15"/>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row>
    <row r="22" spans="1:29" ht="15.75" x14ac:dyDescent="0.25">
      <c r="A22" s="481"/>
      <c r="B22" s="170" t="s">
        <v>13</v>
      </c>
      <c r="C22" s="263" t="s">
        <v>110</v>
      </c>
      <c r="D22" s="303">
        <v>0</v>
      </c>
      <c r="E22" s="303">
        <v>0</v>
      </c>
      <c r="F22" s="279" t="e">
        <f t="shared" si="13"/>
        <v>#DIV/0!</v>
      </c>
      <c r="G22" s="303">
        <v>0</v>
      </c>
      <c r="H22" s="303">
        <v>0</v>
      </c>
      <c r="I22" s="279" t="e">
        <f t="shared" si="1"/>
        <v>#DIV/0!</v>
      </c>
      <c r="J22" s="304"/>
      <c r="K22" s="304"/>
      <c r="L22" s="304"/>
      <c r="M22" s="304"/>
      <c r="N22" s="280">
        <f t="shared" si="14"/>
        <v>0</v>
      </c>
      <c r="O22" s="280">
        <f t="shared" si="15"/>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279">
        <f t="shared" si="11"/>
        <v>0</v>
      </c>
    </row>
    <row r="23" spans="1:29" s="285" customFormat="1" ht="24" x14ac:dyDescent="0.25">
      <c r="A23" s="481"/>
      <c r="B23" s="314" t="s">
        <v>119</v>
      </c>
      <c r="C23" s="288" t="s">
        <v>94</v>
      </c>
      <c r="D23" s="306"/>
      <c r="E23" s="306"/>
      <c r="F23" s="292" t="e">
        <f t="shared" si="13"/>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279">
        <f t="shared" si="11"/>
        <v>0</v>
      </c>
    </row>
    <row r="24" spans="1:29" s="264" customFormat="1" ht="24" x14ac:dyDescent="0.25">
      <c r="A24" s="481"/>
      <c r="B24" s="159" t="s">
        <v>74</v>
      </c>
      <c r="C24" s="262" t="s">
        <v>111</v>
      </c>
      <c r="D24" s="279">
        <f>SUM(D25:D31)</f>
        <v>0</v>
      </c>
      <c r="E24" s="279">
        <f>SUM(E25:E31)</f>
        <v>0</v>
      </c>
      <c r="F24" s="279" t="e">
        <f t="shared" si="13"/>
        <v>#DIV/0!</v>
      </c>
      <c r="G24" s="279">
        <f>SUM(G25:G31)</f>
        <v>0</v>
      </c>
      <c r="H24" s="279">
        <f>SUM(H25:H31)</f>
        <v>0</v>
      </c>
      <c r="I24" s="279" t="e">
        <f>H24/G24</f>
        <v>#DIV/0!</v>
      </c>
      <c r="J24" s="279">
        <f>SUM(J25:J31)</f>
        <v>0</v>
      </c>
      <c r="K24" s="279">
        <f>SUM(K25:K31)</f>
        <v>0</v>
      </c>
      <c r="L24" s="279">
        <f>SUM(L25:L31)</f>
        <v>0</v>
      </c>
      <c r="M24" s="279">
        <f>SUM(M25:M31)</f>
        <v>0</v>
      </c>
      <c r="N24" s="279">
        <f t="shared" si="14"/>
        <v>0</v>
      </c>
      <c r="O24" s="279">
        <f>K24+M24</f>
        <v>0</v>
      </c>
      <c r="P24" s="279" t="e">
        <f t="shared" si="6"/>
        <v>#DIV/0!</v>
      </c>
      <c r="Q24" s="279">
        <f t="shared" ref="Q24:V24" si="16">SUM(Q25:Q31)</f>
        <v>0</v>
      </c>
      <c r="R24" s="279">
        <f t="shared" si="16"/>
        <v>0</v>
      </c>
      <c r="S24" s="279">
        <f t="shared" si="16"/>
        <v>0</v>
      </c>
      <c r="T24" s="279">
        <f t="shared" si="16"/>
        <v>0</v>
      </c>
      <c r="U24" s="279">
        <f t="shared" si="16"/>
        <v>0</v>
      </c>
      <c r="V24" s="279">
        <f t="shared" si="16"/>
        <v>0</v>
      </c>
      <c r="W24" s="279">
        <f t="shared" si="7"/>
        <v>0</v>
      </c>
      <c r="X24" s="279">
        <f t="shared" si="8"/>
        <v>0</v>
      </c>
      <c r="Y24" s="279" t="e">
        <f t="shared" si="9"/>
        <v>#DIV/0!</v>
      </c>
      <c r="Z24" s="279">
        <f t="shared" si="5"/>
        <v>0</v>
      </c>
      <c r="AA24" s="279">
        <f t="shared" si="5"/>
        <v>0</v>
      </c>
      <c r="AB24" s="279">
        <f t="shared" si="10"/>
        <v>0</v>
      </c>
      <c r="AC24" s="279">
        <f t="shared" si="11"/>
        <v>0</v>
      </c>
    </row>
    <row r="25" spans="1:29" ht="15.75" x14ac:dyDescent="0.25">
      <c r="A25" s="481"/>
      <c r="B25" s="170" t="s">
        <v>7</v>
      </c>
      <c r="C25" s="263" t="s">
        <v>112</v>
      </c>
      <c r="D25" s="303"/>
      <c r="E25" s="303"/>
      <c r="F25" s="279" t="e">
        <f t="shared" si="13"/>
        <v>#DIV/0!</v>
      </c>
      <c r="G25" s="303">
        <v>0</v>
      </c>
      <c r="H25" s="303">
        <v>0</v>
      </c>
      <c r="I25" s="279" t="e">
        <f t="shared" ref="I25:I31" si="17">H25/G25</f>
        <v>#DIV/0!</v>
      </c>
      <c r="J25" s="304">
        <v>0</v>
      </c>
      <c r="K25" s="304">
        <v>0</v>
      </c>
      <c r="L25" s="304">
        <v>0</v>
      </c>
      <c r="M25" s="304">
        <v>0</v>
      </c>
      <c r="N25" s="280">
        <f t="shared" si="14"/>
        <v>0</v>
      </c>
      <c r="O25" s="280">
        <f t="shared" si="15"/>
        <v>0</v>
      </c>
      <c r="P25" s="279" t="e">
        <f t="shared" si="6"/>
        <v>#DIV/0!</v>
      </c>
      <c r="Q25" s="304"/>
      <c r="R25" s="304"/>
      <c r="S25" s="304"/>
      <c r="T25" s="304"/>
      <c r="U25" s="304"/>
      <c r="V25" s="304"/>
      <c r="W25" s="280">
        <f t="shared" si="7"/>
        <v>0</v>
      </c>
      <c r="X25" s="280">
        <f t="shared" si="8"/>
        <v>0</v>
      </c>
      <c r="Y25" s="279" t="e">
        <f t="shared" si="9"/>
        <v>#DIV/0!</v>
      </c>
      <c r="Z25" s="280">
        <f t="shared" si="5"/>
        <v>0</v>
      </c>
      <c r="AA25" s="280">
        <f t="shared" si="5"/>
        <v>0</v>
      </c>
      <c r="AB25" s="279">
        <f t="shared" si="10"/>
        <v>0</v>
      </c>
      <c r="AC25" s="279">
        <f t="shared" si="11"/>
        <v>0</v>
      </c>
    </row>
    <row r="26" spans="1:29" ht="15.75" x14ac:dyDescent="0.25">
      <c r="A26" s="481"/>
      <c r="B26" s="170" t="s">
        <v>8</v>
      </c>
      <c r="C26" s="263" t="s">
        <v>113</v>
      </c>
      <c r="D26" s="303"/>
      <c r="E26" s="303"/>
      <c r="F26" s="279" t="e">
        <f t="shared" si="13"/>
        <v>#DIV/0!</v>
      </c>
      <c r="G26" s="303">
        <v>0</v>
      </c>
      <c r="H26" s="303">
        <v>0</v>
      </c>
      <c r="I26" s="279" t="e">
        <f t="shared" si="17"/>
        <v>#DIV/0!</v>
      </c>
      <c r="J26" s="304">
        <v>0</v>
      </c>
      <c r="K26" s="304">
        <v>0</v>
      </c>
      <c r="L26" s="304">
        <v>0</v>
      </c>
      <c r="M26" s="304">
        <v>0</v>
      </c>
      <c r="N26" s="280">
        <f t="shared" si="14"/>
        <v>0</v>
      </c>
      <c r="O26" s="280">
        <f t="shared" si="15"/>
        <v>0</v>
      </c>
      <c r="P26" s="279" t="e">
        <f t="shared" si="6"/>
        <v>#DIV/0!</v>
      </c>
      <c r="Q26" s="305"/>
      <c r="R26" s="305"/>
      <c r="S26" s="305"/>
      <c r="T26" s="305"/>
      <c r="U26" s="304"/>
      <c r="V26" s="304"/>
      <c r="W26" s="280">
        <f t="shared" si="7"/>
        <v>0</v>
      </c>
      <c r="X26" s="280">
        <f t="shared" si="8"/>
        <v>0</v>
      </c>
      <c r="Y26" s="279" t="e">
        <f t="shared" si="9"/>
        <v>#DIV/0!</v>
      </c>
      <c r="Z26" s="280">
        <f t="shared" si="5"/>
        <v>0</v>
      </c>
      <c r="AA26" s="280">
        <f t="shared" si="5"/>
        <v>0</v>
      </c>
      <c r="AB26" s="279">
        <f t="shared" si="10"/>
        <v>0</v>
      </c>
      <c r="AC26" s="279">
        <f t="shared" si="11"/>
        <v>0</v>
      </c>
    </row>
    <row r="27" spans="1:29" ht="15.75" x14ac:dyDescent="0.25">
      <c r="A27" s="481"/>
      <c r="B27" s="170" t="s">
        <v>9</v>
      </c>
      <c r="C27" s="263" t="s">
        <v>114</v>
      </c>
      <c r="D27" s="303"/>
      <c r="E27" s="303"/>
      <c r="F27" s="279" t="e">
        <f t="shared" si="13"/>
        <v>#DIV/0!</v>
      </c>
      <c r="G27" s="303">
        <v>0</v>
      </c>
      <c r="H27" s="303">
        <v>0</v>
      </c>
      <c r="I27" s="279" t="e">
        <f t="shared" si="17"/>
        <v>#DIV/0!</v>
      </c>
      <c r="J27" s="304">
        <v>0</v>
      </c>
      <c r="K27" s="304">
        <v>0</v>
      </c>
      <c r="L27" s="304">
        <v>0</v>
      </c>
      <c r="M27" s="304">
        <v>0</v>
      </c>
      <c r="N27" s="280">
        <f t="shared" si="14"/>
        <v>0</v>
      </c>
      <c r="O27" s="280">
        <f t="shared" si="15"/>
        <v>0</v>
      </c>
      <c r="P27" s="279" t="e">
        <f t="shared" si="6"/>
        <v>#DIV/0!</v>
      </c>
      <c r="Q27" s="305"/>
      <c r="R27" s="305"/>
      <c r="S27" s="305"/>
      <c r="T27" s="305"/>
      <c r="U27" s="304"/>
      <c r="V27" s="304"/>
      <c r="W27" s="280">
        <f t="shared" si="7"/>
        <v>0</v>
      </c>
      <c r="X27" s="280">
        <f t="shared" si="8"/>
        <v>0</v>
      </c>
      <c r="Y27" s="279" t="e">
        <f t="shared" si="9"/>
        <v>#DIV/0!</v>
      </c>
      <c r="Z27" s="280">
        <f t="shared" si="5"/>
        <v>0</v>
      </c>
      <c r="AA27" s="280">
        <f t="shared" si="5"/>
        <v>0</v>
      </c>
      <c r="AB27" s="279">
        <f t="shared" si="10"/>
        <v>0</v>
      </c>
      <c r="AC27" s="279">
        <f t="shared" si="11"/>
        <v>0</v>
      </c>
    </row>
    <row r="28" spans="1:29" ht="15.75" x14ac:dyDescent="0.25">
      <c r="A28" s="481"/>
      <c r="B28" s="170" t="s">
        <v>10</v>
      </c>
      <c r="C28" s="263" t="s">
        <v>115</v>
      </c>
      <c r="D28" s="303"/>
      <c r="E28" s="303"/>
      <c r="F28" s="279" t="e">
        <f t="shared" si="13"/>
        <v>#DIV/0!</v>
      </c>
      <c r="G28" s="303">
        <v>0</v>
      </c>
      <c r="H28" s="303">
        <v>0</v>
      </c>
      <c r="I28" s="279" t="e">
        <f t="shared" si="17"/>
        <v>#DIV/0!</v>
      </c>
      <c r="J28" s="304">
        <v>0</v>
      </c>
      <c r="K28" s="304">
        <v>0</v>
      </c>
      <c r="L28" s="304">
        <v>0</v>
      </c>
      <c r="M28" s="304">
        <v>0</v>
      </c>
      <c r="N28" s="280">
        <f t="shared" si="14"/>
        <v>0</v>
      </c>
      <c r="O28" s="280">
        <f t="shared" si="15"/>
        <v>0</v>
      </c>
      <c r="P28" s="279" t="e">
        <f t="shared" si="6"/>
        <v>#DIV/0!</v>
      </c>
      <c r="Q28" s="305"/>
      <c r="R28" s="305"/>
      <c r="S28" s="305"/>
      <c r="T28" s="305"/>
      <c r="U28" s="304"/>
      <c r="V28" s="304"/>
      <c r="W28" s="280">
        <f t="shared" si="7"/>
        <v>0</v>
      </c>
      <c r="X28" s="280">
        <f t="shared" si="8"/>
        <v>0</v>
      </c>
      <c r="Y28" s="279" t="e">
        <f t="shared" si="9"/>
        <v>#DIV/0!</v>
      </c>
      <c r="Z28" s="280">
        <f t="shared" si="5"/>
        <v>0</v>
      </c>
      <c r="AA28" s="280">
        <f t="shared" si="5"/>
        <v>0</v>
      </c>
      <c r="AB28" s="279">
        <f t="shared" si="10"/>
        <v>0</v>
      </c>
      <c r="AC28" s="279">
        <f t="shared" si="11"/>
        <v>0</v>
      </c>
    </row>
    <row r="29" spans="1:29" ht="15.75" x14ac:dyDescent="0.25">
      <c r="A29" s="481"/>
      <c r="B29" s="170" t="s">
        <v>11</v>
      </c>
      <c r="C29" s="263" t="s">
        <v>116</v>
      </c>
      <c r="D29" s="303"/>
      <c r="E29" s="303"/>
      <c r="F29" s="279" t="e">
        <f t="shared" si="13"/>
        <v>#DIV/0!</v>
      </c>
      <c r="G29" s="303">
        <v>0</v>
      </c>
      <c r="H29" s="303">
        <v>0</v>
      </c>
      <c r="I29" s="279" t="e">
        <f t="shared" si="17"/>
        <v>#DIV/0!</v>
      </c>
      <c r="J29" s="304">
        <v>0</v>
      </c>
      <c r="K29" s="304">
        <v>0</v>
      </c>
      <c r="L29" s="304">
        <v>0</v>
      </c>
      <c r="M29" s="304">
        <v>0</v>
      </c>
      <c r="N29" s="280">
        <f t="shared" si="14"/>
        <v>0</v>
      </c>
      <c r="O29" s="280">
        <f t="shared" si="15"/>
        <v>0</v>
      </c>
      <c r="P29" s="279" t="e">
        <f t="shared" si="6"/>
        <v>#DIV/0!</v>
      </c>
      <c r="Q29" s="305"/>
      <c r="R29" s="305"/>
      <c r="S29" s="305"/>
      <c r="T29" s="305"/>
      <c r="U29" s="304"/>
      <c r="V29" s="304"/>
      <c r="W29" s="280">
        <f t="shared" si="7"/>
        <v>0</v>
      </c>
      <c r="X29" s="280">
        <f t="shared" si="8"/>
        <v>0</v>
      </c>
      <c r="Y29" s="279" t="e">
        <f t="shared" si="9"/>
        <v>#DIV/0!</v>
      </c>
      <c r="Z29" s="280">
        <f t="shared" si="5"/>
        <v>0</v>
      </c>
      <c r="AA29" s="280">
        <f t="shared" si="5"/>
        <v>0</v>
      </c>
      <c r="AB29" s="279">
        <f t="shared" si="10"/>
        <v>0</v>
      </c>
      <c r="AC29" s="279">
        <f t="shared" si="11"/>
        <v>0</v>
      </c>
    </row>
    <row r="30" spans="1:29" ht="15.75" x14ac:dyDescent="0.25">
      <c r="A30" s="481"/>
      <c r="B30" s="170" t="s">
        <v>12</v>
      </c>
      <c r="C30" s="263" t="s">
        <v>117</v>
      </c>
      <c r="D30" s="303"/>
      <c r="E30" s="303"/>
      <c r="F30" s="279" t="e">
        <f t="shared" si="13"/>
        <v>#DIV/0!</v>
      </c>
      <c r="G30" s="303">
        <v>0</v>
      </c>
      <c r="H30" s="303">
        <v>0</v>
      </c>
      <c r="I30" s="279" t="e">
        <f t="shared" si="17"/>
        <v>#DIV/0!</v>
      </c>
      <c r="J30" s="304">
        <v>0</v>
      </c>
      <c r="K30" s="304">
        <v>0</v>
      </c>
      <c r="L30" s="304">
        <v>0</v>
      </c>
      <c r="M30" s="304">
        <v>0</v>
      </c>
      <c r="N30" s="280">
        <f t="shared" si="14"/>
        <v>0</v>
      </c>
      <c r="O30" s="280">
        <f t="shared" si="15"/>
        <v>0</v>
      </c>
      <c r="P30" s="279" t="e">
        <f t="shared" si="6"/>
        <v>#DIV/0!</v>
      </c>
      <c r="Q30" s="305"/>
      <c r="R30" s="305"/>
      <c r="S30" s="305"/>
      <c r="T30" s="305"/>
      <c r="U30" s="304"/>
      <c r="V30" s="304"/>
      <c r="W30" s="280">
        <f t="shared" si="7"/>
        <v>0</v>
      </c>
      <c r="X30" s="280">
        <f t="shared" si="8"/>
        <v>0</v>
      </c>
      <c r="Y30" s="279" t="e">
        <f t="shared" si="9"/>
        <v>#DIV/0!</v>
      </c>
      <c r="Z30" s="280">
        <f t="shared" si="5"/>
        <v>0</v>
      </c>
      <c r="AA30" s="280">
        <f t="shared" si="5"/>
        <v>0</v>
      </c>
      <c r="AB30" s="279">
        <f t="shared" si="10"/>
        <v>0</v>
      </c>
      <c r="AC30" s="279">
        <f t="shared" si="11"/>
        <v>0</v>
      </c>
    </row>
    <row r="31" spans="1:29" ht="15.75" x14ac:dyDescent="0.25">
      <c r="A31" s="481"/>
      <c r="B31" s="170" t="s">
        <v>13</v>
      </c>
      <c r="C31" s="263" t="s">
        <v>118</v>
      </c>
      <c r="D31" s="303"/>
      <c r="E31" s="303"/>
      <c r="F31" s="279" t="e">
        <f t="shared" si="13"/>
        <v>#DIV/0!</v>
      </c>
      <c r="G31" s="303">
        <v>0</v>
      </c>
      <c r="H31" s="303">
        <v>0</v>
      </c>
      <c r="I31" s="279" t="e">
        <f t="shared" si="17"/>
        <v>#DIV/0!</v>
      </c>
      <c r="J31" s="304">
        <v>0</v>
      </c>
      <c r="K31" s="304">
        <v>0</v>
      </c>
      <c r="L31" s="304">
        <v>0</v>
      </c>
      <c r="M31" s="304">
        <v>0</v>
      </c>
      <c r="N31" s="280">
        <f t="shared" si="14"/>
        <v>0</v>
      </c>
      <c r="O31" s="280">
        <f t="shared" si="15"/>
        <v>0</v>
      </c>
      <c r="P31" s="279" t="e">
        <f t="shared" si="6"/>
        <v>#DIV/0!</v>
      </c>
      <c r="Q31" s="305"/>
      <c r="R31" s="305"/>
      <c r="S31" s="305"/>
      <c r="T31" s="305"/>
      <c r="U31" s="304"/>
      <c r="V31" s="304"/>
      <c r="W31" s="280">
        <f t="shared" si="7"/>
        <v>0</v>
      </c>
      <c r="X31" s="280">
        <f t="shared" si="8"/>
        <v>0</v>
      </c>
      <c r="Y31" s="279" t="e">
        <f t="shared" si="9"/>
        <v>#DIV/0!</v>
      </c>
      <c r="Z31" s="280">
        <f t="shared" si="5"/>
        <v>0</v>
      </c>
      <c r="AA31" s="280">
        <f t="shared" si="5"/>
        <v>0</v>
      </c>
      <c r="AB31" s="279">
        <f t="shared" si="10"/>
        <v>0</v>
      </c>
      <c r="AC31" s="279">
        <f t="shared" ref="AC31" si="18">AB31*1.2</f>
        <v>0</v>
      </c>
    </row>
    <row r="32" spans="1:29" s="293" customFormat="1" ht="24" x14ac:dyDescent="0.25">
      <c r="A32" s="481"/>
      <c r="B32" s="314" t="s">
        <v>121</v>
      </c>
      <c r="C32" s="291">
        <v>500</v>
      </c>
      <c r="D32" s="292">
        <v>0</v>
      </c>
      <c r="E32" s="292">
        <v>0</v>
      </c>
      <c r="F32" s="292" t="e">
        <f t="shared" si="13"/>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f t="shared" si="10"/>
        <v>0</v>
      </c>
      <c r="AC32" s="280"/>
    </row>
    <row r="33" spans="1:29" s="296" customFormat="1" ht="24" x14ac:dyDescent="0.25">
      <c r="B33" s="297" t="s">
        <v>31</v>
      </c>
      <c r="C33" s="298">
        <v>600</v>
      </c>
      <c r="D33" s="299">
        <f>D24+D15+D7</f>
        <v>0</v>
      </c>
      <c r="E33" s="299">
        <f>E24+E15+E7</f>
        <v>0</v>
      </c>
      <c r="F33" s="299" t="e">
        <f>E33/D33</f>
        <v>#DIV/0!</v>
      </c>
      <c r="G33" s="299">
        <f>G24+G15+G7</f>
        <v>0</v>
      </c>
      <c r="H33" s="299">
        <f>H24+H15+H7</f>
        <v>0</v>
      </c>
      <c r="I33" s="299" t="e">
        <f>H33/G33</f>
        <v>#DIV/0!</v>
      </c>
      <c r="J33" s="299">
        <f t="shared" ref="J33:O33" si="19">J7+J15+J24</f>
        <v>0</v>
      </c>
      <c r="K33" s="299">
        <f t="shared" si="19"/>
        <v>0</v>
      </c>
      <c r="L33" s="299">
        <f t="shared" si="19"/>
        <v>0</v>
      </c>
      <c r="M33" s="299">
        <f t="shared" si="19"/>
        <v>0</v>
      </c>
      <c r="N33" s="299">
        <f t="shared" si="19"/>
        <v>0</v>
      </c>
      <c r="O33" s="299">
        <f t="shared" si="19"/>
        <v>0</v>
      </c>
      <c r="P33" s="300" t="e">
        <f t="shared" ref="P33:P41" si="20">O33/N33</f>
        <v>#DIV/0!</v>
      </c>
      <c r="Q33" s="299">
        <f t="shared" ref="Q33:X33" si="21">Q7+Q15+Q24</f>
        <v>0</v>
      </c>
      <c r="R33" s="299">
        <f t="shared" si="21"/>
        <v>0</v>
      </c>
      <c r="S33" s="299">
        <f t="shared" si="21"/>
        <v>0</v>
      </c>
      <c r="T33" s="299">
        <f t="shared" si="21"/>
        <v>0</v>
      </c>
      <c r="U33" s="299">
        <f t="shared" si="21"/>
        <v>0</v>
      </c>
      <c r="V33" s="299">
        <f t="shared" si="21"/>
        <v>0</v>
      </c>
      <c r="W33" s="299">
        <f t="shared" si="21"/>
        <v>0</v>
      </c>
      <c r="X33" s="299">
        <f t="shared" si="21"/>
        <v>0</v>
      </c>
      <c r="Y33" s="300" t="e">
        <f t="shared" ref="Y33:Y41" si="22">X33/W33</f>
        <v>#DIV/0!</v>
      </c>
      <c r="Z33" s="300">
        <f t="shared" si="5"/>
        <v>0</v>
      </c>
      <c r="AA33" s="300">
        <f t="shared" si="5"/>
        <v>0</v>
      </c>
      <c r="AB33" s="313">
        <f t="shared" si="10"/>
        <v>0</v>
      </c>
      <c r="AC33" s="312">
        <f t="shared" ref="AC33:AC41" si="23">AB33*1.2</f>
        <v>0</v>
      </c>
    </row>
    <row r="34" spans="1:29" s="265" customFormat="1" ht="15.75" x14ac:dyDescent="0.25">
      <c r="B34" s="286" t="s">
        <v>22</v>
      </c>
      <c r="C34" s="266"/>
      <c r="D34" s="281">
        <f>SUM(D35:D41)</f>
        <v>0</v>
      </c>
      <c r="E34" s="281">
        <f>SUM(E35:E41)</f>
        <v>0</v>
      </c>
      <c r="F34" s="282" t="e">
        <f t="shared" ref="F34:F41" si="24">E34/D34</f>
        <v>#DIV/0!</v>
      </c>
      <c r="G34" s="281">
        <f>G33</f>
        <v>0</v>
      </c>
      <c r="H34" s="281">
        <f t="shared" ref="H34:I37" si="25">H33</f>
        <v>0</v>
      </c>
      <c r="I34" s="281" t="e">
        <f t="shared" si="25"/>
        <v>#DIV/0!</v>
      </c>
      <c r="J34" s="282">
        <f>J33</f>
        <v>0</v>
      </c>
      <c r="K34" s="282">
        <f t="shared" ref="K34:X34" si="26">K33</f>
        <v>0</v>
      </c>
      <c r="L34" s="282">
        <f t="shared" si="26"/>
        <v>0</v>
      </c>
      <c r="M34" s="282">
        <f t="shared" si="26"/>
        <v>0</v>
      </c>
      <c r="N34" s="282">
        <f t="shared" si="26"/>
        <v>0</v>
      </c>
      <c r="O34" s="282">
        <f t="shared" si="26"/>
        <v>0</v>
      </c>
      <c r="P34" s="283" t="e">
        <f t="shared" si="20"/>
        <v>#DIV/0!</v>
      </c>
      <c r="Q34" s="282">
        <f t="shared" si="26"/>
        <v>0</v>
      </c>
      <c r="R34" s="282">
        <f t="shared" si="26"/>
        <v>0</v>
      </c>
      <c r="S34" s="282">
        <f t="shared" si="26"/>
        <v>0</v>
      </c>
      <c r="T34" s="282">
        <f t="shared" si="26"/>
        <v>0</v>
      </c>
      <c r="U34" s="282">
        <f t="shared" si="26"/>
        <v>0</v>
      </c>
      <c r="V34" s="282">
        <f t="shared" si="26"/>
        <v>0</v>
      </c>
      <c r="W34" s="282">
        <f t="shared" si="26"/>
        <v>0</v>
      </c>
      <c r="X34" s="282">
        <f t="shared" si="26"/>
        <v>0</v>
      </c>
      <c r="Y34" s="283" t="e">
        <f t="shared" si="22"/>
        <v>#DIV/0!</v>
      </c>
      <c r="Z34" s="283">
        <f t="shared" si="5"/>
        <v>0</v>
      </c>
      <c r="AA34" s="283">
        <f t="shared" si="5"/>
        <v>0</v>
      </c>
      <c r="AB34" s="279">
        <f t="shared" si="10"/>
        <v>0</v>
      </c>
      <c r="AC34" s="279">
        <f t="shared" si="23"/>
        <v>0</v>
      </c>
    </row>
    <row r="35" spans="1:29" s="265" customFormat="1" ht="15.75" x14ac:dyDescent="0.25">
      <c r="A35" s="505"/>
      <c r="B35" s="267" t="s">
        <v>7</v>
      </c>
      <c r="C35" s="268"/>
      <c r="D35" s="283">
        <f t="shared" ref="D35:E41" si="27">D8+D16+D25</f>
        <v>0</v>
      </c>
      <c r="E35" s="283">
        <f t="shared" si="27"/>
        <v>0</v>
      </c>
      <c r="F35" s="283" t="e">
        <f t="shared" si="24"/>
        <v>#DIV/0!</v>
      </c>
      <c r="G35" s="283">
        <f t="shared" ref="G35:H41" si="28">G8+G16+G25</f>
        <v>0</v>
      </c>
      <c r="H35" s="283">
        <f t="shared" si="28"/>
        <v>0</v>
      </c>
      <c r="I35" s="281" t="e">
        <f t="shared" si="25"/>
        <v>#DIV/0!</v>
      </c>
      <c r="J35" s="283">
        <f t="shared" ref="J35:O41" si="29">J8+J16+J25</f>
        <v>0</v>
      </c>
      <c r="K35" s="283">
        <f t="shared" si="29"/>
        <v>0</v>
      </c>
      <c r="L35" s="283">
        <f t="shared" si="29"/>
        <v>0</v>
      </c>
      <c r="M35" s="283">
        <f t="shared" si="29"/>
        <v>0</v>
      </c>
      <c r="N35" s="283">
        <f t="shared" si="29"/>
        <v>0</v>
      </c>
      <c r="O35" s="283">
        <f t="shared" si="29"/>
        <v>0</v>
      </c>
      <c r="P35" s="283" t="e">
        <f t="shared" si="20"/>
        <v>#DIV/0!</v>
      </c>
      <c r="Q35" s="283">
        <f t="shared" ref="Q35:X41" si="30">Q8+Q16+Q25</f>
        <v>0</v>
      </c>
      <c r="R35" s="283">
        <f t="shared" si="30"/>
        <v>0</v>
      </c>
      <c r="S35" s="283">
        <f t="shared" si="30"/>
        <v>0</v>
      </c>
      <c r="T35" s="283">
        <f t="shared" si="30"/>
        <v>0</v>
      </c>
      <c r="U35" s="283">
        <f t="shared" si="30"/>
        <v>0</v>
      </c>
      <c r="V35" s="283">
        <f t="shared" si="30"/>
        <v>0</v>
      </c>
      <c r="W35" s="283">
        <f t="shared" si="30"/>
        <v>0</v>
      </c>
      <c r="X35" s="283">
        <f t="shared" si="30"/>
        <v>0</v>
      </c>
      <c r="Y35" s="283" t="e">
        <f t="shared" si="22"/>
        <v>#DIV/0!</v>
      </c>
      <c r="Z35" s="283">
        <f t="shared" si="5"/>
        <v>0</v>
      </c>
      <c r="AA35" s="283">
        <f t="shared" si="5"/>
        <v>0</v>
      </c>
      <c r="AB35" s="279">
        <f t="shared" si="10"/>
        <v>0</v>
      </c>
      <c r="AC35" s="279">
        <f t="shared" si="23"/>
        <v>0</v>
      </c>
    </row>
    <row r="36" spans="1:29" s="265" customFormat="1" ht="15.75" x14ac:dyDescent="0.25">
      <c r="A36" s="505"/>
      <c r="B36" s="267" t="s">
        <v>8</v>
      </c>
      <c r="C36" s="268"/>
      <c r="D36" s="283">
        <f t="shared" si="27"/>
        <v>0</v>
      </c>
      <c r="E36" s="283">
        <f>E9+E17+E26</f>
        <v>0</v>
      </c>
      <c r="F36" s="283" t="e">
        <f t="shared" si="24"/>
        <v>#DIV/0!</v>
      </c>
      <c r="G36" s="283">
        <f t="shared" si="28"/>
        <v>0</v>
      </c>
      <c r="H36" s="283">
        <f t="shared" si="28"/>
        <v>0</v>
      </c>
      <c r="I36" s="281" t="e">
        <f t="shared" si="25"/>
        <v>#DIV/0!</v>
      </c>
      <c r="J36" s="283">
        <f t="shared" si="29"/>
        <v>0</v>
      </c>
      <c r="K36" s="283">
        <f t="shared" si="29"/>
        <v>0</v>
      </c>
      <c r="L36" s="283">
        <f t="shared" si="29"/>
        <v>0</v>
      </c>
      <c r="M36" s="283">
        <f t="shared" si="29"/>
        <v>0</v>
      </c>
      <c r="N36" s="283">
        <f t="shared" si="29"/>
        <v>0</v>
      </c>
      <c r="O36" s="283">
        <f t="shared" si="29"/>
        <v>0</v>
      </c>
      <c r="P36" s="283" t="e">
        <f t="shared" si="20"/>
        <v>#DIV/0!</v>
      </c>
      <c r="Q36" s="283">
        <f t="shared" si="30"/>
        <v>0</v>
      </c>
      <c r="R36" s="283">
        <f t="shared" si="30"/>
        <v>0</v>
      </c>
      <c r="S36" s="283">
        <f t="shared" si="30"/>
        <v>0</v>
      </c>
      <c r="T36" s="283">
        <f t="shared" si="30"/>
        <v>0</v>
      </c>
      <c r="U36" s="283">
        <f t="shared" si="30"/>
        <v>0</v>
      </c>
      <c r="V36" s="283">
        <f t="shared" si="30"/>
        <v>0</v>
      </c>
      <c r="W36" s="283">
        <f t="shared" si="30"/>
        <v>0</v>
      </c>
      <c r="X36" s="283">
        <f t="shared" si="30"/>
        <v>0</v>
      </c>
      <c r="Y36" s="283" t="e">
        <f t="shared" si="22"/>
        <v>#DIV/0!</v>
      </c>
      <c r="Z36" s="283">
        <f t="shared" si="5"/>
        <v>0</v>
      </c>
      <c r="AA36" s="283">
        <f t="shared" si="5"/>
        <v>0</v>
      </c>
      <c r="AB36" s="279">
        <f t="shared" si="10"/>
        <v>0</v>
      </c>
      <c r="AC36" s="279">
        <f t="shared" si="23"/>
        <v>0</v>
      </c>
    </row>
    <row r="37" spans="1:29" s="265" customFormat="1" ht="15.75" x14ac:dyDescent="0.25">
      <c r="A37" s="505"/>
      <c r="B37" s="267" t="s">
        <v>9</v>
      </c>
      <c r="C37" s="268"/>
      <c r="D37" s="283">
        <f t="shared" si="27"/>
        <v>0</v>
      </c>
      <c r="E37" s="283">
        <f t="shared" si="27"/>
        <v>0</v>
      </c>
      <c r="F37" s="283" t="e">
        <f t="shared" si="24"/>
        <v>#DIV/0!</v>
      </c>
      <c r="G37" s="283">
        <f t="shared" si="28"/>
        <v>0</v>
      </c>
      <c r="H37" s="283">
        <f t="shared" si="28"/>
        <v>0</v>
      </c>
      <c r="I37" s="281" t="e">
        <f t="shared" si="25"/>
        <v>#DIV/0!</v>
      </c>
      <c r="J37" s="283">
        <f t="shared" si="29"/>
        <v>0</v>
      </c>
      <c r="K37" s="283">
        <f t="shared" si="29"/>
        <v>0</v>
      </c>
      <c r="L37" s="283">
        <f t="shared" si="29"/>
        <v>0</v>
      </c>
      <c r="M37" s="283">
        <f t="shared" si="29"/>
        <v>0</v>
      </c>
      <c r="N37" s="283">
        <f t="shared" si="29"/>
        <v>0</v>
      </c>
      <c r="O37" s="283">
        <f t="shared" si="29"/>
        <v>0</v>
      </c>
      <c r="P37" s="283" t="e">
        <f t="shared" si="20"/>
        <v>#DIV/0!</v>
      </c>
      <c r="Q37" s="283">
        <f t="shared" si="30"/>
        <v>0</v>
      </c>
      <c r="R37" s="283">
        <f t="shared" si="30"/>
        <v>0</v>
      </c>
      <c r="S37" s="283">
        <f t="shared" si="30"/>
        <v>0</v>
      </c>
      <c r="T37" s="283">
        <f t="shared" si="30"/>
        <v>0</v>
      </c>
      <c r="U37" s="283">
        <f t="shared" si="30"/>
        <v>0</v>
      </c>
      <c r="V37" s="283">
        <f t="shared" si="30"/>
        <v>0</v>
      </c>
      <c r="W37" s="283">
        <f t="shared" si="30"/>
        <v>0</v>
      </c>
      <c r="X37" s="283">
        <f t="shared" si="30"/>
        <v>0</v>
      </c>
      <c r="Y37" s="283" t="e">
        <f t="shared" si="22"/>
        <v>#DIV/0!</v>
      </c>
      <c r="Z37" s="283">
        <f t="shared" si="5"/>
        <v>0</v>
      </c>
      <c r="AA37" s="283">
        <f t="shared" si="5"/>
        <v>0</v>
      </c>
      <c r="AB37" s="279">
        <f t="shared" si="10"/>
        <v>0</v>
      </c>
      <c r="AC37" s="279">
        <f t="shared" si="23"/>
        <v>0</v>
      </c>
    </row>
    <row r="38" spans="1:29" s="265" customFormat="1" ht="15.75" x14ac:dyDescent="0.25">
      <c r="A38" s="505"/>
      <c r="B38" s="267" t="s">
        <v>10</v>
      </c>
      <c r="C38" s="268"/>
      <c r="D38" s="283">
        <f t="shared" si="27"/>
        <v>0</v>
      </c>
      <c r="E38" s="283">
        <f t="shared" si="27"/>
        <v>0</v>
      </c>
      <c r="F38" s="283" t="e">
        <f t="shared" si="24"/>
        <v>#DIV/0!</v>
      </c>
      <c r="G38" s="283">
        <f t="shared" si="28"/>
        <v>0</v>
      </c>
      <c r="H38" s="283">
        <f t="shared" si="28"/>
        <v>0</v>
      </c>
      <c r="I38" s="283" t="e">
        <f>H38/G38</f>
        <v>#DIV/0!</v>
      </c>
      <c r="J38" s="283">
        <f t="shared" si="29"/>
        <v>0</v>
      </c>
      <c r="K38" s="283">
        <f t="shared" si="29"/>
        <v>0</v>
      </c>
      <c r="L38" s="283">
        <f t="shared" si="29"/>
        <v>0</v>
      </c>
      <c r="M38" s="283">
        <f t="shared" si="29"/>
        <v>0</v>
      </c>
      <c r="N38" s="283">
        <f t="shared" si="29"/>
        <v>0</v>
      </c>
      <c r="O38" s="283">
        <f t="shared" si="29"/>
        <v>0</v>
      </c>
      <c r="P38" s="283" t="e">
        <f t="shared" si="20"/>
        <v>#DIV/0!</v>
      </c>
      <c r="Q38" s="283">
        <f t="shared" si="30"/>
        <v>0</v>
      </c>
      <c r="R38" s="283">
        <f t="shared" si="30"/>
        <v>0</v>
      </c>
      <c r="S38" s="283">
        <f t="shared" si="30"/>
        <v>0</v>
      </c>
      <c r="T38" s="283">
        <f t="shared" si="30"/>
        <v>0</v>
      </c>
      <c r="U38" s="283">
        <f t="shared" si="30"/>
        <v>0</v>
      </c>
      <c r="V38" s="283">
        <f t="shared" si="30"/>
        <v>0</v>
      </c>
      <c r="W38" s="283">
        <f t="shared" si="30"/>
        <v>0</v>
      </c>
      <c r="X38" s="283">
        <f t="shared" si="30"/>
        <v>0</v>
      </c>
      <c r="Y38" s="283" t="e">
        <f t="shared" si="22"/>
        <v>#DIV/0!</v>
      </c>
      <c r="Z38" s="283">
        <f t="shared" si="5"/>
        <v>0</v>
      </c>
      <c r="AA38" s="283">
        <f t="shared" si="5"/>
        <v>0</v>
      </c>
      <c r="AB38" s="279">
        <f t="shared" si="10"/>
        <v>0</v>
      </c>
      <c r="AC38" s="279">
        <f t="shared" si="23"/>
        <v>0</v>
      </c>
    </row>
    <row r="39" spans="1:29" s="265" customFormat="1" ht="15.75" x14ac:dyDescent="0.25">
      <c r="A39" s="505"/>
      <c r="B39" s="267" t="s">
        <v>11</v>
      </c>
      <c r="C39" s="268"/>
      <c r="D39" s="283">
        <f t="shared" si="27"/>
        <v>0</v>
      </c>
      <c r="E39" s="283">
        <f t="shared" si="27"/>
        <v>0</v>
      </c>
      <c r="F39" s="283" t="e">
        <f t="shared" si="24"/>
        <v>#DIV/0!</v>
      </c>
      <c r="G39" s="283">
        <f t="shared" si="28"/>
        <v>0</v>
      </c>
      <c r="H39" s="283">
        <f t="shared" si="28"/>
        <v>0</v>
      </c>
      <c r="I39" s="283" t="e">
        <f>H39/G39</f>
        <v>#DIV/0!</v>
      </c>
      <c r="J39" s="283">
        <f t="shared" si="29"/>
        <v>0</v>
      </c>
      <c r="K39" s="283">
        <f t="shared" si="29"/>
        <v>0</v>
      </c>
      <c r="L39" s="283">
        <f t="shared" si="29"/>
        <v>0</v>
      </c>
      <c r="M39" s="283">
        <f t="shared" si="29"/>
        <v>0</v>
      </c>
      <c r="N39" s="283">
        <f t="shared" si="29"/>
        <v>0</v>
      </c>
      <c r="O39" s="283">
        <f t="shared" si="29"/>
        <v>0</v>
      </c>
      <c r="P39" s="283" t="e">
        <f t="shared" si="20"/>
        <v>#DIV/0!</v>
      </c>
      <c r="Q39" s="283">
        <f t="shared" si="30"/>
        <v>0</v>
      </c>
      <c r="R39" s="283">
        <f t="shared" si="30"/>
        <v>0</v>
      </c>
      <c r="S39" s="283">
        <f t="shared" si="30"/>
        <v>0</v>
      </c>
      <c r="T39" s="283">
        <f t="shared" si="30"/>
        <v>0</v>
      </c>
      <c r="U39" s="283">
        <f t="shared" si="30"/>
        <v>0</v>
      </c>
      <c r="V39" s="283">
        <f t="shared" si="30"/>
        <v>0</v>
      </c>
      <c r="W39" s="283">
        <f t="shared" si="30"/>
        <v>0</v>
      </c>
      <c r="X39" s="283">
        <f t="shared" si="30"/>
        <v>0</v>
      </c>
      <c r="Y39" s="283" t="e">
        <f t="shared" si="22"/>
        <v>#DIV/0!</v>
      </c>
      <c r="Z39" s="283">
        <f t="shared" si="5"/>
        <v>0</v>
      </c>
      <c r="AA39" s="283">
        <f t="shared" si="5"/>
        <v>0</v>
      </c>
      <c r="AB39" s="279">
        <f t="shared" si="10"/>
        <v>0</v>
      </c>
      <c r="AC39" s="279">
        <f t="shared" si="23"/>
        <v>0</v>
      </c>
    </row>
    <row r="40" spans="1:29" s="265" customFormat="1" ht="15.75" x14ac:dyDescent="0.25">
      <c r="A40" s="505"/>
      <c r="B40" s="267" t="s">
        <v>12</v>
      </c>
      <c r="C40" s="268"/>
      <c r="D40" s="283">
        <f t="shared" si="27"/>
        <v>0</v>
      </c>
      <c r="E40" s="283">
        <f t="shared" si="27"/>
        <v>0</v>
      </c>
      <c r="F40" s="283" t="e">
        <f t="shared" si="24"/>
        <v>#DIV/0!</v>
      </c>
      <c r="G40" s="283">
        <f t="shared" si="28"/>
        <v>0</v>
      </c>
      <c r="H40" s="283">
        <f t="shared" si="28"/>
        <v>0</v>
      </c>
      <c r="I40" s="283" t="e">
        <f>H40/G40</f>
        <v>#DIV/0!</v>
      </c>
      <c r="J40" s="283">
        <f t="shared" si="29"/>
        <v>0</v>
      </c>
      <c r="K40" s="283">
        <f t="shared" si="29"/>
        <v>0</v>
      </c>
      <c r="L40" s="283">
        <f t="shared" si="29"/>
        <v>0</v>
      </c>
      <c r="M40" s="283">
        <f t="shared" si="29"/>
        <v>0</v>
      </c>
      <c r="N40" s="283">
        <f t="shared" si="29"/>
        <v>0</v>
      </c>
      <c r="O40" s="283">
        <f t="shared" si="29"/>
        <v>0</v>
      </c>
      <c r="P40" s="283" t="e">
        <f t="shared" si="20"/>
        <v>#DIV/0!</v>
      </c>
      <c r="Q40" s="283">
        <f t="shared" si="30"/>
        <v>0</v>
      </c>
      <c r="R40" s="283">
        <f t="shared" si="30"/>
        <v>0</v>
      </c>
      <c r="S40" s="283">
        <f t="shared" si="30"/>
        <v>0</v>
      </c>
      <c r="T40" s="283">
        <f t="shared" si="30"/>
        <v>0</v>
      </c>
      <c r="U40" s="283">
        <f t="shared" si="30"/>
        <v>0</v>
      </c>
      <c r="V40" s="283">
        <f t="shared" si="30"/>
        <v>0</v>
      </c>
      <c r="W40" s="283">
        <f t="shared" si="30"/>
        <v>0</v>
      </c>
      <c r="X40" s="283">
        <f t="shared" si="30"/>
        <v>0</v>
      </c>
      <c r="Y40" s="283" t="e">
        <f t="shared" si="22"/>
        <v>#DIV/0!</v>
      </c>
      <c r="Z40" s="283">
        <f t="shared" si="5"/>
        <v>0</v>
      </c>
      <c r="AA40" s="283">
        <f t="shared" si="5"/>
        <v>0</v>
      </c>
      <c r="AB40" s="279">
        <f t="shared" si="10"/>
        <v>0</v>
      </c>
      <c r="AC40" s="279">
        <f t="shared" si="23"/>
        <v>0</v>
      </c>
    </row>
    <row r="41" spans="1:29" s="265" customFormat="1" ht="15.75" x14ac:dyDescent="0.25">
      <c r="A41" s="505"/>
      <c r="B41" s="267" t="s">
        <v>13</v>
      </c>
      <c r="C41" s="269"/>
      <c r="D41" s="283">
        <f t="shared" si="27"/>
        <v>0</v>
      </c>
      <c r="E41" s="283">
        <f t="shared" si="27"/>
        <v>0</v>
      </c>
      <c r="F41" s="283" t="e">
        <f t="shared" si="24"/>
        <v>#DIV/0!</v>
      </c>
      <c r="G41" s="283">
        <f t="shared" si="28"/>
        <v>0</v>
      </c>
      <c r="H41" s="283">
        <f t="shared" si="28"/>
        <v>0</v>
      </c>
      <c r="I41" s="283" t="e">
        <f>H41/G41</f>
        <v>#DIV/0!</v>
      </c>
      <c r="J41" s="283">
        <f t="shared" si="29"/>
        <v>0</v>
      </c>
      <c r="K41" s="283">
        <f t="shared" si="29"/>
        <v>0</v>
      </c>
      <c r="L41" s="283">
        <f t="shared" si="29"/>
        <v>0</v>
      </c>
      <c r="M41" s="283">
        <f t="shared" si="29"/>
        <v>0</v>
      </c>
      <c r="N41" s="283">
        <f t="shared" si="29"/>
        <v>0</v>
      </c>
      <c r="O41" s="283">
        <f t="shared" si="29"/>
        <v>0</v>
      </c>
      <c r="P41" s="283" t="e">
        <f t="shared" si="20"/>
        <v>#DIV/0!</v>
      </c>
      <c r="Q41" s="283">
        <f t="shared" si="30"/>
        <v>0</v>
      </c>
      <c r="R41" s="283">
        <f t="shared" si="30"/>
        <v>0</v>
      </c>
      <c r="S41" s="283">
        <f t="shared" si="30"/>
        <v>0</v>
      </c>
      <c r="T41" s="283">
        <f t="shared" si="30"/>
        <v>0</v>
      </c>
      <c r="U41" s="283">
        <f t="shared" si="30"/>
        <v>0</v>
      </c>
      <c r="V41" s="283">
        <f t="shared" si="30"/>
        <v>0</v>
      </c>
      <c r="W41" s="283">
        <f t="shared" si="30"/>
        <v>0</v>
      </c>
      <c r="X41" s="283">
        <f t="shared" si="30"/>
        <v>0</v>
      </c>
      <c r="Y41" s="283" t="e">
        <f t="shared" si="22"/>
        <v>#DIV/0!</v>
      </c>
      <c r="Z41" s="283">
        <f t="shared" si="5"/>
        <v>0</v>
      </c>
      <c r="AA41" s="283">
        <f t="shared" si="5"/>
        <v>0</v>
      </c>
      <c r="AB41" s="279">
        <f t="shared" si="10"/>
        <v>0</v>
      </c>
      <c r="AC41" s="279">
        <f t="shared" si="23"/>
        <v>0</v>
      </c>
    </row>
    <row r="42" spans="1:29" x14ac:dyDescent="0.25">
      <c r="C42"/>
    </row>
    <row r="43" spans="1:29" ht="15.75" x14ac:dyDescent="0.25">
      <c r="B43" s="67"/>
      <c r="C43" s="67"/>
      <c r="D43" s="67"/>
      <c r="E43" s="67"/>
      <c r="F43" s="67"/>
      <c r="G43" s="67"/>
      <c r="AB43" s="67"/>
    </row>
    <row r="44" spans="1:29" ht="15" customHeight="1" x14ac:dyDescent="0.25">
      <c r="C44"/>
      <c r="F44" s="515" t="s">
        <v>131</v>
      </c>
      <c r="G44" s="515"/>
      <c r="H44" s="515"/>
      <c r="I44" s="515"/>
      <c r="J44" s="515"/>
      <c r="K44" s="515"/>
      <c r="L44" s="515" t="s">
        <v>32</v>
      </c>
      <c r="M44" s="515"/>
      <c r="N44" s="515"/>
      <c r="O44" s="515"/>
      <c r="P44" s="515"/>
      <c r="Q44" s="515"/>
    </row>
    <row r="45" spans="1:29" ht="15" customHeight="1" x14ac:dyDescent="0.25">
      <c r="F45" s="515"/>
      <c r="G45" s="515"/>
      <c r="H45" s="515"/>
      <c r="I45" s="515"/>
      <c r="J45" s="515"/>
      <c r="K45" s="515"/>
      <c r="L45" s="515"/>
      <c r="M45" s="515"/>
      <c r="N45" s="515"/>
      <c r="O45" s="515"/>
      <c r="P45" s="515"/>
      <c r="Q45" s="515"/>
    </row>
    <row r="46" spans="1:29" ht="15" customHeight="1" x14ac:dyDescent="0.25">
      <c r="F46" s="515"/>
      <c r="G46" s="515"/>
      <c r="H46" s="515"/>
      <c r="I46" s="515"/>
      <c r="J46" s="515"/>
      <c r="K46" s="515"/>
      <c r="L46" s="515"/>
      <c r="M46" s="515"/>
      <c r="N46" s="515"/>
      <c r="O46" s="515"/>
      <c r="P46" s="515"/>
      <c r="Q46" s="515"/>
    </row>
    <row r="47" spans="1:29" ht="15" customHeight="1" x14ac:dyDescent="0.25">
      <c r="F47" s="515"/>
      <c r="G47" s="515"/>
      <c r="H47" s="515"/>
      <c r="I47" s="515"/>
      <c r="J47" s="515"/>
      <c r="K47" s="515"/>
      <c r="L47" s="515"/>
      <c r="M47" s="515"/>
      <c r="N47" s="515"/>
      <c r="O47" s="515"/>
      <c r="P47" s="515"/>
      <c r="Q47" s="515"/>
    </row>
    <row r="48" spans="1:29" ht="15" customHeight="1" x14ac:dyDescent="0.25">
      <c r="F48" s="515"/>
      <c r="G48" s="515"/>
      <c r="H48" s="515"/>
      <c r="I48" s="515"/>
      <c r="J48" s="515"/>
      <c r="K48" s="515"/>
      <c r="L48" s="515"/>
      <c r="M48" s="515"/>
      <c r="N48" s="515"/>
      <c r="O48" s="515"/>
      <c r="P48" s="515"/>
      <c r="Q48" s="515"/>
    </row>
    <row r="49" spans="6:17" ht="15" customHeight="1" x14ac:dyDescent="0.25">
      <c r="F49" s="515"/>
      <c r="G49" s="515"/>
      <c r="H49" s="515"/>
      <c r="I49" s="515"/>
      <c r="J49" s="515"/>
      <c r="K49" s="515"/>
      <c r="L49" s="515"/>
      <c r="M49" s="515"/>
      <c r="N49" s="515"/>
      <c r="O49" s="515"/>
      <c r="P49" s="515"/>
      <c r="Q49" s="515"/>
    </row>
    <row r="50" spans="6:17" ht="30" customHeight="1" x14ac:dyDescent="0.25">
      <c r="F50" s="516" t="s">
        <v>132</v>
      </c>
      <c r="G50" s="516"/>
      <c r="H50" s="516"/>
      <c r="I50" s="516"/>
      <c r="J50" s="516"/>
      <c r="K50" s="516"/>
      <c r="L50" s="516"/>
      <c r="M50" s="516"/>
      <c r="N50" s="516"/>
      <c r="O50" s="516"/>
      <c r="P50" s="516"/>
      <c r="Q50" s="516"/>
    </row>
    <row r="51" spans="6:17" ht="30" customHeight="1" x14ac:dyDescent="0.25">
      <c r="F51" s="517"/>
      <c r="G51" s="517"/>
      <c r="H51" s="517"/>
      <c r="I51" s="517"/>
      <c r="J51" s="517"/>
      <c r="K51" s="517"/>
      <c r="L51" s="517"/>
      <c r="M51" s="517"/>
      <c r="N51" s="517"/>
      <c r="O51" s="517"/>
      <c r="P51" s="517"/>
      <c r="Q51" s="517"/>
    </row>
    <row r="52" spans="6:17" ht="30" customHeight="1" x14ac:dyDescent="0.25">
      <c r="F52" s="517"/>
      <c r="G52" s="517"/>
      <c r="H52" s="517"/>
      <c r="I52" s="517"/>
      <c r="J52" s="517"/>
      <c r="K52" s="517"/>
      <c r="L52" s="517"/>
      <c r="M52" s="517"/>
      <c r="N52" s="517"/>
      <c r="O52" s="517"/>
      <c r="P52" s="517"/>
      <c r="Q52" s="517"/>
    </row>
    <row r="53" spans="6:17" ht="30" customHeight="1" x14ac:dyDescent="0.25">
      <c r="F53" s="517"/>
      <c r="G53" s="517"/>
      <c r="H53" s="517"/>
      <c r="I53" s="517"/>
      <c r="J53" s="517"/>
      <c r="K53" s="517"/>
      <c r="L53" s="517"/>
      <c r="M53" s="517"/>
      <c r="N53" s="517"/>
      <c r="O53" s="517"/>
      <c r="P53" s="517"/>
      <c r="Q53" s="517"/>
    </row>
  </sheetData>
  <mergeCells count="16">
    <mergeCell ref="H1:I1"/>
    <mergeCell ref="A2:AC2"/>
    <mergeCell ref="B3:AC3"/>
    <mergeCell ref="B5:B6"/>
    <mergeCell ref="C5:C6"/>
    <mergeCell ref="D5:F5"/>
    <mergeCell ref="G5:I5"/>
    <mergeCell ref="J5:P5"/>
    <mergeCell ref="Q5:Y5"/>
    <mergeCell ref="Z5:AC5"/>
    <mergeCell ref="B4:AC4"/>
    <mergeCell ref="A7:A32"/>
    <mergeCell ref="A35:A41"/>
    <mergeCell ref="F44:K49"/>
    <mergeCell ref="L44:Q49"/>
    <mergeCell ref="F50:Q53"/>
  </mergeCells>
  <dataValidations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7" right="0.7" top="0.75" bottom="0.75" header="0.3" footer="0.3"/>
  <pageSetup paperSize="9" scale="66" orientation="portrait" r:id="rId1"/>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53"/>
  <sheetViews>
    <sheetView zoomScale="80" zoomScaleNormal="80" zoomScaleSheetLayoutView="70" workbookViewId="0">
      <pane xSplit="3" ySplit="5" topLeftCell="D15" activePane="bottomRight" state="frozen"/>
      <selection pane="topRight" activeCell="D1" sqref="D1"/>
      <selection pane="bottomLeft" activeCell="A6" sqref="A6"/>
      <selection pane="bottomRight" activeCell="D39" sqref="D39"/>
    </sheetView>
  </sheetViews>
  <sheetFormatPr defaultRowHeight="15" x14ac:dyDescent="0.25"/>
  <cols>
    <col min="1" max="1" width="3.5703125" customWidth="1"/>
    <col min="2" max="2" width="48.42578125" customWidth="1"/>
    <col min="3" max="3" width="8.5703125" style="3" customWidth="1"/>
    <col min="4" max="4" width="16.42578125" customWidth="1"/>
    <col min="5" max="5" width="15.5703125" customWidth="1"/>
    <col min="6" max="6" width="14.140625" customWidth="1"/>
    <col min="7" max="7" width="12.42578125" customWidth="1"/>
    <col min="8" max="8" width="14.42578125" customWidth="1"/>
    <col min="9" max="9" width="11.5703125" customWidth="1"/>
    <col min="10" max="10" width="18" customWidth="1"/>
    <col min="11" max="11" width="17" customWidth="1"/>
    <col min="12" max="12" width="12.5703125" customWidth="1"/>
    <col min="13" max="13" width="14.7109375" customWidth="1"/>
    <col min="14" max="14" width="15.7109375" customWidth="1"/>
    <col min="15" max="15" width="12.42578125" customWidth="1"/>
    <col min="16" max="16" width="11.28515625" customWidth="1"/>
    <col min="17" max="17" width="11.140625" customWidth="1"/>
    <col min="18" max="18" width="16.42578125" customWidth="1"/>
    <col min="19" max="19" width="15.85546875" customWidth="1"/>
    <col min="20" max="20" width="14.5703125" customWidth="1"/>
    <col min="21" max="21" width="15" customWidth="1"/>
    <col min="22" max="22" width="8.28515625" customWidth="1"/>
    <col min="23" max="24" width="5.5703125" customWidth="1"/>
    <col min="25" max="25" width="16.5703125" customWidth="1"/>
    <col min="26" max="26" width="14.85546875" customWidth="1"/>
    <col min="27" max="27" width="14" customWidth="1"/>
    <col min="28" max="28" width="12.28515625" customWidth="1"/>
    <col min="29" max="29" width="15.7109375" customWidth="1"/>
    <col min="30" max="30" width="14.28515625" customWidth="1"/>
    <col min="31" max="31" width="14.7109375" customWidth="1"/>
    <col min="32" max="32" width="9.140625" customWidth="1"/>
    <col min="33" max="36" width="14.5703125" customWidth="1"/>
    <col min="37" max="37" width="13.140625" customWidth="1"/>
    <col min="38" max="38" width="14.28515625" customWidth="1"/>
    <col min="39" max="39" width="12.42578125" customWidth="1"/>
  </cols>
  <sheetData>
    <row r="1" spans="1:39" ht="15.75" x14ac:dyDescent="0.25">
      <c r="B1">
        <f ca="1">B:P</f>
        <v>0</v>
      </c>
      <c r="J1" s="473"/>
      <c r="K1" s="473"/>
      <c r="L1" s="473"/>
      <c r="R1" s="473"/>
      <c r="S1" s="473"/>
      <c r="T1" s="473"/>
    </row>
    <row r="2" spans="1:39" s="112" customFormat="1" ht="101.25" customHeight="1" x14ac:dyDescent="0.25">
      <c r="B2" s="476" t="s">
        <v>83</v>
      </c>
      <c r="C2" s="477"/>
      <c r="D2" s="477"/>
      <c r="E2" s="477"/>
      <c r="F2" s="477"/>
      <c r="G2" s="477"/>
      <c r="H2" s="477"/>
      <c r="I2" s="477"/>
      <c r="J2" s="477"/>
      <c r="K2" s="477"/>
      <c r="L2" s="477"/>
      <c r="M2" s="477"/>
      <c r="N2" s="477"/>
      <c r="O2" s="477"/>
      <c r="P2" s="477"/>
      <c r="Q2" s="477"/>
      <c r="R2" s="477"/>
      <c r="S2" s="477"/>
      <c r="T2" s="477"/>
      <c r="U2" s="477"/>
      <c r="V2" s="2"/>
      <c r="W2" s="2"/>
      <c r="X2" s="2"/>
      <c r="Y2" s="2"/>
      <c r="Z2" s="482">
        <v>3</v>
      </c>
      <c r="AA2" s="482"/>
      <c r="AB2" s="483">
        <v>5</v>
      </c>
      <c r="AC2" s="483"/>
    </row>
    <row r="3" spans="1:39" ht="27.75" customHeight="1" thickBot="1" x14ac:dyDescent="0.4">
      <c r="S3" s="474"/>
      <c r="T3" s="474"/>
      <c r="U3" s="17"/>
      <c r="V3" s="17"/>
      <c r="W3" s="17"/>
      <c r="X3" s="17"/>
      <c r="Y3" s="17"/>
      <c r="Z3" s="17"/>
      <c r="AA3" s="17"/>
      <c r="AB3" s="17"/>
      <c r="AC3" s="17"/>
      <c r="AD3" s="17"/>
      <c r="AE3" s="17"/>
    </row>
    <row r="4" spans="1:39" ht="40.5" customHeight="1" thickBot="1" x14ac:dyDescent="0.3">
      <c r="B4" s="484" t="s">
        <v>2</v>
      </c>
      <c r="C4" s="485" t="s">
        <v>0</v>
      </c>
      <c r="D4" s="486" t="s">
        <v>3</v>
      </c>
      <c r="E4" s="475"/>
      <c r="F4" s="475"/>
      <c r="G4" s="475" t="s">
        <v>4</v>
      </c>
      <c r="H4" s="475"/>
      <c r="I4" s="475"/>
      <c r="J4" s="475" t="s">
        <v>16</v>
      </c>
      <c r="K4" s="475"/>
      <c r="L4" s="475"/>
      <c r="M4" s="475" t="s">
        <v>19</v>
      </c>
      <c r="N4" s="475"/>
      <c r="O4" s="475"/>
      <c r="P4" s="151" t="s">
        <v>26</v>
      </c>
      <c r="Q4" s="152"/>
      <c r="R4" s="475" t="s">
        <v>26</v>
      </c>
      <c r="S4" s="475"/>
      <c r="T4" s="475"/>
      <c r="U4" s="475"/>
      <c r="V4" s="18"/>
      <c r="W4" s="18"/>
      <c r="X4" s="18"/>
      <c r="Y4" s="18"/>
      <c r="Z4" s="471" t="s">
        <v>16</v>
      </c>
      <c r="AA4" s="471"/>
      <c r="AB4" s="471"/>
      <c r="AC4" s="471"/>
      <c r="AD4" s="471"/>
      <c r="AE4" s="472"/>
      <c r="AG4" s="480" t="s">
        <v>19</v>
      </c>
      <c r="AH4" s="471"/>
      <c r="AI4" s="471"/>
      <c r="AJ4" s="471"/>
      <c r="AK4" s="471"/>
      <c r="AL4" s="472"/>
    </row>
    <row r="5" spans="1:39" ht="61.5" customHeight="1" thickBot="1" x14ac:dyDescent="0.3">
      <c r="B5" s="484"/>
      <c r="C5" s="485"/>
      <c r="D5" s="153" t="s">
        <v>24</v>
      </c>
      <c r="E5" s="154" t="s">
        <v>25</v>
      </c>
      <c r="F5" s="155" t="s">
        <v>30</v>
      </c>
      <c r="G5" s="153" t="s">
        <v>24</v>
      </c>
      <c r="H5" s="154" t="s">
        <v>25</v>
      </c>
      <c r="I5" s="155" t="s">
        <v>30</v>
      </c>
      <c r="J5" s="153" t="s">
        <v>24</v>
      </c>
      <c r="K5" s="154" t="s">
        <v>23</v>
      </c>
      <c r="L5" s="155" t="s">
        <v>30</v>
      </c>
      <c r="M5" s="153" t="s">
        <v>24</v>
      </c>
      <c r="N5" s="154" t="s">
        <v>23</v>
      </c>
      <c r="O5" s="155" t="s">
        <v>30</v>
      </c>
      <c r="P5" s="156" t="s">
        <v>5</v>
      </c>
      <c r="Q5" s="157" t="s">
        <v>6</v>
      </c>
      <c r="R5" s="158" t="s">
        <v>24</v>
      </c>
      <c r="S5" s="154" t="s">
        <v>23</v>
      </c>
      <c r="T5" s="155" t="s">
        <v>69</v>
      </c>
      <c r="U5" s="155" t="s">
        <v>81</v>
      </c>
      <c r="V5" s="11"/>
      <c r="W5" s="11"/>
      <c r="X5" s="11"/>
      <c r="Y5" s="11"/>
      <c r="Z5" s="24" t="s">
        <v>5</v>
      </c>
      <c r="AA5" s="25" t="s">
        <v>27</v>
      </c>
      <c r="AB5" s="24" t="s">
        <v>29</v>
      </c>
      <c r="AC5" s="25" t="s">
        <v>28</v>
      </c>
      <c r="AD5" s="26" t="s">
        <v>20</v>
      </c>
      <c r="AE5" s="7" t="s">
        <v>21</v>
      </c>
      <c r="AG5" s="5" t="s">
        <v>5</v>
      </c>
      <c r="AH5" s="6" t="s">
        <v>18</v>
      </c>
      <c r="AI5" s="5" t="s">
        <v>29</v>
      </c>
      <c r="AJ5" s="6" t="s">
        <v>28</v>
      </c>
      <c r="AK5" s="7" t="s">
        <v>20</v>
      </c>
      <c r="AL5" s="7" t="s">
        <v>21</v>
      </c>
    </row>
    <row r="6" spans="1:39" ht="60.75" customHeight="1" x14ac:dyDescent="0.25">
      <c r="A6" s="481"/>
      <c r="B6" s="159" t="s">
        <v>1</v>
      </c>
      <c r="C6" s="160">
        <v>100</v>
      </c>
      <c r="D6" s="30">
        <f>SUM(D7:D13)</f>
        <v>0</v>
      </c>
      <c r="E6" s="30">
        <f>SUM(E7:E13)</f>
        <v>0</v>
      </c>
      <c r="F6" s="30"/>
      <c r="G6" s="30">
        <f>SUM(G7:G13)</f>
        <v>0</v>
      </c>
      <c r="H6" s="30">
        <f>SUM(H7:H13)</f>
        <v>0</v>
      </c>
      <c r="I6" s="31"/>
      <c r="J6" s="32">
        <f>AD6</f>
        <v>110.62</v>
      </c>
      <c r="K6" s="32">
        <f>AE6</f>
        <v>657.41399999999999</v>
      </c>
      <c r="L6" s="40"/>
      <c r="M6" s="32">
        <f>AK6</f>
        <v>0</v>
      </c>
      <c r="N6" s="33">
        <f>AL6</f>
        <v>0</v>
      </c>
      <c r="O6" s="34"/>
      <c r="P6" s="35"/>
      <c r="Q6" s="36"/>
      <c r="R6" s="165">
        <f>M6+J6+G6+D6</f>
        <v>110.62</v>
      </c>
      <c r="S6" s="166">
        <f>N6+K6+H6+E6</f>
        <v>657.41399999999999</v>
      </c>
      <c r="T6" s="167">
        <f>S6/R6</f>
        <v>5.9429940336286382</v>
      </c>
      <c r="U6" s="210">
        <f>T6*1.2</f>
        <v>7.131592840354366</v>
      </c>
      <c r="V6" s="12"/>
      <c r="W6" s="12"/>
      <c r="X6" s="12"/>
      <c r="Y6" s="12"/>
      <c r="Z6" s="234">
        <f>SUM(Z7:Z13)</f>
        <v>110.62</v>
      </c>
      <c r="AA6" s="234">
        <f>SUM(AA7:AA13)</f>
        <v>280.97199999999998</v>
      </c>
      <c r="AB6" s="234">
        <f>SUM(AB7:AB13)</f>
        <v>0.46500000000000002</v>
      </c>
      <c r="AC6" s="234">
        <f>SUM(AC7:AC13)</f>
        <v>376.44200000000001</v>
      </c>
      <c r="AD6" s="139">
        <f t="shared" ref="AD6:AD13" si="0">Z6</f>
        <v>110.62</v>
      </c>
      <c r="AE6" s="139">
        <f t="shared" ref="AE6:AE13" si="1">AA6+AC6</f>
        <v>657.41399999999999</v>
      </c>
      <c r="AF6" s="48"/>
      <c r="AG6" s="86">
        <f>SUM(AG7:AG13)</f>
        <v>0</v>
      </c>
      <c r="AH6" s="86">
        <f>SUM(AH7:AH13)</f>
        <v>0</v>
      </c>
      <c r="AI6" s="86">
        <f>SUM(AI7:AI13)</f>
        <v>0</v>
      </c>
      <c r="AJ6" s="86">
        <f>SUM(AJ7:AJ13)</f>
        <v>0</v>
      </c>
      <c r="AK6" s="4">
        <f>AG6</f>
        <v>0</v>
      </c>
      <c r="AL6" s="87">
        <f>AH6+AJ6</f>
        <v>0</v>
      </c>
    </row>
    <row r="7" spans="1:39" ht="28.5" customHeight="1" x14ac:dyDescent="0.25">
      <c r="A7" s="481"/>
      <c r="B7" s="170" t="s">
        <v>7</v>
      </c>
      <c r="C7" s="171">
        <v>111</v>
      </c>
      <c r="D7" s="37">
        <v>0</v>
      </c>
      <c r="E7" s="38">
        <v>0</v>
      </c>
      <c r="F7" s="39"/>
      <c r="G7" s="37">
        <v>0</v>
      </c>
      <c r="H7" s="38">
        <v>0</v>
      </c>
      <c r="I7" s="39"/>
      <c r="J7" s="241">
        <f t="shared" ref="J7:K30" si="2">AD7</f>
        <v>0</v>
      </c>
      <c r="K7" s="241">
        <f t="shared" si="2"/>
        <v>0</v>
      </c>
      <c r="L7" s="242"/>
      <c r="M7" s="241">
        <f t="shared" ref="M7:N23" si="3">AK7</f>
        <v>0</v>
      </c>
      <c r="N7" s="243">
        <f t="shared" si="3"/>
        <v>0</v>
      </c>
      <c r="O7" s="39"/>
      <c r="P7" s="35"/>
      <c r="Q7" s="36"/>
      <c r="R7" s="165">
        <f t="shared" ref="R7:S23" si="4">M7+J7+G7+D7</f>
        <v>0</v>
      </c>
      <c r="S7" s="166">
        <f t="shared" si="4"/>
        <v>0</v>
      </c>
      <c r="T7" s="167"/>
      <c r="U7" s="210"/>
      <c r="V7" s="13"/>
      <c r="W7" s="13"/>
      <c r="X7" s="13"/>
      <c r="Y7" s="13"/>
      <c r="Z7" s="51">
        <v>0</v>
      </c>
      <c r="AA7" s="51">
        <v>0</v>
      </c>
      <c r="AB7" s="51">
        <v>0</v>
      </c>
      <c r="AC7" s="51">
        <v>0</v>
      </c>
      <c r="AD7" s="19">
        <f t="shared" si="0"/>
        <v>0</v>
      </c>
      <c r="AE7" s="19">
        <f t="shared" si="1"/>
        <v>0</v>
      </c>
      <c r="AF7" s="48"/>
      <c r="AG7" s="27">
        <v>0</v>
      </c>
      <c r="AH7" s="27">
        <v>0</v>
      </c>
      <c r="AI7" s="27">
        <v>0</v>
      </c>
      <c r="AJ7" s="27">
        <v>0</v>
      </c>
      <c r="AK7" s="4">
        <f t="shared" ref="AK7:AK37" si="5">AG7</f>
        <v>0</v>
      </c>
      <c r="AL7" s="87">
        <f t="shared" ref="AL7:AL39" si="6">AH7+AJ7</f>
        <v>0</v>
      </c>
    </row>
    <row r="8" spans="1:39" ht="26.25" customHeight="1" x14ac:dyDescent="0.25">
      <c r="A8" s="481"/>
      <c r="B8" s="170" t="s">
        <v>8</v>
      </c>
      <c r="C8" s="171">
        <v>121</v>
      </c>
      <c r="D8" s="37">
        <v>0</v>
      </c>
      <c r="E8" s="38">
        <v>0</v>
      </c>
      <c r="F8" s="39"/>
      <c r="G8" s="37">
        <v>0</v>
      </c>
      <c r="H8" s="38">
        <v>0</v>
      </c>
      <c r="I8" s="39"/>
      <c r="J8" s="241">
        <f t="shared" si="2"/>
        <v>0</v>
      </c>
      <c r="K8" s="241">
        <f t="shared" si="2"/>
        <v>0</v>
      </c>
      <c r="L8" s="242"/>
      <c r="M8" s="241">
        <f t="shared" si="3"/>
        <v>0</v>
      </c>
      <c r="N8" s="243">
        <f t="shared" si="3"/>
        <v>0</v>
      </c>
      <c r="O8" s="39"/>
      <c r="P8" s="35"/>
      <c r="Q8" s="36"/>
      <c r="R8" s="165">
        <f t="shared" si="4"/>
        <v>0</v>
      </c>
      <c r="S8" s="166">
        <f t="shared" si="4"/>
        <v>0</v>
      </c>
      <c r="T8" s="167"/>
      <c r="U8" s="210"/>
      <c r="V8" s="13"/>
      <c r="W8" s="13"/>
      <c r="X8" s="13"/>
      <c r="Y8" s="13"/>
      <c r="Z8" s="51">
        <v>0</v>
      </c>
      <c r="AA8" s="51">
        <v>0</v>
      </c>
      <c r="AB8" s="51">
        <v>0</v>
      </c>
      <c r="AC8" s="51">
        <v>0</v>
      </c>
      <c r="AD8" s="19">
        <f t="shared" si="0"/>
        <v>0</v>
      </c>
      <c r="AE8" s="19">
        <f t="shared" si="1"/>
        <v>0</v>
      </c>
      <c r="AF8" s="48"/>
      <c r="AG8" s="27">
        <v>0</v>
      </c>
      <c r="AH8" s="27">
        <v>0</v>
      </c>
      <c r="AI8" s="27">
        <v>0</v>
      </c>
      <c r="AJ8" s="27">
        <v>0</v>
      </c>
      <c r="AK8" s="4">
        <f t="shared" si="5"/>
        <v>0</v>
      </c>
      <c r="AL8" s="87">
        <f t="shared" si="6"/>
        <v>0</v>
      </c>
    </row>
    <row r="9" spans="1:39" ht="15.75" x14ac:dyDescent="0.25">
      <c r="A9" s="481"/>
      <c r="B9" s="170" t="s">
        <v>9</v>
      </c>
      <c r="C9" s="171">
        <v>131</v>
      </c>
      <c r="D9" s="37">
        <v>0</v>
      </c>
      <c r="E9" s="38">
        <v>0</v>
      </c>
      <c r="F9" s="39"/>
      <c r="G9" s="37">
        <v>0</v>
      </c>
      <c r="H9" s="38">
        <v>0</v>
      </c>
      <c r="I9" s="39"/>
      <c r="J9" s="241">
        <f t="shared" si="2"/>
        <v>0</v>
      </c>
      <c r="K9" s="241">
        <f t="shared" si="2"/>
        <v>0</v>
      </c>
      <c r="L9" s="242"/>
      <c r="M9" s="241">
        <f t="shared" si="3"/>
        <v>0</v>
      </c>
      <c r="N9" s="243">
        <f t="shared" si="3"/>
        <v>0</v>
      </c>
      <c r="O9" s="39"/>
      <c r="P9" s="35"/>
      <c r="Q9" s="36"/>
      <c r="R9" s="165">
        <f t="shared" si="4"/>
        <v>0</v>
      </c>
      <c r="S9" s="166">
        <f t="shared" si="4"/>
        <v>0</v>
      </c>
      <c r="T9" s="167"/>
      <c r="U9" s="210"/>
      <c r="V9" s="13"/>
      <c r="W9" s="13"/>
      <c r="X9" s="13"/>
      <c r="Y9" s="13"/>
      <c r="Z9" s="51">
        <v>0</v>
      </c>
      <c r="AA9" s="51">
        <v>0</v>
      </c>
      <c r="AB9" s="51">
        <v>0</v>
      </c>
      <c r="AC9" s="51">
        <v>0</v>
      </c>
      <c r="AD9" s="19">
        <f t="shared" si="0"/>
        <v>0</v>
      </c>
      <c r="AE9" s="19">
        <f t="shared" si="1"/>
        <v>0</v>
      </c>
      <c r="AF9" s="48"/>
      <c r="AG9" s="27">
        <v>0</v>
      </c>
      <c r="AH9" s="27">
        <v>0</v>
      </c>
      <c r="AI9" s="27">
        <v>0</v>
      </c>
      <c r="AJ9" s="27">
        <v>0</v>
      </c>
      <c r="AK9" s="4">
        <f t="shared" si="5"/>
        <v>0</v>
      </c>
      <c r="AL9" s="87">
        <f t="shared" si="6"/>
        <v>0</v>
      </c>
    </row>
    <row r="10" spans="1:39" ht="15.75" x14ac:dyDescent="0.25">
      <c r="A10" s="481"/>
      <c r="B10" s="170" t="s">
        <v>10</v>
      </c>
      <c r="C10" s="171">
        <v>141</v>
      </c>
      <c r="D10" s="37">
        <v>0</v>
      </c>
      <c r="E10" s="38">
        <v>0</v>
      </c>
      <c r="F10" s="39"/>
      <c r="G10" s="37">
        <v>0</v>
      </c>
      <c r="H10" s="38">
        <v>0</v>
      </c>
      <c r="I10" s="39"/>
      <c r="J10" s="241">
        <f t="shared" si="2"/>
        <v>110.62</v>
      </c>
      <c r="K10" s="241">
        <f t="shared" si="2"/>
        <v>657.41399999999999</v>
      </c>
      <c r="L10" s="242"/>
      <c r="M10" s="241">
        <f t="shared" si="3"/>
        <v>0</v>
      </c>
      <c r="N10" s="243">
        <f t="shared" si="3"/>
        <v>0</v>
      </c>
      <c r="O10" s="39"/>
      <c r="P10" s="35"/>
      <c r="Q10" s="36"/>
      <c r="R10" s="165">
        <f t="shared" si="4"/>
        <v>110.62</v>
      </c>
      <c r="S10" s="166">
        <f t="shared" si="4"/>
        <v>657.41399999999999</v>
      </c>
      <c r="T10" s="167">
        <f t="shared" ref="T10:T48" si="7">S10/R10</f>
        <v>5.9429940336286382</v>
      </c>
      <c r="U10" s="210">
        <f t="shared" ref="U10:U48" si="8">T10*1.2</f>
        <v>7.131592840354366</v>
      </c>
      <c r="V10" s="12"/>
      <c r="W10" s="12"/>
      <c r="X10" s="12"/>
      <c r="Y10" s="12"/>
      <c r="Z10" s="229">
        <v>110.62</v>
      </c>
      <c r="AA10" s="51">
        <v>280.97199999999998</v>
      </c>
      <c r="AB10" s="51">
        <v>0.46500000000000002</v>
      </c>
      <c r="AC10" s="51">
        <v>376.44200000000001</v>
      </c>
      <c r="AD10" s="19">
        <f t="shared" si="0"/>
        <v>110.62</v>
      </c>
      <c r="AE10" s="19">
        <f t="shared" si="1"/>
        <v>657.41399999999999</v>
      </c>
      <c r="AF10" s="48"/>
      <c r="AG10" s="27">
        <v>0</v>
      </c>
      <c r="AH10" s="27">
        <v>0</v>
      </c>
      <c r="AI10" s="27">
        <v>0</v>
      </c>
      <c r="AJ10" s="27">
        <v>0</v>
      </c>
      <c r="AK10" s="4">
        <f t="shared" si="5"/>
        <v>0</v>
      </c>
      <c r="AL10" s="87">
        <f t="shared" si="6"/>
        <v>0</v>
      </c>
    </row>
    <row r="11" spans="1:39" ht="30" customHeight="1" x14ac:dyDescent="0.25">
      <c r="A11" s="481"/>
      <c r="B11" s="170" t="s">
        <v>11</v>
      </c>
      <c r="C11" s="171">
        <v>151</v>
      </c>
      <c r="D11" s="37">
        <v>0</v>
      </c>
      <c r="E11" s="38">
        <v>0</v>
      </c>
      <c r="F11" s="39"/>
      <c r="G11" s="37">
        <v>0</v>
      </c>
      <c r="H11" s="38">
        <v>0</v>
      </c>
      <c r="I11" s="39"/>
      <c r="J11" s="241">
        <f t="shared" si="2"/>
        <v>0</v>
      </c>
      <c r="K11" s="241">
        <f t="shared" si="2"/>
        <v>0</v>
      </c>
      <c r="L11" s="242"/>
      <c r="M11" s="241">
        <f t="shared" si="3"/>
        <v>0</v>
      </c>
      <c r="N11" s="243">
        <f t="shared" si="3"/>
        <v>0</v>
      </c>
      <c r="O11" s="39"/>
      <c r="P11" s="35"/>
      <c r="Q11" s="36"/>
      <c r="R11" s="165">
        <f t="shared" si="4"/>
        <v>0</v>
      </c>
      <c r="S11" s="166">
        <f t="shared" si="4"/>
        <v>0</v>
      </c>
      <c r="T11" s="167"/>
      <c r="U11" s="210"/>
      <c r="V11" s="13"/>
      <c r="W11" s="13"/>
      <c r="X11" s="13"/>
      <c r="Y11" s="13"/>
      <c r="Z11" s="51">
        <v>0</v>
      </c>
      <c r="AA11" s="51">
        <v>0</v>
      </c>
      <c r="AB11" s="51">
        <v>0</v>
      </c>
      <c r="AC11" s="51">
        <v>0</v>
      </c>
      <c r="AD11" s="19">
        <f t="shared" si="0"/>
        <v>0</v>
      </c>
      <c r="AE11" s="19">
        <f t="shared" si="1"/>
        <v>0</v>
      </c>
      <c r="AF11" s="48"/>
      <c r="AG11" s="27">
        <v>0</v>
      </c>
      <c r="AH11" s="27">
        <v>0</v>
      </c>
      <c r="AI11" s="27">
        <v>0</v>
      </c>
      <c r="AJ11" s="27">
        <v>0</v>
      </c>
      <c r="AK11" s="4">
        <f t="shared" si="5"/>
        <v>0</v>
      </c>
      <c r="AL11" s="87">
        <f t="shared" si="6"/>
        <v>0</v>
      </c>
    </row>
    <row r="12" spans="1:39" ht="15.75" x14ac:dyDescent="0.25">
      <c r="A12" s="481"/>
      <c r="B12" s="170" t="s">
        <v>12</v>
      </c>
      <c r="C12" s="171">
        <v>161</v>
      </c>
      <c r="D12" s="37">
        <v>0</v>
      </c>
      <c r="E12" s="37">
        <v>0</v>
      </c>
      <c r="F12" s="39"/>
      <c r="G12" s="37">
        <v>0</v>
      </c>
      <c r="H12" s="38">
        <v>0</v>
      </c>
      <c r="I12" s="39"/>
      <c r="J12" s="241">
        <f t="shared" si="2"/>
        <v>0</v>
      </c>
      <c r="K12" s="241">
        <f t="shared" si="2"/>
        <v>0</v>
      </c>
      <c r="L12" s="242"/>
      <c r="M12" s="241">
        <f t="shared" si="3"/>
        <v>0</v>
      </c>
      <c r="N12" s="243">
        <f t="shared" si="3"/>
        <v>0</v>
      </c>
      <c r="O12" s="39"/>
      <c r="P12" s="35"/>
      <c r="Q12" s="36"/>
      <c r="R12" s="165">
        <f t="shared" si="4"/>
        <v>0</v>
      </c>
      <c r="S12" s="166">
        <f t="shared" si="4"/>
        <v>0</v>
      </c>
      <c r="T12" s="167"/>
      <c r="U12" s="210"/>
      <c r="V12" s="13"/>
      <c r="W12" s="13"/>
      <c r="X12" s="13"/>
      <c r="Y12" s="13"/>
      <c r="Z12" s="51">
        <v>0</v>
      </c>
      <c r="AA12" s="51">
        <v>0</v>
      </c>
      <c r="AB12" s="51">
        <v>0</v>
      </c>
      <c r="AC12" s="51">
        <v>0</v>
      </c>
      <c r="AD12" s="19">
        <f t="shared" si="0"/>
        <v>0</v>
      </c>
      <c r="AE12" s="19">
        <f t="shared" si="1"/>
        <v>0</v>
      </c>
      <c r="AF12" s="48"/>
      <c r="AG12" s="27">
        <v>0</v>
      </c>
      <c r="AH12" s="27">
        <v>0</v>
      </c>
      <c r="AI12" s="27">
        <v>0</v>
      </c>
      <c r="AJ12" s="27">
        <v>0</v>
      </c>
      <c r="AK12" s="4">
        <f t="shared" si="5"/>
        <v>0</v>
      </c>
      <c r="AL12" s="87">
        <f t="shared" si="6"/>
        <v>0</v>
      </c>
    </row>
    <row r="13" spans="1:39" ht="24.75" customHeight="1" x14ac:dyDescent="0.25">
      <c r="A13" s="481"/>
      <c r="B13" s="170" t="s">
        <v>13</v>
      </c>
      <c r="C13" s="171">
        <v>171</v>
      </c>
      <c r="D13" s="37">
        <v>0</v>
      </c>
      <c r="E13" s="37">
        <v>0</v>
      </c>
      <c r="F13" s="37"/>
      <c r="G13" s="37">
        <v>0</v>
      </c>
      <c r="H13" s="37">
        <v>0</v>
      </c>
      <c r="I13" s="37"/>
      <c r="J13" s="241">
        <f t="shared" si="2"/>
        <v>0</v>
      </c>
      <c r="K13" s="241">
        <f t="shared" si="2"/>
        <v>0</v>
      </c>
      <c r="L13" s="42"/>
      <c r="M13" s="241">
        <f t="shared" si="3"/>
        <v>0</v>
      </c>
      <c r="N13" s="243">
        <f t="shared" si="3"/>
        <v>0</v>
      </c>
      <c r="O13" s="37"/>
      <c r="P13" s="37"/>
      <c r="Q13" s="37"/>
      <c r="R13" s="165">
        <f t="shared" si="4"/>
        <v>0</v>
      </c>
      <c r="S13" s="166">
        <f t="shared" si="4"/>
        <v>0</v>
      </c>
      <c r="T13" s="167"/>
      <c r="U13" s="210"/>
      <c r="V13" s="13"/>
      <c r="W13" s="13"/>
      <c r="X13" s="13"/>
      <c r="Y13" s="13"/>
      <c r="Z13" s="51">
        <v>0</v>
      </c>
      <c r="AA13" s="51">
        <v>0</v>
      </c>
      <c r="AB13" s="51">
        <v>0</v>
      </c>
      <c r="AC13" s="51">
        <v>0</v>
      </c>
      <c r="AD13" s="19">
        <f t="shared" si="0"/>
        <v>0</v>
      </c>
      <c r="AE13" s="19">
        <f t="shared" si="1"/>
        <v>0</v>
      </c>
      <c r="AF13" s="48"/>
      <c r="AG13" s="27">
        <v>0</v>
      </c>
      <c r="AH13" s="27">
        <v>0</v>
      </c>
      <c r="AI13" s="27">
        <v>0</v>
      </c>
      <c r="AJ13" s="27">
        <v>0</v>
      </c>
      <c r="AK13" s="4">
        <f t="shared" si="5"/>
        <v>0</v>
      </c>
      <c r="AL13" s="87">
        <f t="shared" si="6"/>
        <v>0</v>
      </c>
    </row>
    <row r="14" spans="1:39" ht="63.75" customHeight="1" x14ac:dyDescent="0.25">
      <c r="A14" s="481"/>
      <c r="B14" s="159" t="s">
        <v>17</v>
      </c>
      <c r="C14" s="160">
        <v>200</v>
      </c>
      <c r="D14" s="66">
        <f>SUM(D15:D21)</f>
        <v>0</v>
      </c>
      <c r="E14" s="66">
        <f>SUM(E15:E21)</f>
        <v>0</v>
      </c>
      <c r="F14" s="66"/>
      <c r="G14" s="66">
        <f>SUM(G15:G21)</f>
        <v>0</v>
      </c>
      <c r="H14" s="66">
        <f>SUM(H15:H21)</f>
        <v>0</v>
      </c>
      <c r="I14" s="37"/>
      <c r="J14" s="32">
        <f t="shared" si="2"/>
        <v>12168.05</v>
      </c>
      <c r="K14" s="32">
        <f t="shared" si="2"/>
        <v>54494.125</v>
      </c>
      <c r="L14" s="40">
        <f>K14/J14</f>
        <v>4.4784599833169656</v>
      </c>
      <c r="M14" s="32">
        <f t="shared" si="3"/>
        <v>6712.4570000000003</v>
      </c>
      <c r="N14" s="33">
        <f t="shared" si="3"/>
        <v>20510.234000000004</v>
      </c>
      <c r="O14" s="40">
        <f>N14/M14</f>
        <v>3.0555479163590924</v>
      </c>
      <c r="P14" s="35"/>
      <c r="Q14" s="36"/>
      <c r="R14" s="165">
        <f t="shared" si="4"/>
        <v>18880.506999999998</v>
      </c>
      <c r="S14" s="166">
        <f t="shared" si="4"/>
        <v>75004.358999999997</v>
      </c>
      <c r="T14" s="167">
        <f t="shared" si="7"/>
        <v>3.9725818273841909</v>
      </c>
      <c r="U14" s="210">
        <f t="shared" si="8"/>
        <v>4.7670981928610292</v>
      </c>
      <c r="V14" s="12"/>
      <c r="W14" s="12"/>
      <c r="X14" s="12"/>
      <c r="Y14" s="12"/>
      <c r="Z14" s="69">
        <f>SUM(Z15:Z21)</f>
        <v>12168.05</v>
      </c>
      <c r="AA14" s="69">
        <f>SUM(AA15:AA21)</f>
        <v>38344.421000000002</v>
      </c>
      <c r="AB14" s="69">
        <f>SUM(AB15:AB21)</f>
        <v>19.939999999999998</v>
      </c>
      <c r="AC14" s="69">
        <f>SUM(AC15:AC21)</f>
        <v>16149.704</v>
      </c>
      <c r="AD14" s="235">
        <f>Z14</f>
        <v>12168.05</v>
      </c>
      <c r="AE14" s="235">
        <f>AA14+AC14</f>
        <v>54494.125</v>
      </c>
      <c r="AF14" s="48">
        <f>AE14/AD14</f>
        <v>4.4784599833169656</v>
      </c>
      <c r="AG14" s="69">
        <f>SUM(AG15:AG21)</f>
        <v>6712.4570000000003</v>
      </c>
      <c r="AH14" s="69">
        <f>SUM(AH15:AH21)</f>
        <v>12090.713000000002</v>
      </c>
      <c r="AI14" s="69">
        <f>SUM(AI15:AI21)</f>
        <v>9.9909999999999997</v>
      </c>
      <c r="AJ14" s="69">
        <f>SUM(AJ15:AJ21)</f>
        <v>8419.5210000000006</v>
      </c>
      <c r="AK14" s="4">
        <f t="shared" si="5"/>
        <v>6712.4570000000003</v>
      </c>
      <c r="AL14" s="138">
        <f>AH14+AJ14</f>
        <v>20510.234000000004</v>
      </c>
      <c r="AM14" s="48">
        <f>AL14/AK14</f>
        <v>3.0555479163590924</v>
      </c>
    </row>
    <row r="15" spans="1:39" ht="15.75" x14ac:dyDescent="0.25">
      <c r="A15" s="481"/>
      <c r="B15" s="170" t="s">
        <v>7</v>
      </c>
      <c r="C15" s="171">
        <v>211</v>
      </c>
      <c r="D15" s="37">
        <v>0</v>
      </c>
      <c r="E15" s="37">
        <v>0</v>
      </c>
      <c r="F15" s="37"/>
      <c r="G15" s="37">
        <v>0</v>
      </c>
      <c r="H15" s="37">
        <v>0</v>
      </c>
      <c r="I15" s="37"/>
      <c r="J15" s="241">
        <f t="shared" si="2"/>
        <v>1896.2909999999999</v>
      </c>
      <c r="K15" s="241">
        <f t="shared" si="2"/>
        <v>7907.0320000000002</v>
      </c>
      <c r="L15" s="44">
        <f>K15/J15</f>
        <v>4.169735552191093</v>
      </c>
      <c r="M15" s="241">
        <f t="shared" si="3"/>
        <v>0</v>
      </c>
      <c r="N15" s="43">
        <f>AL15</f>
        <v>0</v>
      </c>
      <c r="O15" s="44"/>
      <c r="P15" s="35"/>
      <c r="Q15" s="36"/>
      <c r="R15" s="178">
        <f t="shared" si="4"/>
        <v>1896.2909999999999</v>
      </c>
      <c r="S15" s="179">
        <f t="shared" si="4"/>
        <v>7907.0320000000002</v>
      </c>
      <c r="T15" s="167">
        <f t="shared" si="7"/>
        <v>4.169735552191093</v>
      </c>
      <c r="U15" s="210">
        <f t="shared" si="8"/>
        <v>5.0036826626293118</v>
      </c>
      <c r="V15" s="13"/>
      <c r="W15" s="13"/>
      <c r="X15" s="13"/>
      <c r="Y15" s="13"/>
      <c r="Z15" s="68">
        <v>1896.2909999999999</v>
      </c>
      <c r="AA15" s="68">
        <v>5451.933</v>
      </c>
      <c r="AB15" s="53">
        <v>3.0310000000000001</v>
      </c>
      <c r="AC15" s="52">
        <v>2455.0990000000002</v>
      </c>
      <c r="AD15" s="19">
        <f t="shared" ref="AD15:AD38" si="9">Z15</f>
        <v>1896.2909999999999</v>
      </c>
      <c r="AE15" s="19">
        <f>AA15+AC15</f>
        <v>7907.0320000000002</v>
      </c>
      <c r="AF15" s="48"/>
      <c r="AG15" s="27">
        <v>0</v>
      </c>
      <c r="AH15" s="27">
        <v>0</v>
      </c>
      <c r="AI15" s="27">
        <v>0</v>
      </c>
      <c r="AJ15" s="27">
        <v>0</v>
      </c>
      <c r="AK15" s="4">
        <f t="shared" si="5"/>
        <v>0</v>
      </c>
      <c r="AL15" s="87">
        <f t="shared" si="6"/>
        <v>0</v>
      </c>
    </row>
    <row r="16" spans="1:39" ht="15.75" x14ac:dyDescent="0.25">
      <c r="A16" s="481"/>
      <c r="B16" s="170" t="s">
        <v>8</v>
      </c>
      <c r="C16" s="171">
        <v>221</v>
      </c>
      <c r="D16" s="37">
        <v>0</v>
      </c>
      <c r="E16" s="37">
        <v>0</v>
      </c>
      <c r="F16" s="37"/>
      <c r="G16" s="37">
        <v>0</v>
      </c>
      <c r="H16" s="37">
        <v>0</v>
      </c>
      <c r="I16" s="37"/>
      <c r="J16" s="241">
        <f t="shared" si="2"/>
        <v>0</v>
      </c>
      <c r="K16" s="241">
        <f t="shared" si="2"/>
        <v>0</v>
      </c>
      <c r="L16" s="44"/>
      <c r="M16" s="241">
        <f t="shared" si="3"/>
        <v>0</v>
      </c>
      <c r="N16" s="43">
        <f t="shared" si="3"/>
        <v>0</v>
      </c>
      <c r="O16" s="44"/>
      <c r="P16" s="35"/>
      <c r="Q16" s="36"/>
      <c r="R16" s="178">
        <f t="shared" si="4"/>
        <v>0</v>
      </c>
      <c r="S16" s="179">
        <f t="shared" si="4"/>
        <v>0</v>
      </c>
      <c r="T16" s="167"/>
      <c r="U16" s="210"/>
      <c r="V16" s="13"/>
      <c r="W16" s="13"/>
      <c r="X16" s="13"/>
      <c r="Y16" s="13"/>
      <c r="Z16" s="68">
        <v>0</v>
      </c>
      <c r="AA16" s="68">
        <v>0</v>
      </c>
      <c r="AB16" s="53">
        <v>0</v>
      </c>
      <c r="AC16" s="52">
        <v>0</v>
      </c>
      <c r="AD16" s="19">
        <f t="shared" si="9"/>
        <v>0</v>
      </c>
      <c r="AE16" s="19">
        <f t="shared" ref="AE16:AE38" si="10">AA16+AC16</f>
        <v>0</v>
      </c>
      <c r="AF16" s="48"/>
      <c r="AG16" s="27">
        <v>0</v>
      </c>
      <c r="AH16" s="27">
        <v>0</v>
      </c>
      <c r="AI16" s="27">
        <v>0</v>
      </c>
      <c r="AJ16" s="27">
        <v>0</v>
      </c>
      <c r="AK16" s="4">
        <f t="shared" si="5"/>
        <v>0</v>
      </c>
      <c r="AL16" s="87">
        <f t="shared" si="6"/>
        <v>0</v>
      </c>
    </row>
    <row r="17" spans="1:38" ht="15.75" x14ac:dyDescent="0.25">
      <c r="A17" s="481"/>
      <c r="B17" s="170" t="s">
        <v>9</v>
      </c>
      <c r="C17" s="171">
        <v>231</v>
      </c>
      <c r="D17" s="37">
        <v>0</v>
      </c>
      <c r="E17" s="37">
        <v>0</v>
      </c>
      <c r="F17" s="37"/>
      <c r="G17" s="37">
        <v>0</v>
      </c>
      <c r="H17" s="37">
        <v>0</v>
      </c>
      <c r="I17" s="37"/>
      <c r="J17" s="241">
        <f t="shared" si="2"/>
        <v>0</v>
      </c>
      <c r="K17" s="241">
        <f t="shared" si="2"/>
        <v>0</v>
      </c>
      <c r="L17" s="44"/>
      <c r="M17" s="241">
        <f t="shared" si="3"/>
        <v>0</v>
      </c>
      <c r="N17" s="43">
        <f t="shared" si="3"/>
        <v>0</v>
      </c>
      <c r="O17" s="44"/>
      <c r="P17" s="35"/>
      <c r="Q17" s="36"/>
      <c r="R17" s="178">
        <f>M17+J17+G17+D17</f>
        <v>0</v>
      </c>
      <c r="S17" s="179">
        <f t="shared" si="4"/>
        <v>0</v>
      </c>
      <c r="T17" s="167"/>
      <c r="U17" s="210"/>
      <c r="V17" s="13"/>
      <c r="W17" s="13"/>
      <c r="X17" s="13"/>
      <c r="Y17" s="13"/>
      <c r="Z17" s="68">
        <v>0</v>
      </c>
      <c r="AA17" s="68">
        <v>0</v>
      </c>
      <c r="AB17" s="53">
        <v>0</v>
      </c>
      <c r="AC17" s="52">
        <v>0</v>
      </c>
      <c r="AD17" s="19">
        <f t="shared" si="9"/>
        <v>0</v>
      </c>
      <c r="AE17" s="19">
        <f t="shared" si="10"/>
        <v>0</v>
      </c>
      <c r="AF17" s="48"/>
      <c r="AG17" s="27">
        <v>0</v>
      </c>
      <c r="AH17" s="27">
        <v>0</v>
      </c>
      <c r="AI17" s="27">
        <v>0</v>
      </c>
      <c r="AJ17" s="27">
        <v>0</v>
      </c>
      <c r="AK17" s="4">
        <f t="shared" si="5"/>
        <v>0</v>
      </c>
      <c r="AL17" s="87">
        <f t="shared" si="6"/>
        <v>0</v>
      </c>
    </row>
    <row r="18" spans="1:38" ht="15.75" x14ac:dyDescent="0.25">
      <c r="A18" s="481"/>
      <c r="B18" s="170" t="s">
        <v>10</v>
      </c>
      <c r="C18" s="171">
        <v>241</v>
      </c>
      <c r="D18" s="37">
        <v>0</v>
      </c>
      <c r="E18" s="37">
        <v>0</v>
      </c>
      <c r="F18" s="37"/>
      <c r="G18" s="37">
        <v>0</v>
      </c>
      <c r="H18" s="37">
        <v>0</v>
      </c>
      <c r="I18" s="37"/>
      <c r="J18" s="241">
        <f t="shared" si="2"/>
        <v>9200.4050000000007</v>
      </c>
      <c r="K18" s="241">
        <f t="shared" si="2"/>
        <v>41349.953999999998</v>
      </c>
      <c r="L18" s="44">
        <f>K18/J18</f>
        <v>4.4943623677435935</v>
      </c>
      <c r="M18" s="241">
        <f t="shared" si="3"/>
        <v>6022.2910000000002</v>
      </c>
      <c r="N18" s="43">
        <f t="shared" si="3"/>
        <v>18290.253000000001</v>
      </c>
      <c r="O18" s="44">
        <f>N18/M18</f>
        <v>3.0370921963086808</v>
      </c>
      <c r="P18" s="35"/>
      <c r="Q18" s="36"/>
      <c r="R18" s="178">
        <f t="shared" si="4"/>
        <v>15222.696</v>
      </c>
      <c r="S18" s="179">
        <f t="shared" si="4"/>
        <v>59640.206999999995</v>
      </c>
      <c r="T18" s="167">
        <f t="shared" si="7"/>
        <v>3.9178478634796354</v>
      </c>
      <c r="U18" s="210">
        <f t="shared" si="8"/>
        <v>4.7014174361755625</v>
      </c>
      <c r="V18" s="13"/>
      <c r="W18" s="13"/>
      <c r="X18" s="13"/>
      <c r="Y18" s="13"/>
      <c r="Z18" s="68">
        <v>9200.4050000000007</v>
      </c>
      <c r="AA18" s="68">
        <v>29110.403999999999</v>
      </c>
      <c r="AB18" s="53">
        <v>15.113</v>
      </c>
      <c r="AC18" s="52">
        <v>12239.55</v>
      </c>
      <c r="AD18" s="19">
        <f t="shared" si="9"/>
        <v>9200.4050000000007</v>
      </c>
      <c r="AE18" s="19">
        <f t="shared" si="10"/>
        <v>41349.953999999998</v>
      </c>
      <c r="AF18" s="48"/>
      <c r="AG18" s="27">
        <v>6022.2910000000002</v>
      </c>
      <c r="AH18" s="27">
        <v>10776.781000000001</v>
      </c>
      <c r="AI18" s="27">
        <v>8.8729999999999993</v>
      </c>
      <c r="AJ18" s="27">
        <v>7513.4719999999998</v>
      </c>
      <c r="AK18" s="4">
        <f t="shared" si="5"/>
        <v>6022.2910000000002</v>
      </c>
      <c r="AL18" s="87">
        <f t="shared" si="6"/>
        <v>18290.253000000001</v>
      </c>
    </row>
    <row r="19" spans="1:38" ht="15.75" x14ac:dyDescent="0.25">
      <c r="A19" s="481"/>
      <c r="B19" s="170" t="s">
        <v>11</v>
      </c>
      <c r="C19" s="171">
        <v>251</v>
      </c>
      <c r="D19" s="37">
        <v>0</v>
      </c>
      <c r="E19" s="37">
        <v>0</v>
      </c>
      <c r="F19" s="37"/>
      <c r="G19" s="37">
        <v>0</v>
      </c>
      <c r="H19" s="37">
        <v>0</v>
      </c>
      <c r="I19" s="37"/>
      <c r="J19" s="241">
        <f t="shared" si="2"/>
        <v>196.41800000000001</v>
      </c>
      <c r="K19" s="241">
        <f t="shared" si="2"/>
        <v>975.69800000000009</v>
      </c>
      <c r="L19" s="44"/>
      <c r="M19" s="241">
        <f t="shared" si="3"/>
        <v>0</v>
      </c>
      <c r="N19" s="43">
        <f t="shared" si="3"/>
        <v>0</v>
      </c>
      <c r="O19" s="44"/>
      <c r="P19" s="35"/>
      <c r="Q19" s="36"/>
      <c r="R19" s="178">
        <f t="shared" si="4"/>
        <v>196.41800000000001</v>
      </c>
      <c r="S19" s="179">
        <f t="shared" si="4"/>
        <v>975.69800000000009</v>
      </c>
      <c r="T19" s="167">
        <f t="shared" si="7"/>
        <v>4.9674571576943052</v>
      </c>
      <c r="U19" s="210">
        <f t="shared" si="8"/>
        <v>5.9609485892331664</v>
      </c>
      <c r="V19" s="13"/>
      <c r="W19" s="13"/>
      <c r="X19" s="13"/>
      <c r="Y19" s="13"/>
      <c r="Z19" s="68">
        <v>196.41800000000001</v>
      </c>
      <c r="AA19" s="68">
        <v>707.55100000000004</v>
      </c>
      <c r="AB19" s="53">
        <v>0.33100000000000002</v>
      </c>
      <c r="AC19" s="52">
        <v>268.14699999999999</v>
      </c>
      <c r="AD19" s="19">
        <f t="shared" si="9"/>
        <v>196.41800000000001</v>
      </c>
      <c r="AE19" s="19">
        <f t="shared" si="10"/>
        <v>975.69800000000009</v>
      </c>
      <c r="AF19" s="48"/>
      <c r="AG19" s="27">
        <v>0</v>
      </c>
      <c r="AH19" s="27">
        <v>0</v>
      </c>
      <c r="AI19" s="27">
        <v>0</v>
      </c>
      <c r="AJ19" s="27">
        <v>0</v>
      </c>
      <c r="AK19" s="4">
        <f t="shared" si="5"/>
        <v>0</v>
      </c>
      <c r="AL19" s="87">
        <f t="shared" si="6"/>
        <v>0</v>
      </c>
    </row>
    <row r="20" spans="1:38" ht="15.75" x14ac:dyDescent="0.25">
      <c r="A20" s="481"/>
      <c r="B20" s="170" t="s">
        <v>12</v>
      </c>
      <c r="C20" s="171">
        <v>261</v>
      </c>
      <c r="D20" s="37">
        <v>0</v>
      </c>
      <c r="E20" s="37">
        <v>0</v>
      </c>
      <c r="F20" s="37"/>
      <c r="G20" s="37">
        <v>0</v>
      </c>
      <c r="H20" s="37">
        <v>0</v>
      </c>
      <c r="I20" s="37"/>
      <c r="J20" s="241">
        <f t="shared" si="2"/>
        <v>874.93600000000004</v>
      </c>
      <c r="K20" s="241">
        <f t="shared" si="2"/>
        <v>4261.4409999999998</v>
      </c>
      <c r="L20" s="44">
        <f>K20/J20</f>
        <v>4.8705745334515891</v>
      </c>
      <c r="M20" s="241">
        <f t="shared" si="3"/>
        <v>690.16600000000005</v>
      </c>
      <c r="N20" s="43">
        <f t="shared" si="3"/>
        <v>2219.9809999999998</v>
      </c>
      <c r="O20" s="44">
        <f>N20/M20</f>
        <v>3.2165899218448888</v>
      </c>
      <c r="P20" s="35"/>
      <c r="Q20" s="36"/>
      <c r="R20" s="178">
        <f t="shared" si="4"/>
        <v>1565.1020000000001</v>
      </c>
      <c r="S20" s="179">
        <f t="shared" si="4"/>
        <v>6481.4219999999996</v>
      </c>
      <c r="T20" s="167">
        <f t="shared" si="7"/>
        <v>4.141213799483995</v>
      </c>
      <c r="U20" s="210">
        <f t="shared" si="8"/>
        <v>4.9694565593807942</v>
      </c>
      <c r="V20" s="13"/>
      <c r="W20" s="13"/>
      <c r="X20" s="13"/>
      <c r="Y20" s="13"/>
      <c r="Z20" s="68">
        <v>874.93600000000004</v>
      </c>
      <c r="AA20" s="68">
        <v>3074.5329999999999</v>
      </c>
      <c r="AB20" s="53">
        <v>1.4650000000000001</v>
      </c>
      <c r="AC20" s="52">
        <v>1186.9079999999999</v>
      </c>
      <c r="AD20" s="19">
        <f t="shared" si="9"/>
        <v>874.93600000000004</v>
      </c>
      <c r="AE20" s="19">
        <f t="shared" si="10"/>
        <v>4261.4409999999998</v>
      </c>
      <c r="AF20" s="48"/>
      <c r="AG20" s="27">
        <v>690.16600000000005</v>
      </c>
      <c r="AH20" s="27">
        <v>1313.932</v>
      </c>
      <c r="AI20" s="27">
        <v>1.1180000000000001</v>
      </c>
      <c r="AJ20" s="27">
        <v>906.04899999999998</v>
      </c>
      <c r="AK20" s="4">
        <f t="shared" si="5"/>
        <v>690.16600000000005</v>
      </c>
      <c r="AL20" s="87">
        <f t="shared" si="6"/>
        <v>2219.9809999999998</v>
      </c>
    </row>
    <row r="21" spans="1:38" ht="15.75" x14ac:dyDescent="0.25">
      <c r="A21" s="481"/>
      <c r="B21" s="170" t="s">
        <v>13</v>
      </c>
      <c r="C21" s="171">
        <v>271</v>
      </c>
      <c r="D21" s="37">
        <v>0</v>
      </c>
      <c r="E21" s="37">
        <v>0</v>
      </c>
      <c r="F21" s="37"/>
      <c r="G21" s="37">
        <v>0</v>
      </c>
      <c r="H21" s="37">
        <v>0</v>
      </c>
      <c r="I21" s="37"/>
      <c r="J21" s="241">
        <f t="shared" si="2"/>
        <v>0</v>
      </c>
      <c r="K21" s="241">
        <f t="shared" si="2"/>
        <v>0</v>
      </c>
      <c r="L21" s="44"/>
      <c r="M21" s="241">
        <f t="shared" si="3"/>
        <v>0</v>
      </c>
      <c r="N21" s="43">
        <f>AL21</f>
        <v>0</v>
      </c>
      <c r="O21" s="44"/>
      <c r="P21" s="35"/>
      <c r="Q21" s="36"/>
      <c r="R21" s="178">
        <f t="shared" si="4"/>
        <v>0</v>
      </c>
      <c r="S21" s="179">
        <f t="shared" si="4"/>
        <v>0</v>
      </c>
      <c r="T21" s="167"/>
      <c r="U21" s="210"/>
      <c r="V21" s="13"/>
      <c r="W21" s="13"/>
      <c r="X21" s="13"/>
      <c r="Y21" s="13"/>
      <c r="Z21" s="68">
        <v>0</v>
      </c>
      <c r="AA21" s="68">
        <v>0</v>
      </c>
      <c r="AB21" s="53">
        <v>0</v>
      </c>
      <c r="AC21" s="52">
        <v>0</v>
      </c>
      <c r="AD21" s="19">
        <f t="shared" si="9"/>
        <v>0</v>
      </c>
      <c r="AE21" s="19">
        <f t="shared" si="10"/>
        <v>0</v>
      </c>
      <c r="AF21" s="48"/>
      <c r="AG21" s="27">
        <v>0</v>
      </c>
      <c r="AH21" s="27">
        <v>0</v>
      </c>
      <c r="AI21" s="27">
        <v>0</v>
      </c>
      <c r="AJ21" s="27">
        <v>0</v>
      </c>
      <c r="AK21" s="4">
        <f t="shared" si="5"/>
        <v>0</v>
      </c>
      <c r="AL21" s="87">
        <f t="shared" si="6"/>
        <v>0</v>
      </c>
    </row>
    <row r="22" spans="1:38" ht="24" x14ac:dyDescent="0.25">
      <c r="A22" s="481"/>
      <c r="B22" s="294" t="s">
        <v>119</v>
      </c>
      <c r="C22" s="171"/>
      <c r="D22" s="37">
        <v>34.548999999999999</v>
      </c>
      <c r="E22" s="37">
        <v>92.980999999999995</v>
      </c>
      <c r="F22" s="37">
        <f>E22/D22</f>
        <v>2.6912790529393034</v>
      </c>
      <c r="G22" s="37"/>
      <c r="H22" s="37"/>
      <c r="I22" s="37"/>
      <c r="J22" s="241"/>
      <c r="K22" s="241"/>
      <c r="L22" s="44"/>
      <c r="M22" s="241"/>
      <c r="N22" s="43"/>
      <c r="O22" s="44"/>
      <c r="P22" s="35"/>
      <c r="Q22" s="36"/>
      <c r="R22" s="178"/>
      <c r="S22" s="179"/>
      <c r="T22" s="167"/>
      <c r="U22" s="210"/>
      <c r="V22" s="13"/>
      <c r="W22" s="13"/>
      <c r="X22" s="13"/>
      <c r="Y22" s="13"/>
      <c r="Z22" s="68"/>
      <c r="AA22" s="68"/>
      <c r="AB22" s="53"/>
      <c r="AC22" s="52"/>
      <c r="AD22" s="19"/>
      <c r="AE22" s="19"/>
      <c r="AF22" s="48"/>
      <c r="AG22" s="27"/>
      <c r="AH22" s="27"/>
      <c r="AI22" s="27"/>
      <c r="AJ22" s="27"/>
      <c r="AK22" s="4"/>
      <c r="AL22" s="87"/>
    </row>
    <row r="23" spans="1:38" ht="36" x14ac:dyDescent="0.25">
      <c r="A23" s="481"/>
      <c r="B23" s="159" t="s">
        <v>74</v>
      </c>
      <c r="C23" s="160">
        <v>300</v>
      </c>
      <c r="D23" s="238">
        <f>SUM(D24:D30)</f>
        <v>76005.71699999999</v>
      </c>
      <c r="E23" s="238">
        <f>SUM(E24:E30)</f>
        <v>394744.00899999996</v>
      </c>
      <c r="F23" s="238">
        <f>E23/D23</f>
        <v>5.1936094359849276</v>
      </c>
      <c r="G23" s="238">
        <f>SUM(G24:G30)</f>
        <v>1951.0119999999999</v>
      </c>
      <c r="H23" s="238">
        <f>SUM(H24:H30)</f>
        <v>10625.097</v>
      </c>
      <c r="I23" s="44">
        <f>H23/G23</f>
        <v>5.445941388366653</v>
      </c>
      <c r="J23" s="32">
        <f t="shared" si="2"/>
        <v>2498.5659999999998</v>
      </c>
      <c r="K23" s="32">
        <f t="shared" si="2"/>
        <v>10831.856</v>
      </c>
      <c r="L23" s="40">
        <f>K23/J23</f>
        <v>4.3352290874045352</v>
      </c>
      <c r="M23" s="32">
        <f>AK23</f>
        <v>2574.8629999999998</v>
      </c>
      <c r="N23" s="33">
        <f t="shared" si="3"/>
        <v>8808.8249999999989</v>
      </c>
      <c r="O23" s="40">
        <f>N23/M23</f>
        <v>3.4210849276252753</v>
      </c>
      <c r="P23" s="35"/>
      <c r="Q23" s="36"/>
      <c r="R23" s="165">
        <f>M23+J23+G23+D23</f>
        <v>83030.157999999996</v>
      </c>
      <c r="S23" s="166">
        <f t="shared" si="4"/>
        <v>425009.78699999995</v>
      </c>
      <c r="T23" s="167">
        <f t="shared" si="7"/>
        <v>5.1187399522954058</v>
      </c>
      <c r="U23" s="210">
        <f t="shared" si="8"/>
        <v>6.142487942754487</v>
      </c>
      <c r="V23" s="12"/>
      <c r="W23" s="12"/>
      <c r="X23" s="12"/>
      <c r="Y23" s="12"/>
      <c r="Z23" s="74">
        <f>SUM(Z24:Z30)</f>
        <v>2498.5659999999998</v>
      </c>
      <c r="AA23" s="74">
        <f>SUM(AA24:AA30)</f>
        <v>9058.9930000000004</v>
      </c>
      <c r="AB23" s="74">
        <f>SUM(AB24:AB30)</f>
        <v>2.1890000000000001</v>
      </c>
      <c r="AC23" s="74">
        <f>SUM(AC24:AC30)</f>
        <v>1772.8630000000001</v>
      </c>
      <c r="AD23" s="235">
        <f t="shared" si="9"/>
        <v>2498.5659999999998</v>
      </c>
      <c r="AE23" s="235">
        <f t="shared" si="10"/>
        <v>10831.856</v>
      </c>
      <c r="AF23" s="48"/>
      <c r="AG23" s="74">
        <f>SUM(AG24:AG30)</f>
        <v>2574.8629999999998</v>
      </c>
      <c r="AH23" s="74">
        <f>SUM(AH24:AH30)</f>
        <v>5603.6929999999993</v>
      </c>
      <c r="AI23" s="74">
        <f>SUM(AI24:AI30)</f>
        <v>3.5540000000000003</v>
      </c>
      <c r="AJ23" s="74">
        <f>SUM(AJ24:AJ30)</f>
        <v>3205.1320000000001</v>
      </c>
      <c r="AK23" s="52">
        <f>AK24+AK25+AK26+AK27+AK28+AK29+AK30</f>
        <v>2574.8629999999998</v>
      </c>
      <c r="AL23" s="138">
        <f>AH23+AJ23</f>
        <v>8808.8249999999989</v>
      </c>
    </row>
    <row r="24" spans="1:38" ht="15.75" x14ac:dyDescent="0.25">
      <c r="A24" s="481"/>
      <c r="B24" s="170" t="s">
        <v>7</v>
      </c>
      <c r="C24" s="171">
        <v>311</v>
      </c>
      <c r="D24" s="225">
        <v>7774.5119999999997</v>
      </c>
      <c r="E24" s="37">
        <v>37874.377999999997</v>
      </c>
      <c r="F24" s="44">
        <f>E24/D24</f>
        <v>4.8716084044889243</v>
      </c>
      <c r="G24" s="37">
        <v>0</v>
      </c>
      <c r="H24" s="37">
        <v>0</v>
      </c>
      <c r="I24" s="44"/>
      <c r="J24" s="241">
        <f t="shared" si="2"/>
        <v>208.018</v>
      </c>
      <c r="K24" s="241">
        <f t="shared" si="2"/>
        <v>937.16899999999998</v>
      </c>
      <c r="L24" s="44"/>
      <c r="M24" s="42">
        <f t="shared" ref="M24:N30" si="11">AK24</f>
        <v>0</v>
      </c>
      <c r="N24" s="43">
        <f t="shared" si="11"/>
        <v>0</v>
      </c>
      <c r="O24" s="44"/>
      <c r="P24" s="35"/>
      <c r="Q24" s="36"/>
      <c r="R24" s="178">
        <f>M24+J24+G24+D24</f>
        <v>7982.53</v>
      </c>
      <c r="S24" s="179">
        <f>N24+K24+H24+E24</f>
        <v>38811.546999999999</v>
      </c>
      <c r="T24" s="167">
        <f t="shared" si="7"/>
        <v>4.8620609004914481</v>
      </c>
      <c r="U24" s="210">
        <f t="shared" si="8"/>
        <v>5.8344730805897376</v>
      </c>
      <c r="V24" s="13"/>
      <c r="W24" s="13"/>
      <c r="X24" s="13"/>
      <c r="Y24" s="13"/>
      <c r="Z24" s="68">
        <v>208.018</v>
      </c>
      <c r="AA24" s="68">
        <v>799.06700000000001</v>
      </c>
      <c r="AB24" s="53">
        <v>0.17100000000000001</v>
      </c>
      <c r="AC24" s="52">
        <v>138.102</v>
      </c>
      <c r="AD24" s="19">
        <f t="shared" si="9"/>
        <v>208.018</v>
      </c>
      <c r="AE24" s="19">
        <f t="shared" si="10"/>
        <v>937.16899999999998</v>
      </c>
      <c r="AF24" s="48"/>
      <c r="AG24" s="27">
        <v>0</v>
      </c>
      <c r="AH24" s="27">
        <v>0</v>
      </c>
      <c r="AI24" s="27">
        <v>0</v>
      </c>
      <c r="AJ24" s="27">
        <v>0</v>
      </c>
      <c r="AK24" s="4">
        <f t="shared" si="5"/>
        <v>0</v>
      </c>
      <c r="AL24" s="87">
        <f t="shared" si="6"/>
        <v>0</v>
      </c>
    </row>
    <row r="25" spans="1:38" ht="15.75" x14ac:dyDescent="0.25">
      <c r="A25" s="481"/>
      <c r="B25" s="170" t="s">
        <v>8</v>
      </c>
      <c r="C25" s="171">
        <v>321</v>
      </c>
      <c r="D25" s="37">
        <v>0</v>
      </c>
      <c r="E25" s="37">
        <v>0</v>
      </c>
      <c r="F25" s="44"/>
      <c r="G25" s="37">
        <v>0</v>
      </c>
      <c r="H25" s="37">
        <v>0</v>
      </c>
      <c r="I25" s="44"/>
      <c r="J25" s="241">
        <f t="shared" si="2"/>
        <v>0</v>
      </c>
      <c r="K25" s="241">
        <f t="shared" si="2"/>
        <v>0</v>
      </c>
      <c r="L25" s="44"/>
      <c r="M25" s="42">
        <f t="shared" si="11"/>
        <v>0</v>
      </c>
      <c r="N25" s="43">
        <f t="shared" si="11"/>
        <v>0</v>
      </c>
      <c r="O25" s="44"/>
      <c r="P25" s="35"/>
      <c r="Q25" s="36"/>
      <c r="R25" s="178">
        <f t="shared" ref="R25:S30" si="12">M25+J25+G25+D25</f>
        <v>0</v>
      </c>
      <c r="S25" s="179">
        <f>N25+K25+H25+E25</f>
        <v>0</v>
      </c>
      <c r="T25" s="167"/>
      <c r="U25" s="210"/>
      <c r="V25" s="13"/>
      <c r="W25" s="13"/>
      <c r="X25" s="13"/>
      <c r="Y25" s="13"/>
      <c r="Z25" s="68">
        <v>0</v>
      </c>
      <c r="AA25" s="68">
        <v>0</v>
      </c>
      <c r="AB25" s="53">
        <v>0</v>
      </c>
      <c r="AC25" s="52">
        <v>0</v>
      </c>
      <c r="AD25" s="19">
        <f t="shared" si="9"/>
        <v>0</v>
      </c>
      <c r="AE25" s="19">
        <f t="shared" si="10"/>
        <v>0</v>
      </c>
      <c r="AF25" s="48"/>
      <c r="AG25" s="28">
        <v>0</v>
      </c>
      <c r="AH25" s="28">
        <v>0</v>
      </c>
      <c r="AI25" s="27">
        <v>0</v>
      </c>
      <c r="AJ25" s="28">
        <v>0</v>
      </c>
      <c r="AK25" s="4">
        <f t="shared" si="5"/>
        <v>0</v>
      </c>
      <c r="AL25" s="87">
        <f t="shared" si="6"/>
        <v>0</v>
      </c>
    </row>
    <row r="26" spans="1:38" ht="15.75" x14ac:dyDescent="0.25">
      <c r="A26" s="481"/>
      <c r="B26" s="170" t="s">
        <v>9</v>
      </c>
      <c r="C26" s="171">
        <v>331</v>
      </c>
      <c r="D26" s="37">
        <v>0</v>
      </c>
      <c r="E26" s="37">
        <v>0</v>
      </c>
      <c r="F26" s="44"/>
      <c r="G26" s="37">
        <v>0</v>
      </c>
      <c r="H26" s="37">
        <v>0</v>
      </c>
      <c r="I26" s="44"/>
      <c r="J26" s="241">
        <f t="shared" si="2"/>
        <v>0</v>
      </c>
      <c r="K26" s="241">
        <f t="shared" si="2"/>
        <v>0</v>
      </c>
      <c r="L26" s="44"/>
      <c r="M26" s="42">
        <f t="shared" si="11"/>
        <v>0</v>
      </c>
      <c r="N26" s="43">
        <f t="shared" si="11"/>
        <v>0</v>
      </c>
      <c r="O26" s="44"/>
      <c r="P26" s="35"/>
      <c r="Q26" s="36"/>
      <c r="R26" s="178">
        <f t="shared" si="12"/>
        <v>0</v>
      </c>
      <c r="S26" s="179">
        <f t="shared" si="12"/>
        <v>0</v>
      </c>
      <c r="T26" s="167"/>
      <c r="U26" s="210"/>
      <c r="V26" s="13"/>
      <c r="W26" s="13"/>
      <c r="X26" s="13"/>
      <c r="Y26" s="13"/>
      <c r="Z26" s="68">
        <v>0</v>
      </c>
      <c r="AA26" s="68">
        <v>0</v>
      </c>
      <c r="AB26" s="53">
        <v>0</v>
      </c>
      <c r="AC26" s="52">
        <v>0</v>
      </c>
      <c r="AD26" s="19">
        <f t="shared" si="9"/>
        <v>0</v>
      </c>
      <c r="AE26" s="19">
        <f t="shared" si="10"/>
        <v>0</v>
      </c>
      <c r="AF26" s="48"/>
      <c r="AG26" s="29">
        <v>0</v>
      </c>
      <c r="AH26" s="29">
        <v>0</v>
      </c>
      <c r="AI26" s="27">
        <v>0</v>
      </c>
      <c r="AJ26" s="27">
        <v>0</v>
      </c>
      <c r="AK26" s="4">
        <f t="shared" si="5"/>
        <v>0</v>
      </c>
      <c r="AL26" s="87">
        <f t="shared" si="6"/>
        <v>0</v>
      </c>
    </row>
    <row r="27" spans="1:38" ht="15.75" x14ac:dyDescent="0.25">
      <c r="A27" s="481"/>
      <c r="B27" s="170" t="s">
        <v>10</v>
      </c>
      <c r="C27" s="171">
        <v>341</v>
      </c>
      <c r="D27" s="225">
        <f>46089.789-D30</f>
        <v>46024.039999999994</v>
      </c>
      <c r="E27" s="37">
        <f>237136.524-E30</f>
        <v>236813.08199999999</v>
      </c>
      <c r="F27" s="44">
        <f>E27/D27</f>
        <v>5.1454214362754778</v>
      </c>
      <c r="G27" s="225">
        <v>1951.0119999999999</v>
      </c>
      <c r="H27" s="225">
        <v>10625.097</v>
      </c>
      <c r="I27" s="44">
        <f>H27/G27</f>
        <v>5.445941388366653</v>
      </c>
      <c r="J27" s="241">
        <f t="shared" si="2"/>
        <v>1793.4939999999999</v>
      </c>
      <c r="K27" s="241">
        <f t="shared" si="2"/>
        <v>7822.5649999999996</v>
      </c>
      <c r="L27" s="44">
        <f>K27/J27</f>
        <v>4.3616343294150974</v>
      </c>
      <c r="M27" s="42">
        <f t="shared" si="11"/>
        <v>2132.0509999999999</v>
      </c>
      <c r="N27" s="43">
        <f t="shared" si="11"/>
        <v>7323.1509999999998</v>
      </c>
      <c r="O27" s="44">
        <f>N27/M27</f>
        <v>3.4347916630512123</v>
      </c>
      <c r="P27" s="35"/>
      <c r="Q27" s="36"/>
      <c r="R27" s="178">
        <f>M27+J27+G27+D27</f>
        <v>51900.596999999994</v>
      </c>
      <c r="S27" s="179">
        <f>N27+K27+H27+E27</f>
        <v>262583.89500000002</v>
      </c>
      <c r="T27" s="167">
        <f t="shared" si="7"/>
        <v>5.0593617449140336</v>
      </c>
      <c r="U27" s="210">
        <f t="shared" si="8"/>
        <v>6.0712340938968401</v>
      </c>
      <c r="V27" s="13"/>
      <c r="W27" s="13"/>
      <c r="X27" s="13"/>
      <c r="Y27" s="13"/>
      <c r="Z27" s="68">
        <v>1793.4939999999999</v>
      </c>
      <c r="AA27" s="68">
        <v>6580.8159999999998</v>
      </c>
      <c r="AB27" s="53">
        <v>1.5329999999999999</v>
      </c>
      <c r="AC27" s="52">
        <v>1241.749</v>
      </c>
      <c r="AD27" s="19">
        <f t="shared" si="9"/>
        <v>1793.4939999999999</v>
      </c>
      <c r="AE27" s="19">
        <f t="shared" si="10"/>
        <v>7822.5649999999996</v>
      </c>
      <c r="AF27" s="48"/>
      <c r="AG27" s="29">
        <v>2132.0509999999999</v>
      </c>
      <c r="AH27" s="29">
        <v>4639.8689999999997</v>
      </c>
      <c r="AI27" s="27">
        <v>2.91</v>
      </c>
      <c r="AJ27" s="28">
        <v>2683.2820000000002</v>
      </c>
      <c r="AK27" s="4">
        <f t="shared" si="5"/>
        <v>2132.0509999999999</v>
      </c>
      <c r="AL27" s="87">
        <f t="shared" si="6"/>
        <v>7323.1509999999998</v>
      </c>
    </row>
    <row r="28" spans="1:38" ht="15.75" x14ac:dyDescent="0.25">
      <c r="A28" s="481"/>
      <c r="B28" s="170" t="s">
        <v>11</v>
      </c>
      <c r="C28" s="171">
        <v>351</v>
      </c>
      <c r="D28" s="225">
        <v>1517.56</v>
      </c>
      <c r="E28" s="37">
        <v>7687.6610000000001</v>
      </c>
      <c r="F28" s="44">
        <f t="shared" ref="F28:F39" si="13">E28/D28</f>
        <v>5.0658036585044419</v>
      </c>
      <c r="G28" s="37">
        <v>0</v>
      </c>
      <c r="H28" s="37">
        <v>0</v>
      </c>
      <c r="I28" s="44"/>
      <c r="J28" s="241">
        <f t="shared" si="2"/>
        <v>0</v>
      </c>
      <c r="K28" s="241">
        <f t="shared" si="2"/>
        <v>0</v>
      </c>
      <c r="L28" s="44"/>
      <c r="M28" s="42">
        <f t="shared" si="11"/>
        <v>0</v>
      </c>
      <c r="N28" s="43">
        <f t="shared" si="11"/>
        <v>0</v>
      </c>
      <c r="O28" s="44"/>
      <c r="P28" s="35"/>
      <c r="Q28" s="36"/>
      <c r="R28" s="178">
        <f t="shared" si="12"/>
        <v>1517.56</v>
      </c>
      <c r="S28" s="179">
        <f t="shared" si="12"/>
        <v>7687.6610000000001</v>
      </c>
      <c r="T28" s="167">
        <f t="shared" si="7"/>
        <v>5.0658036585044419</v>
      </c>
      <c r="U28" s="210">
        <f t="shared" si="8"/>
        <v>6.0789643902053303</v>
      </c>
      <c r="V28" s="13"/>
      <c r="W28" s="13"/>
      <c r="X28" s="13"/>
      <c r="Y28" s="13"/>
      <c r="Z28" s="68">
        <v>0</v>
      </c>
      <c r="AA28" s="68">
        <v>0</v>
      </c>
      <c r="AB28" s="53">
        <v>0</v>
      </c>
      <c r="AC28" s="52">
        <v>0</v>
      </c>
      <c r="AD28" s="19">
        <f t="shared" si="9"/>
        <v>0</v>
      </c>
      <c r="AE28" s="19">
        <f t="shared" si="10"/>
        <v>0</v>
      </c>
      <c r="AF28" s="48"/>
      <c r="AG28" s="29">
        <v>0</v>
      </c>
      <c r="AH28" s="29">
        <v>0</v>
      </c>
      <c r="AI28" s="27">
        <v>0</v>
      </c>
      <c r="AJ28" s="27">
        <v>0</v>
      </c>
      <c r="AK28" s="4">
        <f t="shared" si="5"/>
        <v>0</v>
      </c>
      <c r="AL28" s="87">
        <f t="shared" si="6"/>
        <v>0</v>
      </c>
    </row>
    <row r="29" spans="1:38" ht="15.75" x14ac:dyDescent="0.25">
      <c r="A29" s="481"/>
      <c r="B29" s="170" t="s">
        <v>12</v>
      </c>
      <c r="C29" s="171">
        <v>361</v>
      </c>
      <c r="D29" s="225">
        <v>20623.856</v>
      </c>
      <c r="E29" s="37">
        <v>112045.446</v>
      </c>
      <c r="F29" s="44">
        <f t="shared" si="13"/>
        <v>5.4328078124672707</v>
      </c>
      <c r="G29" s="37">
        <v>0</v>
      </c>
      <c r="H29" s="37">
        <v>0</v>
      </c>
      <c r="I29" s="44"/>
      <c r="J29" s="241">
        <f t="shared" si="2"/>
        <v>497.05399999999997</v>
      </c>
      <c r="K29" s="241">
        <f t="shared" si="2"/>
        <v>2072.1219999999998</v>
      </c>
      <c r="L29" s="44">
        <f>K29/J29</f>
        <v>4.1688066085375031</v>
      </c>
      <c r="M29" s="42">
        <f t="shared" si="11"/>
        <v>442.81200000000001</v>
      </c>
      <c r="N29" s="43">
        <f t="shared" si="11"/>
        <v>1485.674</v>
      </c>
      <c r="O29" s="44">
        <f>N29/M29</f>
        <v>3.3550897446320334</v>
      </c>
      <c r="P29" s="35"/>
      <c r="Q29" s="36"/>
      <c r="R29" s="178">
        <f t="shared" si="12"/>
        <v>21563.722000000002</v>
      </c>
      <c r="S29" s="179">
        <f>N29+K29+H29+E29</f>
        <v>115603.242</v>
      </c>
      <c r="T29" s="167">
        <f t="shared" si="7"/>
        <v>5.3610059524974396</v>
      </c>
      <c r="U29" s="210">
        <f t="shared" si="8"/>
        <v>6.4332071429969275</v>
      </c>
      <c r="V29" s="13"/>
      <c r="W29" s="13"/>
      <c r="X29" s="13"/>
      <c r="Y29" s="13"/>
      <c r="Z29" s="68">
        <v>497.05399999999997</v>
      </c>
      <c r="AA29" s="68">
        <v>1679.11</v>
      </c>
      <c r="AB29" s="53">
        <v>0.48499999999999999</v>
      </c>
      <c r="AC29" s="52">
        <v>393.012</v>
      </c>
      <c r="AD29" s="19">
        <f t="shared" si="9"/>
        <v>497.05399999999997</v>
      </c>
      <c r="AE29" s="19">
        <f t="shared" si="10"/>
        <v>2072.1219999999998</v>
      </c>
      <c r="AF29" s="48"/>
      <c r="AG29" s="29">
        <v>442.81200000000001</v>
      </c>
      <c r="AH29" s="29">
        <v>963.82399999999996</v>
      </c>
      <c r="AI29" s="27">
        <v>0.64400000000000002</v>
      </c>
      <c r="AJ29" s="28">
        <v>521.85</v>
      </c>
      <c r="AK29" s="4">
        <f t="shared" si="5"/>
        <v>442.81200000000001</v>
      </c>
      <c r="AL29" s="87">
        <f t="shared" si="6"/>
        <v>1485.674</v>
      </c>
    </row>
    <row r="30" spans="1:38" ht="15.75" x14ac:dyDescent="0.25">
      <c r="A30" s="481"/>
      <c r="B30" s="170" t="s">
        <v>13</v>
      </c>
      <c r="C30" s="171">
        <v>371</v>
      </c>
      <c r="D30" s="37">
        <v>65.748999999999995</v>
      </c>
      <c r="E30" s="37">
        <v>323.44200000000001</v>
      </c>
      <c r="F30" s="44">
        <f t="shared" si="13"/>
        <v>4.9193447809092161</v>
      </c>
      <c r="G30" s="37">
        <v>0</v>
      </c>
      <c r="H30" s="37">
        <v>0</v>
      </c>
      <c r="I30" s="44"/>
      <c r="J30" s="241">
        <f t="shared" si="2"/>
        <v>0</v>
      </c>
      <c r="K30" s="241">
        <f t="shared" si="2"/>
        <v>0</v>
      </c>
      <c r="L30" s="44"/>
      <c r="M30" s="42">
        <f t="shared" si="11"/>
        <v>0</v>
      </c>
      <c r="N30" s="43">
        <f t="shared" si="11"/>
        <v>0</v>
      </c>
      <c r="O30" s="39"/>
      <c r="P30" s="41">
        <f>P32+P33+P34+P35+P36+P37+P38</f>
        <v>0</v>
      </c>
      <c r="Q30" s="41">
        <f>Q32+Q33+Q34+Q35+Q36+Q37+Q38</f>
        <v>0</v>
      </c>
      <c r="R30" s="178">
        <f t="shared" si="12"/>
        <v>65.748999999999995</v>
      </c>
      <c r="S30" s="179">
        <f>N30+K30+H30+E30</f>
        <v>323.44200000000001</v>
      </c>
      <c r="T30" s="167">
        <f t="shared" si="7"/>
        <v>4.9193447809092161</v>
      </c>
      <c r="U30" s="210">
        <f t="shared" si="8"/>
        <v>5.9032137370910593</v>
      </c>
      <c r="V30" s="13"/>
      <c r="W30" s="13"/>
      <c r="X30" s="13"/>
      <c r="Y30" s="13"/>
      <c r="Z30" s="68">
        <v>0</v>
      </c>
      <c r="AA30" s="68">
        <v>0</v>
      </c>
      <c r="AB30" s="53">
        <v>0</v>
      </c>
      <c r="AC30" s="52">
        <v>0</v>
      </c>
      <c r="AD30" s="19">
        <f t="shared" si="9"/>
        <v>0</v>
      </c>
      <c r="AE30" s="19">
        <f t="shared" si="10"/>
        <v>0</v>
      </c>
      <c r="AF30" s="48"/>
      <c r="AG30" s="29">
        <v>0</v>
      </c>
      <c r="AH30" s="29">
        <v>0</v>
      </c>
      <c r="AI30" s="27">
        <v>0</v>
      </c>
      <c r="AJ30" s="27">
        <v>0</v>
      </c>
      <c r="AK30" s="4">
        <f t="shared" si="5"/>
        <v>0</v>
      </c>
      <c r="AL30" s="87">
        <f t="shared" si="6"/>
        <v>0</v>
      </c>
    </row>
    <row r="31" spans="1:38" ht="1.5" hidden="1" customHeight="1" x14ac:dyDescent="0.25">
      <c r="A31" s="481"/>
      <c r="B31" s="159" t="s">
        <v>14</v>
      </c>
      <c r="C31" s="160">
        <v>400</v>
      </c>
      <c r="D31" s="37"/>
      <c r="E31" s="37"/>
      <c r="F31" s="44" t="e">
        <f t="shared" si="13"/>
        <v>#DIV/0!</v>
      </c>
      <c r="G31" s="37"/>
      <c r="H31" s="37"/>
      <c r="I31" s="44"/>
      <c r="J31" s="66"/>
      <c r="K31" s="33"/>
      <c r="L31" s="40"/>
      <c r="M31" s="77"/>
      <c r="N31" s="33"/>
      <c r="O31" s="40"/>
      <c r="P31" s="35"/>
      <c r="Q31" s="36"/>
      <c r="R31" s="165"/>
      <c r="S31" s="179"/>
      <c r="T31" s="167" t="e">
        <f t="shared" si="7"/>
        <v>#DIV/0!</v>
      </c>
      <c r="U31" s="210" t="e">
        <f t="shared" si="8"/>
        <v>#DIV/0!</v>
      </c>
      <c r="V31" s="12"/>
      <c r="W31" s="12"/>
      <c r="X31" s="12"/>
      <c r="Y31" s="12"/>
      <c r="Z31" s="74">
        <f>Z32+Z33+Z34+Z35+Z36+Z37+Z38</f>
        <v>241.89699999999999</v>
      </c>
      <c r="AA31" s="74">
        <f>AA32+AA33+AA34+AA35+AA36+AA37+AA38</f>
        <v>738.88099999999997</v>
      </c>
      <c r="AB31" s="74">
        <f>AB32+AB33+AB34+AB35+AB36+AB37+AB38</f>
        <v>0.36299999999999999</v>
      </c>
      <c r="AC31" s="74">
        <f>AC32+AC33+AC34+AC35+AC36+AC37+AC38</f>
        <v>249.67100000000002</v>
      </c>
      <c r="AD31" s="19">
        <f t="shared" si="9"/>
        <v>241.89699999999999</v>
      </c>
      <c r="AE31" s="19">
        <f t="shared" si="10"/>
        <v>988.55200000000002</v>
      </c>
      <c r="AF31" s="48"/>
      <c r="AG31" s="74">
        <f>AG32+AG33+AG34+AG35+AG36+AG37+AG38</f>
        <v>2479.3870000000002</v>
      </c>
      <c r="AH31" s="74">
        <f>AH32+AH33+AH34+AH35+AH36+AH37+AH38</f>
        <v>4662.3680000000004</v>
      </c>
      <c r="AI31" s="74">
        <f>AI32+AI33+AI34+AI35+AI36+AI37+AI38</f>
        <v>3.617</v>
      </c>
      <c r="AJ31" s="74">
        <f>AJ32+AJ33+AJ34+AJ35+AJ36+AJ37+AJ38</f>
        <v>5121.5159999999996</v>
      </c>
      <c r="AK31" s="4">
        <f t="shared" si="5"/>
        <v>2479.3870000000002</v>
      </c>
      <c r="AL31" s="138">
        <f>AH31+AJ31</f>
        <v>9783.884</v>
      </c>
    </row>
    <row r="32" spans="1:38" ht="15.75" hidden="1" x14ac:dyDescent="0.25">
      <c r="A32" s="481"/>
      <c r="B32" s="170" t="s">
        <v>7</v>
      </c>
      <c r="C32" s="171">
        <v>411</v>
      </c>
      <c r="D32" s="37"/>
      <c r="E32" s="37"/>
      <c r="F32" s="44" t="e">
        <f t="shared" si="13"/>
        <v>#DIV/0!</v>
      </c>
      <c r="G32" s="37"/>
      <c r="H32" s="37"/>
      <c r="I32" s="44"/>
      <c r="J32" s="42"/>
      <c r="K32" s="43"/>
      <c r="L32" s="44"/>
      <c r="M32" s="42"/>
      <c r="N32" s="43"/>
      <c r="O32" s="44"/>
      <c r="P32" s="35"/>
      <c r="Q32" s="36"/>
      <c r="R32" s="178"/>
      <c r="S32" s="179"/>
      <c r="T32" s="167" t="e">
        <f t="shared" si="7"/>
        <v>#DIV/0!</v>
      </c>
      <c r="U32" s="210" t="e">
        <f t="shared" si="8"/>
        <v>#DIV/0!</v>
      </c>
      <c r="V32" s="13"/>
      <c r="W32" s="13"/>
      <c r="X32" s="13"/>
      <c r="Y32" s="13"/>
      <c r="Z32" s="68">
        <v>12.760999999999999</v>
      </c>
      <c r="AA32" s="68">
        <v>43.91</v>
      </c>
      <c r="AB32" s="53">
        <v>2.1000000000000001E-2</v>
      </c>
      <c r="AC32" s="52">
        <v>14.393000000000001</v>
      </c>
      <c r="AD32" s="19">
        <f t="shared" si="9"/>
        <v>12.760999999999999</v>
      </c>
      <c r="AE32" s="19">
        <f t="shared" si="10"/>
        <v>58.302999999999997</v>
      </c>
      <c r="AF32" s="48"/>
      <c r="AG32" s="29">
        <v>298.32600000000002</v>
      </c>
      <c r="AH32" s="29">
        <v>547.93100000000004</v>
      </c>
      <c r="AI32" s="29">
        <v>0.433</v>
      </c>
      <c r="AJ32" s="29">
        <v>634.65200000000004</v>
      </c>
      <c r="AK32" s="4">
        <f t="shared" si="5"/>
        <v>298.32600000000002</v>
      </c>
      <c r="AL32" s="87">
        <f t="shared" si="6"/>
        <v>1182.5830000000001</v>
      </c>
    </row>
    <row r="33" spans="1:38" ht="15.75" hidden="1" x14ac:dyDescent="0.25">
      <c r="A33" s="481"/>
      <c r="B33" s="170" t="s">
        <v>8</v>
      </c>
      <c r="C33" s="171">
        <v>421</v>
      </c>
      <c r="D33" s="37"/>
      <c r="E33" s="37"/>
      <c r="F33" s="44" t="e">
        <f t="shared" si="13"/>
        <v>#DIV/0!</v>
      </c>
      <c r="G33" s="37"/>
      <c r="H33" s="37"/>
      <c r="I33" s="44"/>
      <c r="J33" s="42"/>
      <c r="K33" s="43"/>
      <c r="L33" s="44"/>
      <c r="M33" s="42"/>
      <c r="N33" s="43"/>
      <c r="O33" s="44"/>
      <c r="P33" s="35"/>
      <c r="Q33" s="36"/>
      <c r="R33" s="178"/>
      <c r="S33" s="179"/>
      <c r="T33" s="167" t="e">
        <f t="shared" si="7"/>
        <v>#DIV/0!</v>
      </c>
      <c r="U33" s="210" t="e">
        <f t="shared" si="8"/>
        <v>#DIV/0!</v>
      </c>
      <c r="V33" s="13"/>
      <c r="W33" s="13"/>
      <c r="X33" s="13"/>
      <c r="Y33" s="13"/>
      <c r="Z33" s="68">
        <v>0</v>
      </c>
      <c r="AA33" s="68">
        <v>0</v>
      </c>
      <c r="AB33" s="53">
        <v>0</v>
      </c>
      <c r="AC33" s="52">
        <v>0</v>
      </c>
      <c r="AD33" s="19">
        <f t="shared" si="9"/>
        <v>0</v>
      </c>
      <c r="AE33" s="19">
        <f t="shared" si="10"/>
        <v>0</v>
      </c>
      <c r="AF33" s="48"/>
      <c r="AG33" s="29">
        <v>0</v>
      </c>
      <c r="AH33" s="29">
        <v>0</v>
      </c>
      <c r="AI33" s="29">
        <v>0</v>
      </c>
      <c r="AJ33" s="29">
        <v>0</v>
      </c>
      <c r="AK33" s="4">
        <f t="shared" si="5"/>
        <v>0</v>
      </c>
      <c r="AL33" s="87">
        <f t="shared" si="6"/>
        <v>0</v>
      </c>
    </row>
    <row r="34" spans="1:38" ht="15.75" hidden="1" x14ac:dyDescent="0.25">
      <c r="A34" s="481"/>
      <c r="B34" s="170" t="s">
        <v>9</v>
      </c>
      <c r="C34" s="171">
        <v>431</v>
      </c>
      <c r="D34" s="37"/>
      <c r="E34" s="37"/>
      <c r="F34" s="44" t="e">
        <f t="shared" si="13"/>
        <v>#DIV/0!</v>
      </c>
      <c r="G34" s="37"/>
      <c r="H34" s="37"/>
      <c r="I34" s="44"/>
      <c r="J34" s="42"/>
      <c r="K34" s="43"/>
      <c r="L34" s="44"/>
      <c r="M34" s="42"/>
      <c r="N34" s="43"/>
      <c r="O34" s="44"/>
      <c r="P34" s="35"/>
      <c r="Q34" s="36"/>
      <c r="R34" s="178"/>
      <c r="S34" s="179"/>
      <c r="T34" s="167" t="e">
        <f t="shared" si="7"/>
        <v>#DIV/0!</v>
      </c>
      <c r="U34" s="210" t="e">
        <f t="shared" si="8"/>
        <v>#DIV/0!</v>
      </c>
      <c r="V34" s="13"/>
      <c r="W34" s="13"/>
      <c r="X34" s="13"/>
      <c r="Y34" s="13"/>
      <c r="Z34" s="68">
        <v>0</v>
      </c>
      <c r="AA34" s="68">
        <v>0</v>
      </c>
      <c r="AB34" s="53">
        <v>0</v>
      </c>
      <c r="AC34" s="52">
        <v>0</v>
      </c>
      <c r="AD34" s="19">
        <f t="shared" si="9"/>
        <v>0</v>
      </c>
      <c r="AE34" s="19">
        <f t="shared" si="10"/>
        <v>0</v>
      </c>
      <c r="AF34" s="48"/>
      <c r="AG34" s="29">
        <v>0</v>
      </c>
      <c r="AH34" s="29">
        <v>0</v>
      </c>
      <c r="AI34" s="29">
        <v>0</v>
      </c>
      <c r="AJ34" s="29">
        <v>0</v>
      </c>
      <c r="AK34" s="4">
        <f t="shared" si="5"/>
        <v>0</v>
      </c>
      <c r="AL34" s="87">
        <f t="shared" si="6"/>
        <v>0</v>
      </c>
    </row>
    <row r="35" spans="1:38" ht="15.75" hidden="1" x14ac:dyDescent="0.25">
      <c r="A35" s="481"/>
      <c r="B35" s="170" t="s">
        <v>10</v>
      </c>
      <c r="C35" s="171">
        <v>441</v>
      </c>
      <c r="D35" s="37"/>
      <c r="E35" s="37"/>
      <c r="F35" s="44" t="e">
        <f t="shared" si="13"/>
        <v>#DIV/0!</v>
      </c>
      <c r="G35" s="37"/>
      <c r="H35" s="37"/>
      <c r="I35" s="44"/>
      <c r="J35" s="42"/>
      <c r="K35" s="43"/>
      <c r="L35" s="44"/>
      <c r="M35" s="42"/>
      <c r="N35" s="43"/>
      <c r="O35" s="44"/>
      <c r="P35" s="35"/>
      <c r="Q35" s="36"/>
      <c r="R35" s="178"/>
      <c r="S35" s="179"/>
      <c r="T35" s="167" t="e">
        <f t="shared" si="7"/>
        <v>#DIV/0!</v>
      </c>
      <c r="U35" s="210" t="e">
        <f t="shared" si="8"/>
        <v>#DIV/0!</v>
      </c>
      <c r="V35" s="13"/>
      <c r="W35" s="13"/>
      <c r="X35" s="13"/>
      <c r="Y35" s="13"/>
      <c r="Z35" s="68">
        <v>229.136</v>
      </c>
      <c r="AA35" s="68">
        <v>694.971</v>
      </c>
      <c r="AB35" s="53">
        <v>0.34199999999999997</v>
      </c>
      <c r="AC35" s="52">
        <v>235.27800000000002</v>
      </c>
      <c r="AD35" s="19">
        <f t="shared" si="9"/>
        <v>229.136</v>
      </c>
      <c r="AE35" s="19">
        <f t="shared" si="10"/>
        <v>930.24900000000002</v>
      </c>
      <c r="AF35" s="48"/>
      <c r="AG35" s="29">
        <v>1659.7830000000001</v>
      </c>
      <c r="AH35" s="29">
        <v>3146.2049999999999</v>
      </c>
      <c r="AI35" s="29">
        <v>2.4279999999999999</v>
      </c>
      <c r="AJ35" s="29">
        <v>3367.32</v>
      </c>
      <c r="AK35" s="4">
        <f t="shared" si="5"/>
        <v>1659.7830000000001</v>
      </c>
      <c r="AL35" s="87">
        <f t="shared" si="6"/>
        <v>6513.5249999999996</v>
      </c>
    </row>
    <row r="36" spans="1:38" ht="0.75" hidden="1" customHeight="1" x14ac:dyDescent="0.25">
      <c r="A36" s="481"/>
      <c r="B36" s="170" t="s">
        <v>11</v>
      </c>
      <c r="C36" s="171">
        <v>451</v>
      </c>
      <c r="D36" s="37"/>
      <c r="E36" s="37"/>
      <c r="F36" s="44" t="e">
        <f t="shared" si="13"/>
        <v>#DIV/0!</v>
      </c>
      <c r="G36" s="37"/>
      <c r="H36" s="37"/>
      <c r="I36" s="44"/>
      <c r="J36" s="42"/>
      <c r="K36" s="43"/>
      <c r="L36" s="39"/>
      <c r="M36" s="42"/>
      <c r="N36" s="43"/>
      <c r="O36" s="39"/>
      <c r="P36" s="35"/>
      <c r="Q36" s="36"/>
      <c r="R36" s="178"/>
      <c r="S36" s="179"/>
      <c r="T36" s="167" t="e">
        <f t="shared" si="7"/>
        <v>#DIV/0!</v>
      </c>
      <c r="U36" s="210" t="e">
        <f t="shared" si="8"/>
        <v>#DIV/0!</v>
      </c>
      <c r="V36" s="13"/>
      <c r="W36" s="13"/>
      <c r="X36" s="13"/>
      <c r="Y36" s="13"/>
      <c r="Z36" s="68">
        <v>0</v>
      </c>
      <c r="AA36" s="75">
        <v>0</v>
      </c>
      <c r="AB36" s="76">
        <v>0</v>
      </c>
      <c r="AC36" s="76">
        <v>0</v>
      </c>
      <c r="AD36" s="48">
        <f t="shared" si="9"/>
        <v>0</v>
      </c>
      <c r="AE36" s="19">
        <f t="shared" si="10"/>
        <v>0</v>
      </c>
      <c r="AF36" s="48"/>
      <c r="AG36" s="29">
        <v>0</v>
      </c>
      <c r="AH36" s="29">
        <v>0</v>
      </c>
      <c r="AI36" s="29">
        <v>0</v>
      </c>
      <c r="AJ36" s="29">
        <v>0</v>
      </c>
      <c r="AK36" s="4">
        <f t="shared" si="5"/>
        <v>0</v>
      </c>
      <c r="AL36" s="87">
        <f t="shared" si="6"/>
        <v>0</v>
      </c>
    </row>
    <row r="37" spans="1:38" ht="15.75" hidden="1" x14ac:dyDescent="0.25">
      <c r="A37" s="481"/>
      <c r="B37" s="170" t="s">
        <v>12</v>
      </c>
      <c r="C37" s="171">
        <v>461</v>
      </c>
      <c r="D37" s="37"/>
      <c r="E37" s="37"/>
      <c r="F37" s="44" t="e">
        <f t="shared" si="13"/>
        <v>#DIV/0!</v>
      </c>
      <c r="G37" s="37"/>
      <c r="H37" s="37"/>
      <c r="I37" s="44"/>
      <c r="J37" s="42"/>
      <c r="K37" s="43"/>
      <c r="L37" s="39"/>
      <c r="M37" s="37"/>
      <c r="N37" s="38"/>
      <c r="O37" s="39"/>
      <c r="P37" s="35"/>
      <c r="Q37" s="36"/>
      <c r="R37" s="178"/>
      <c r="S37" s="179"/>
      <c r="T37" s="167" t="e">
        <f t="shared" si="7"/>
        <v>#DIV/0!</v>
      </c>
      <c r="U37" s="210" t="e">
        <f t="shared" si="8"/>
        <v>#DIV/0!</v>
      </c>
      <c r="V37" s="13"/>
      <c r="W37" s="13"/>
      <c r="X37" s="13"/>
      <c r="Y37" s="13"/>
      <c r="Z37" s="68">
        <v>0</v>
      </c>
      <c r="AA37" s="75">
        <v>0</v>
      </c>
      <c r="AB37" s="76">
        <v>0</v>
      </c>
      <c r="AC37" s="76">
        <v>0</v>
      </c>
      <c r="AD37" s="48">
        <f t="shared" si="9"/>
        <v>0</v>
      </c>
      <c r="AE37" s="19">
        <f t="shared" si="10"/>
        <v>0</v>
      </c>
      <c r="AF37" s="48"/>
      <c r="AG37" s="29">
        <v>521.27800000000002</v>
      </c>
      <c r="AH37" s="29">
        <v>968.23199999999997</v>
      </c>
      <c r="AI37" s="29">
        <v>0.75600000000000001</v>
      </c>
      <c r="AJ37" s="29">
        <v>1119.5439999999999</v>
      </c>
      <c r="AK37" s="4">
        <f t="shared" si="5"/>
        <v>521.27800000000002</v>
      </c>
      <c r="AL37" s="87">
        <f t="shared" si="6"/>
        <v>2087.7759999999998</v>
      </c>
    </row>
    <row r="38" spans="1:38" ht="15.75" hidden="1" x14ac:dyDescent="0.25">
      <c r="A38" s="481"/>
      <c r="B38" s="170" t="s">
        <v>13</v>
      </c>
      <c r="C38" s="171">
        <v>471</v>
      </c>
      <c r="D38" s="37"/>
      <c r="E38" s="37"/>
      <c r="F38" s="44" t="e">
        <f t="shared" si="13"/>
        <v>#DIV/0!</v>
      </c>
      <c r="G38" s="37"/>
      <c r="H38" s="37"/>
      <c r="I38" s="44"/>
      <c r="J38" s="42"/>
      <c r="K38" s="43"/>
      <c r="L38" s="39"/>
      <c r="M38" s="37"/>
      <c r="N38" s="38"/>
      <c r="O38" s="39"/>
      <c r="P38" s="35"/>
      <c r="Q38" s="36"/>
      <c r="R38" s="178"/>
      <c r="S38" s="179"/>
      <c r="T38" s="167" t="e">
        <f t="shared" si="7"/>
        <v>#DIV/0!</v>
      </c>
      <c r="U38" s="210" t="e">
        <f t="shared" si="8"/>
        <v>#DIV/0!</v>
      </c>
      <c r="V38" s="13"/>
      <c r="W38" s="13"/>
      <c r="X38" s="13"/>
      <c r="Y38" s="13"/>
      <c r="Z38" s="68">
        <v>0</v>
      </c>
      <c r="AA38" s="75">
        <v>0</v>
      </c>
      <c r="AB38" s="76">
        <v>0</v>
      </c>
      <c r="AC38" s="76">
        <v>0</v>
      </c>
      <c r="AD38" s="48">
        <f t="shared" si="9"/>
        <v>0</v>
      </c>
      <c r="AE38" s="19">
        <f t="shared" si="10"/>
        <v>0</v>
      </c>
      <c r="AF38" s="48"/>
      <c r="AG38" s="105">
        <v>0</v>
      </c>
      <c r="AH38" s="105">
        <v>0</v>
      </c>
      <c r="AI38" s="29">
        <v>0</v>
      </c>
      <c r="AJ38" s="29">
        <v>0</v>
      </c>
      <c r="AK38" s="54"/>
      <c r="AL38" s="87">
        <f t="shared" si="6"/>
        <v>0</v>
      </c>
    </row>
    <row r="39" spans="1:38" ht="56.25" customHeight="1" x14ac:dyDescent="0.25">
      <c r="A39" s="481"/>
      <c r="B39" s="295" t="s">
        <v>120</v>
      </c>
      <c r="C39" s="160">
        <v>500</v>
      </c>
      <c r="D39" s="37">
        <v>77576.467999999993</v>
      </c>
      <c r="E39" s="37">
        <v>233415.95499999999</v>
      </c>
      <c r="F39" s="44">
        <f t="shared" si="13"/>
        <v>3.0088499904378221</v>
      </c>
      <c r="G39" s="37">
        <v>0</v>
      </c>
      <c r="H39" s="37">
        <v>0</v>
      </c>
      <c r="I39" s="37"/>
      <c r="J39" s="42">
        <f>AD39</f>
        <v>0</v>
      </c>
      <c r="K39" s="43">
        <f>AE39</f>
        <v>0</v>
      </c>
      <c r="L39" s="45"/>
      <c r="M39" s="37">
        <f>AK39</f>
        <v>0</v>
      </c>
      <c r="N39" s="38">
        <f>AL39</f>
        <v>0</v>
      </c>
      <c r="O39" s="45"/>
      <c r="P39" s="35"/>
      <c r="Q39" s="36"/>
      <c r="R39" s="178">
        <f>M39+J39+G39+D39</f>
        <v>77576.467999999993</v>
      </c>
      <c r="S39" s="179">
        <f>N39+K39+H39+E39</f>
        <v>233415.95499999999</v>
      </c>
      <c r="T39" s="167"/>
      <c r="U39" s="210"/>
      <c r="V39" s="12"/>
      <c r="W39" s="12"/>
      <c r="X39" s="12"/>
      <c r="Y39" s="12"/>
      <c r="Z39" s="71">
        <v>0</v>
      </c>
      <c r="AA39" s="71">
        <v>0</v>
      </c>
      <c r="AB39">
        <v>0</v>
      </c>
      <c r="AC39">
        <v>0</v>
      </c>
      <c r="AG39" s="105">
        <v>0</v>
      </c>
      <c r="AH39" s="105">
        <v>0</v>
      </c>
      <c r="AI39" s="105">
        <v>0</v>
      </c>
      <c r="AJ39" s="105">
        <v>0</v>
      </c>
      <c r="AK39" s="3"/>
      <c r="AL39" s="87">
        <f t="shared" si="6"/>
        <v>0</v>
      </c>
    </row>
    <row r="40" spans="1:38" ht="55.5" customHeight="1" x14ac:dyDescent="0.25">
      <c r="B40" s="182" t="s">
        <v>31</v>
      </c>
      <c r="C40" s="183">
        <v>600</v>
      </c>
      <c r="D40" s="240">
        <f>D6+D14+D23</f>
        <v>76005.71699999999</v>
      </c>
      <c r="E40" s="240">
        <f>E6+E14+E23</f>
        <v>394744.00899999996</v>
      </c>
      <c r="F40" s="8">
        <f>E40/D40</f>
        <v>5.1936094359849276</v>
      </c>
      <c r="G40" s="240">
        <f>G6+G14+G23</f>
        <v>1951.0119999999999</v>
      </c>
      <c r="H40" s="240">
        <f>H23+H14+H6</f>
        <v>10625.097</v>
      </c>
      <c r="I40" s="8">
        <f>H40/G40</f>
        <v>5.445941388366653</v>
      </c>
      <c r="J40" s="32">
        <f>AD40</f>
        <v>14777.236000000001</v>
      </c>
      <c r="K40" s="33">
        <f>AE40</f>
        <v>65983.39499999999</v>
      </c>
      <c r="L40" s="8">
        <f>K40/J40</f>
        <v>4.4652054687358307</v>
      </c>
      <c r="M40" s="66">
        <f>AK40</f>
        <v>9287.32</v>
      </c>
      <c r="N40" s="239">
        <f>AL40</f>
        <v>29319.059000000001</v>
      </c>
      <c r="O40" s="8">
        <f>N40/M40</f>
        <v>3.156891223733004</v>
      </c>
      <c r="P40" s="46"/>
      <c r="Q40" s="47"/>
      <c r="R40" s="231">
        <f>R6+R14+R23</f>
        <v>102021.28499999999</v>
      </c>
      <c r="S40" s="231">
        <f>S6+S14+S23</f>
        <v>500671.55999999994</v>
      </c>
      <c r="T40" s="237">
        <f t="shared" si="7"/>
        <v>4.907520621799657</v>
      </c>
      <c r="U40" s="210">
        <f t="shared" si="8"/>
        <v>5.8890247461595884</v>
      </c>
      <c r="V40" s="14"/>
      <c r="W40" s="14"/>
      <c r="X40" s="14"/>
      <c r="Y40" s="14"/>
      <c r="Z40" s="226">
        <f t="shared" ref="Z40:AE40" si="14">Z6+Z14+Z23</f>
        <v>14777.236000000001</v>
      </c>
      <c r="AA40" s="226">
        <f t="shared" si="14"/>
        <v>47684.386000000006</v>
      </c>
      <c r="AB40" s="226">
        <f t="shared" si="14"/>
        <v>22.593999999999998</v>
      </c>
      <c r="AC40" s="226">
        <f t="shared" si="14"/>
        <v>18299.009000000002</v>
      </c>
      <c r="AD40" s="226">
        <f t="shared" si="14"/>
        <v>14777.236000000001</v>
      </c>
      <c r="AE40" s="226">
        <f t="shared" si="14"/>
        <v>65983.39499999999</v>
      </c>
      <c r="AG40" s="23">
        <f t="shared" ref="AG40:AL40" si="15">AG6+AG14+AG23</f>
        <v>9287.32</v>
      </c>
      <c r="AH40" s="23">
        <f t="shared" si="15"/>
        <v>17694.406000000003</v>
      </c>
      <c r="AI40" s="23">
        <f t="shared" si="15"/>
        <v>13.545</v>
      </c>
      <c r="AJ40" s="23">
        <f t="shared" si="15"/>
        <v>11624.653</v>
      </c>
      <c r="AK40" s="23">
        <f t="shared" si="15"/>
        <v>9287.32</v>
      </c>
      <c r="AL40" s="23">
        <f t="shared" si="15"/>
        <v>29319.059000000001</v>
      </c>
    </row>
    <row r="41" spans="1:38" ht="30.75" hidden="1" customHeight="1" x14ac:dyDescent="0.25">
      <c r="B41" s="188" t="s">
        <v>22</v>
      </c>
      <c r="C41" s="189"/>
      <c r="D41" s="9">
        <f>SUM(D7:D31)</f>
        <v>152045.98300000001</v>
      </c>
      <c r="E41" s="9">
        <f>SUM(E7:E38)</f>
        <v>789580.99899999995</v>
      </c>
      <c r="F41" s="8">
        <f t="shared" ref="F41:F49" si="16">E41/D41</f>
        <v>5.1930408381785389</v>
      </c>
      <c r="G41" s="9">
        <f>G40</f>
        <v>1951.0119999999999</v>
      </c>
      <c r="H41" s="9">
        <f t="shared" ref="H41:O41" si="17">H40</f>
        <v>10625.097</v>
      </c>
      <c r="I41" s="10">
        <f t="shared" si="17"/>
        <v>5.445941388366653</v>
      </c>
      <c r="J41" s="9">
        <f t="shared" si="17"/>
        <v>14777.236000000001</v>
      </c>
      <c r="K41" s="9">
        <f t="shared" si="17"/>
        <v>65983.39499999999</v>
      </c>
      <c r="L41" s="10">
        <f t="shared" si="17"/>
        <v>4.4652054687358307</v>
      </c>
      <c r="M41" s="9">
        <f t="shared" si="17"/>
        <v>9287.32</v>
      </c>
      <c r="N41" s="9">
        <f t="shared" si="17"/>
        <v>29319.059000000001</v>
      </c>
      <c r="O41" s="10">
        <f t="shared" si="17"/>
        <v>3.156891223733004</v>
      </c>
      <c r="P41" s="48"/>
      <c r="Q41" s="48"/>
      <c r="R41" s="193">
        <f>R40</f>
        <v>102021.28499999999</v>
      </c>
      <c r="S41" s="193">
        <f>S40</f>
        <v>500671.55999999994</v>
      </c>
      <c r="T41" s="167">
        <f t="shared" si="7"/>
        <v>4.907520621799657</v>
      </c>
      <c r="U41" s="210">
        <f t="shared" si="8"/>
        <v>5.8890247461595884</v>
      </c>
      <c r="V41" s="15"/>
      <c r="W41" s="15"/>
      <c r="X41" s="15"/>
      <c r="Y41" s="15"/>
      <c r="Z41" s="72"/>
      <c r="AA41" s="72"/>
    </row>
    <row r="42" spans="1:38" ht="30.75" customHeight="1" x14ac:dyDescent="0.25">
      <c r="B42" s="188" t="s">
        <v>22</v>
      </c>
      <c r="C42" s="189" t="s">
        <v>82</v>
      </c>
      <c r="D42" s="227">
        <f>SUM(D43:D49)</f>
        <v>76005.71699999999</v>
      </c>
      <c r="E42" s="227">
        <f>SUM(E43:E49)</f>
        <v>394744.00899999996</v>
      </c>
      <c r="F42" s="8">
        <f>E42/D42</f>
        <v>5.1936094359849276</v>
      </c>
      <c r="G42" s="227">
        <f>SUM(G43:G49)</f>
        <v>1951.0119999999999</v>
      </c>
      <c r="H42" s="227">
        <f>SUM(H43:H49)</f>
        <v>10625.097</v>
      </c>
      <c r="I42" s="99">
        <f>H42/G42</f>
        <v>5.445941388366653</v>
      </c>
      <c r="J42" s="9">
        <f>SUM(J43:J49)</f>
        <v>14777.236000000001</v>
      </c>
      <c r="K42" s="9">
        <f>SUM(K43:K49)</f>
        <v>65983.39499999999</v>
      </c>
      <c r="L42" s="99">
        <f>K42/J42</f>
        <v>4.4652054687358307</v>
      </c>
      <c r="M42" s="9">
        <f>SUM(M43:M49)</f>
        <v>9287.32</v>
      </c>
      <c r="N42" s="9">
        <f>SUM(N43:N49)</f>
        <v>29319.059000000001</v>
      </c>
      <c r="O42" s="99">
        <f>N42/M42</f>
        <v>3.156891223733004</v>
      </c>
      <c r="P42" s="48"/>
      <c r="Q42" s="48"/>
      <c r="R42" s="193">
        <f>SUM(R43:R49)</f>
        <v>102021.28499999999</v>
      </c>
      <c r="S42" s="193">
        <f>SUM(S43:S49)</f>
        <v>500671.55999999994</v>
      </c>
      <c r="T42" s="167">
        <f t="shared" si="7"/>
        <v>4.907520621799657</v>
      </c>
      <c r="U42" s="210">
        <f t="shared" si="8"/>
        <v>5.8890247461595884</v>
      </c>
      <c r="V42" s="15"/>
      <c r="W42" s="15"/>
      <c r="X42" s="15"/>
      <c r="Y42" s="15"/>
      <c r="Z42" s="72"/>
      <c r="AA42" s="72"/>
    </row>
    <row r="43" spans="1:38" ht="24.75" customHeight="1" x14ac:dyDescent="0.25">
      <c r="A43" s="478"/>
      <c r="B43" s="195" t="s">
        <v>7</v>
      </c>
      <c r="C43" s="171"/>
      <c r="D43" s="38">
        <f>D7+D15+D24</f>
        <v>7774.5119999999997</v>
      </c>
      <c r="E43" s="38">
        <f t="shared" ref="E43:E49" si="18">E7+E15+E24+E32</f>
        <v>37874.377999999997</v>
      </c>
      <c r="F43" s="39">
        <f t="shared" si="16"/>
        <v>4.8716084044889243</v>
      </c>
      <c r="G43" s="38">
        <f t="shared" ref="G43:H49" si="19">G7+G15+G24+G32</f>
        <v>0</v>
      </c>
      <c r="H43" s="38">
        <f t="shared" si="19"/>
        <v>0</v>
      </c>
      <c r="I43" s="39"/>
      <c r="J43" s="37">
        <f t="shared" ref="J43:K49" si="20">J7+J15+J24</f>
        <v>2104.3089999999997</v>
      </c>
      <c r="K43" s="38">
        <f t="shared" si="20"/>
        <v>8844.2010000000009</v>
      </c>
      <c r="L43" s="39">
        <f t="shared" ref="L43:L48" si="21">K43/J43</f>
        <v>4.2029003345041067</v>
      </c>
      <c r="M43" s="37">
        <f t="shared" ref="M43:N49" si="22">M7+M15+M24</f>
        <v>0</v>
      </c>
      <c r="N43" s="38">
        <f t="shared" si="22"/>
        <v>0</v>
      </c>
      <c r="O43" s="39"/>
      <c r="P43" s="37">
        <f>P7+P15+P24+P32</f>
        <v>0</v>
      </c>
      <c r="Q43" s="49">
        <f>Q7+Q15+Q24+Q32</f>
        <v>0</v>
      </c>
      <c r="R43" s="172">
        <f t="shared" ref="R43:S49" si="23">R7+R15+R24</f>
        <v>9878.8209999999999</v>
      </c>
      <c r="S43" s="177">
        <f t="shared" si="23"/>
        <v>46718.578999999998</v>
      </c>
      <c r="T43" s="167">
        <f t="shared" si="7"/>
        <v>4.7291654540557015</v>
      </c>
      <c r="U43" s="210">
        <f t="shared" si="8"/>
        <v>5.6749985448668419</v>
      </c>
      <c r="V43" s="16"/>
      <c r="W43" s="16"/>
      <c r="X43" s="16"/>
      <c r="Y43" s="16"/>
      <c r="Z43" s="70"/>
      <c r="AA43" s="70"/>
      <c r="AI43" s="48"/>
    </row>
    <row r="44" spans="1:38" ht="24.75" customHeight="1" x14ac:dyDescent="0.25">
      <c r="A44" s="478"/>
      <c r="B44" s="195" t="s">
        <v>8</v>
      </c>
      <c r="C44" s="171"/>
      <c r="D44" s="38">
        <f>D8+D16+D25</f>
        <v>0</v>
      </c>
      <c r="E44" s="38">
        <f t="shared" si="18"/>
        <v>0</v>
      </c>
      <c r="F44" s="39"/>
      <c r="G44" s="38">
        <f t="shared" si="19"/>
        <v>0</v>
      </c>
      <c r="H44" s="38">
        <f t="shared" si="19"/>
        <v>0</v>
      </c>
      <c r="I44" s="39"/>
      <c r="J44" s="37">
        <f t="shared" si="20"/>
        <v>0</v>
      </c>
      <c r="K44" s="38">
        <f t="shared" si="20"/>
        <v>0</v>
      </c>
      <c r="L44" s="39"/>
      <c r="M44" s="37">
        <f t="shared" si="22"/>
        <v>0</v>
      </c>
      <c r="N44" s="38">
        <f t="shared" si="22"/>
        <v>0</v>
      </c>
      <c r="O44" s="39"/>
      <c r="P44" s="37"/>
      <c r="Q44" s="49"/>
      <c r="R44" s="172">
        <f t="shared" si="23"/>
        <v>0</v>
      </c>
      <c r="S44" s="177">
        <f t="shared" si="23"/>
        <v>0</v>
      </c>
      <c r="T44" s="167"/>
      <c r="U44" s="210"/>
      <c r="V44" s="16"/>
      <c r="W44" s="16"/>
      <c r="X44" s="16"/>
      <c r="Y44" s="16"/>
      <c r="Z44" s="70"/>
      <c r="AA44" s="70"/>
    </row>
    <row r="45" spans="1:38" ht="24.75" customHeight="1" x14ac:dyDescent="0.25">
      <c r="A45" s="478"/>
      <c r="B45" s="195" t="s">
        <v>9</v>
      </c>
      <c r="C45" s="171"/>
      <c r="D45" s="38">
        <f>D9+D17+D26</f>
        <v>0</v>
      </c>
      <c r="E45" s="38">
        <f t="shared" si="18"/>
        <v>0</v>
      </c>
      <c r="F45" s="39"/>
      <c r="G45" s="38">
        <f t="shared" si="19"/>
        <v>0</v>
      </c>
      <c r="H45" s="38">
        <f t="shared" si="19"/>
        <v>0</v>
      </c>
      <c r="I45" s="39"/>
      <c r="J45" s="37">
        <f t="shared" si="20"/>
        <v>0</v>
      </c>
      <c r="K45" s="38">
        <f t="shared" si="20"/>
        <v>0</v>
      </c>
      <c r="L45" s="39"/>
      <c r="M45" s="37">
        <f t="shared" si="22"/>
        <v>0</v>
      </c>
      <c r="N45" s="38">
        <f t="shared" si="22"/>
        <v>0</v>
      </c>
      <c r="O45" s="39"/>
      <c r="P45" s="37">
        <f t="shared" ref="P45:Q49" si="24">P9+P17+P26+P34</f>
        <v>0</v>
      </c>
      <c r="Q45" s="49">
        <f t="shared" si="24"/>
        <v>0</v>
      </c>
      <c r="R45" s="172">
        <f t="shared" si="23"/>
        <v>0</v>
      </c>
      <c r="S45" s="177">
        <f t="shared" si="23"/>
        <v>0</v>
      </c>
      <c r="T45" s="167"/>
      <c r="U45" s="210"/>
      <c r="V45" s="16"/>
      <c r="W45" s="16"/>
      <c r="X45" s="16"/>
      <c r="Y45" s="16"/>
      <c r="Z45" s="70"/>
      <c r="AA45" s="70"/>
      <c r="AD45" s="479" t="s">
        <v>32</v>
      </c>
      <c r="AE45" s="479"/>
      <c r="AF45" s="479"/>
      <c r="AG45" s="479"/>
      <c r="AH45" s="479"/>
      <c r="AI45" s="479"/>
    </row>
    <row r="46" spans="1:38" ht="24.75" customHeight="1" x14ac:dyDescent="0.25">
      <c r="A46" s="478"/>
      <c r="B46" s="195" t="s">
        <v>10</v>
      </c>
      <c r="C46" s="171"/>
      <c r="D46" s="38">
        <f>D10+D18+D27+D35</f>
        <v>46024.039999999994</v>
      </c>
      <c r="E46" s="38">
        <f t="shared" si="18"/>
        <v>236813.08199999999</v>
      </c>
      <c r="F46" s="39">
        <f t="shared" si="16"/>
        <v>5.1454214362754778</v>
      </c>
      <c r="G46" s="225">
        <f t="shared" si="19"/>
        <v>1951.0119999999999</v>
      </c>
      <c r="H46" s="228">
        <f t="shared" si="19"/>
        <v>10625.097</v>
      </c>
      <c r="I46" s="39">
        <f>H46/G46</f>
        <v>5.445941388366653</v>
      </c>
      <c r="J46" s="37">
        <f t="shared" si="20"/>
        <v>11104.519000000002</v>
      </c>
      <c r="K46" s="38">
        <f t="shared" si="20"/>
        <v>49829.932999999997</v>
      </c>
      <c r="L46" s="39">
        <f t="shared" si="21"/>
        <v>4.4873562736035648</v>
      </c>
      <c r="M46" s="37">
        <f t="shared" si="22"/>
        <v>8154.3420000000006</v>
      </c>
      <c r="N46" s="38">
        <f t="shared" si="22"/>
        <v>25613.404000000002</v>
      </c>
      <c r="O46" s="39">
        <f>N46/M46</f>
        <v>3.1410755153512082</v>
      </c>
      <c r="P46" s="37">
        <f t="shared" si="24"/>
        <v>0</v>
      </c>
      <c r="Q46" s="49">
        <f t="shared" si="24"/>
        <v>0</v>
      </c>
      <c r="R46" s="172">
        <f t="shared" si="23"/>
        <v>67233.913</v>
      </c>
      <c r="S46" s="177">
        <f t="shared" si="23"/>
        <v>322881.516</v>
      </c>
      <c r="T46" s="167">
        <f t="shared" si="7"/>
        <v>4.8023609156884861</v>
      </c>
      <c r="U46" s="210">
        <f t="shared" si="8"/>
        <v>5.7628330988261833</v>
      </c>
      <c r="V46" s="16"/>
      <c r="W46" s="16"/>
      <c r="X46" s="16"/>
      <c r="Y46" s="16"/>
      <c r="Z46" s="70"/>
      <c r="AA46" s="70"/>
      <c r="AD46" s="479"/>
      <c r="AE46" s="479"/>
      <c r="AF46" s="479"/>
      <c r="AG46" s="479"/>
      <c r="AH46" s="479"/>
      <c r="AI46" s="479"/>
    </row>
    <row r="47" spans="1:38" ht="24.75" customHeight="1" x14ac:dyDescent="0.25">
      <c r="A47" s="478"/>
      <c r="B47" s="195" t="s">
        <v>11</v>
      </c>
      <c r="C47" s="171"/>
      <c r="D47" s="38">
        <f>D11+D19+D28+D36</f>
        <v>1517.56</v>
      </c>
      <c r="E47" s="38">
        <f t="shared" si="18"/>
        <v>7687.6610000000001</v>
      </c>
      <c r="F47" s="39">
        <f t="shared" si="16"/>
        <v>5.0658036585044419</v>
      </c>
      <c r="G47" s="38">
        <f t="shared" si="19"/>
        <v>0</v>
      </c>
      <c r="H47" s="38">
        <f t="shared" si="19"/>
        <v>0</v>
      </c>
      <c r="I47" s="39"/>
      <c r="J47" s="37">
        <f t="shared" si="20"/>
        <v>196.41800000000001</v>
      </c>
      <c r="K47" s="38">
        <f t="shared" si="20"/>
        <v>975.69800000000009</v>
      </c>
      <c r="L47" s="39"/>
      <c r="M47" s="37">
        <f t="shared" si="22"/>
        <v>0</v>
      </c>
      <c r="N47" s="38">
        <f t="shared" si="22"/>
        <v>0</v>
      </c>
      <c r="O47" s="39"/>
      <c r="P47" s="37">
        <f t="shared" si="24"/>
        <v>0</v>
      </c>
      <c r="Q47" s="49">
        <f t="shared" si="24"/>
        <v>0</v>
      </c>
      <c r="R47" s="172">
        <f t="shared" si="23"/>
        <v>1713.9780000000001</v>
      </c>
      <c r="S47" s="177">
        <f t="shared" si="23"/>
        <v>8663.3590000000004</v>
      </c>
      <c r="T47" s="167">
        <f t="shared" si="7"/>
        <v>5.054533372073621</v>
      </c>
      <c r="U47" s="210">
        <f t="shared" si="8"/>
        <v>6.0654400464883453</v>
      </c>
      <c r="V47" s="16"/>
      <c r="W47" s="16"/>
      <c r="X47" s="16"/>
      <c r="Y47" s="16"/>
      <c r="Z47" s="70"/>
      <c r="AA47" s="70"/>
      <c r="AD47" s="479"/>
      <c r="AE47" s="479"/>
      <c r="AF47" s="479"/>
      <c r="AG47" s="479"/>
      <c r="AH47" s="479"/>
      <c r="AI47" s="479"/>
    </row>
    <row r="48" spans="1:38" ht="24.75" customHeight="1" x14ac:dyDescent="0.25">
      <c r="A48" s="478"/>
      <c r="B48" s="195" t="s">
        <v>12</v>
      </c>
      <c r="C48" s="171"/>
      <c r="D48" s="38">
        <f>D12+D20+D29+D37</f>
        <v>20623.856</v>
      </c>
      <c r="E48" s="38">
        <f t="shared" si="18"/>
        <v>112045.446</v>
      </c>
      <c r="F48" s="39">
        <f t="shared" si="16"/>
        <v>5.4328078124672707</v>
      </c>
      <c r="G48" s="38">
        <f t="shared" si="19"/>
        <v>0</v>
      </c>
      <c r="H48" s="38">
        <f t="shared" si="19"/>
        <v>0</v>
      </c>
      <c r="I48" s="39"/>
      <c r="J48" s="37">
        <f t="shared" si="20"/>
        <v>1371.99</v>
      </c>
      <c r="K48" s="38">
        <f t="shared" si="20"/>
        <v>6333.5630000000001</v>
      </c>
      <c r="L48" s="39">
        <f t="shared" si="21"/>
        <v>4.6163332094257248</v>
      </c>
      <c r="M48" s="37">
        <f t="shared" si="22"/>
        <v>1132.9780000000001</v>
      </c>
      <c r="N48" s="38">
        <f t="shared" si="22"/>
        <v>3705.6549999999997</v>
      </c>
      <c r="O48" s="39">
        <f>N48/M48</f>
        <v>3.2707210554838659</v>
      </c>
      <c r="P48" s="37">
        <f t="shared" si="24"/>
        <v>0</v>
      </c>
      <c r="Q48" s="49">
        <f t="shared" si="24"/>
        <v>0</v>
      </c>
      <c r="R48" s="172">
        <f t="shared" si="23"/>
        <v>23128.824000000001</v>
      </c>
      <c r="S48" s="177">
        <f t="shared" si="23"/>
        <v>122084.664</v>
      </c>
      <c r="T48" s="167">
        <f t="shared" si="7"/>
        <v>5.2784639634077379</v>
      </c>
      <c r="U48" s="210">
        <f t="shared" si="8"/>
        <v>6.3341567560892855</v>
      </c>
      <c r="V48" s="16"/>
      <c r="W48" s="16"/>
      <c r="X48" s="16"/>
      <c r="Y48" s="16"/>
      <c r="Z48" s="70"/>
      <c r="AA48" s="70"/>
      <c r="AD48" s="479"/>
      <c r="AE48" s="479"/>
      <c r="AF48" s="479"/>
      <c r="AG48" s="479"/>
      <c r="AH48" s="479"/>
      <c r="AI48" s="479"/>
    </row>
    <row r="49" spans="1:27" ht="24.75" customHeight="1" x14ac:dyDescent="0.25">
      <c r="A49" s="478"/>
      <c r="B49" s="195" t="s">
        <v>13</v>
      </c>
      <c r="C49" s="198"/>
      <c r="D49" s="38">
        <f>D13+D21+D30+D38</f>
        <v>65.748999999999995</v>
      </c>
      <c r="E49" s="38">
        <f t="shared" si="18"/>
        <v>323.44200000000001</v>
      </c>
      <c r="F49" s="39">
        <f t="shared" si="16"/>
        <v>4.9193447809092161</v>
      </c>
      <c r="G49" s="38">
        <f t="shared" si="19"/>
        <v>0</v>
      </c>
      <c r="H49" s="38">
        <f t="shared" si="19"/>
        <v>0</v>
      </c>
      <c r="I49" s="39"/>
      <c r="J49" s="37">
        <f t="shared" si="20"/>
        <v>0</v>
      </c>
      <c r="K49" s="38">
        <f t="shared" si="20"/>
        <v>0</v>
      </c>
      <c r="L49" s="39"/>
      <c r="M49" s="37">
        <f t="shared" si="22"/>
        <v>0</v>
      </c>
      <c r="N49" s="38">
        <f t="shared" si="22"/>
        <v>0</v>
      </c>
      <c r="O49" s="39"/>
      <c r="P49" s="37">
        <f t="shared" si="24"/>
        <v>0</v>
      </c>
      <c r="Q49" s="49">
        <f t="shared" si="24"/>
        <v>0</v>
      </c>
      <c r="R49" s="172">
        <f t="shared" si="23"/>
        <v>65.748999999999995</v>
      </c>
      <c r="S49" s="177">
        <f t="shared" si="23"/>
        <v>323.44200000000001</v>
      </c>
      <c r="T49" s="167">
        <f>S49/R49</f>
        <v>4.9193447809092161</v>
      </c>
      <c r="U49" s="210">
        <f>T49*1.2</f>
        <v>5.9032137370910593</v>
      </c>
      <c r="V49" s="16"/>
      <c r="W49" s="16"/>
      <c r="X49" s="16"/>
      <c r="Y49" s="16"/>
      <c r="Z49" s="70"/>
      <c r="AA49" s="70"/>
    </row>
    <row r="50" spans="1:27" ht="18.75" x14ac:dyDescent="0.3">
      <c r="A50" s="21"/>
      <c r="B50" s="67"/>
      <c r="C50"/>
      <c r="S50" s="470"/>
      <c r="T50" s="470"/>
    </row>
    <row r="51" spans="1:27" x14ac:dyDescent="0.25">
      <c r="C51"/>
      <c r="R51" s="48"/>
    </row>
    <row r="52" spans="1:27" x14ac:dyDescent="0.25">
      <c r="C52"/>
    </row>
    <row r="53" spans="1:27" x14ac:dyDescent="0.25">
      <c r="R53" s="48"/>
    </row>
  </sheetData>
  <mergeCells count="19">
    <mergeCell ref="J1:L1"/>
    <mergeCell ref="R1:T1"/>
    <mergeCell ref="B2:U2"/>
    <mergeCell ref="Z2:AA2"/>
    <mergeCell ref="AB2:AC2"/>
    <mergeCell ref="S50:T50"/>
    <mergeCell ref="R4:U4"/>
    <mergeCell ref="Z4:AE4"/>
    <mergeCell ref="AG4:AL4"/>
    <mergeCell ref="S3:T3"/>
    <mergeCell ref="A6:A39"/>
    <mergeCell ref="A43:A49"/>
    <mergeCell ref="AD45:AI48"/>
    <mergeCell ref="B4:B5"/>
    <mergeCell ref="C4:C5"/>
    <mergeCell ref="D4:F4"/>
    <mergeCell ref="G4:I4"/>
    <mergeCell ref="J4:L4"/>
    <mergeCell ref="M4:O4"/>
  </mergeCells>
  <dataValidations count="1">
    <dataValidation type="decimal" allowBlank="1" showErrorMessage="1" errorTitle="Ошибка" error="Допускается ввод только действительных чисел!" sqref="G31:H35 AG40:AL40 D39:D40 D41:F42 D23:D31 F43:F49 AG24:AJ39 O30:Q30 G23:H29 AG15:AJ22 R40:S40 O43:O49 I43:I49 J6:K29 Z15:AC35 Z36:Z38 AG23:AK23 J31:K39 L43:L49 E40:L40 AG6:AJ13 G30:L30 V40:AE40 O40 F23 E23:E39">
      <formula1>-9.99999999999999E+23</formula1>
      <formula2>9.99999999999999E+23</formula2>
    </dataValidation>
  </dataValidations>
  <pageMargins left="0.70866141732283472" right="0.31496062992125984" top="0.55118110236220474" bottom="0.35433070866141736" header="0.31496062992125984" footer="0.31496062992125984"/>
  <pageSetup paperSize="9" scale="2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C53"/>
  <sheetViews>
    <sheetView view="pageBreakPreview" zoomScale="60" zoomScaleNormal="70" workbookViewId="0">
      <selection activeCell="AR46" sqref="AR46"/>
    </sheetView>
  </sheetViews>
  <sheetFormatPr defaultRowHeight="15"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s>
  <sheetData>
    <row r="1" spans="1:29" ht="15.75" x14ac:dyDescent="0.25">
      <c r="H1" s="473" t="s">
        <v>73</v>
      </c>
      <c r="I1" s="473"/>
    </row>
    <row r="2" spans="1:29" s="112" customFormat="1" ht="101.25" customHeight="1"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3" spans="1:29" ht="20.25" x14ac:dyDescent="0.25">
      <c r="B3" s="476" t="s">
        <v>168</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row>
    <row r="4" spans="1:29" ht="20.25" x14ac:dyDescent="0.25">
      <c r="B4" s="514" t="str">
        <f>Январь!B4:AC4</f>
        <v>2025 г.</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row>
    <row r="5" spans="1:29" ht="15.75" x14ac:dyDescent="0.25">
      <c r="B5" s="501" t="s">
        <v>2</v>
      </c>
      <c r="C5" s="502" t="s">
        <v>0</v>
      </c>
      <c r="D5" s="503"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04"/>
    </row>
    <row r="6" spans="1:29" ht="89.25" customHeight="1" x14ac:dyDescent="0.25">
      <c r="B6" s="501"/>
      <c r="C6" s="502"/>
      <c r="D6" s="270" t="s">
        <v>24</v>
      </c>
      <c r="E6" s="271" t="s">
        <v>25</v>
      </c>
      <c r="F6" s="272" t="s">
        <v>30</v>
      </c>
      <c r="G6" s="270"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277" t="s">
        <v>81</v>
      </c>
    </row>
    <row r="7" spans="1:29" s="264" customFormat="1" ht="24" x14ac:dyDescent="0.25">
      <c r="A7" s="481"/>
      <c r="B7" s="159" t="s">
        <v>1</v>
      </c>
      <c r="C7" s="262" t="s">
        <v>95</v>
      </c>
      <c r="D7" s="279">
        <f>SUM(D8:D14)</f>
        <v>0</v>
      </c>
      <c r="E7" s="279">
        <f>SUM(E8:E14)</f>
        <v>0</v>
      </c>
      <c r="F7" s="279" t="e">
        <f t="shared" ref="F7:F14" si="0">E7/D7</f>
        <v>#DIV/0!</v>
      </c>
      <c r="G7" s="279">
        <f>SUM(G8:G14)</f>
        <v>0</v>
      </c>
      <c r="H7" s="279">
        <f>SUM(H8:H14)</f>
        <v>0</v>
      </c>
      <c r="I7" s="279" t="e">
        <f t="shared" ref="I7:I22" si="1">H7/G7</f>
        <v>#DIV/0!</v>
      </c>
      <c r="J7" s="279">
        <f>SUM(J8:J14)</f>
        <v>0</v>
      </c>
      <c r="K7" s="279">
        <f>SUM(K8:K14)</f>
        <v>0</v>
      </c>
      <c r="L7" s="279">
        <f>SUM(L8:L14)</f>
        <v>0</v>
      </c>
      <c r="M7" s="279">
        <f>SUM(M8:M14)</f>
        <v>0</v>
      </c>
      <c r="N7" s="279">
        <f t="shared" ref="N7:N14" si="2">J7</f>
        <v>0</v>
      </c>
      <c r="O7" s="279">
        <f t="shared" ref="O7:O14" si="3">K7+M7</f>
        <v>0</v>
      </c>
      <c r="P7" s="279" t="e">
        <f>O7/N7</f>
        <v>#DIV/0!</v>
      </c>
      <c r="Q7" s="279">
        <f t="shared" ref="Q7:V7" si="4">SUM(Q8:Q14)</f>
        <v>0</v>
      </c>
      <c r="R7" s="279">
        <f t="shared" si="4"/>
        <v>0</v>
      </c>
      <c r="S7" s="279">
        <f t="shared" si="4"/>
        <v>0</v>
      </c>
      <c r="T7" s="279">
        <f t="shared" si="4"/>
        <v>0</v>
      </c>
      <c r="U7" s="279">
        <f t="shared" si="4"/>
        <v>0</v>
      </c>
      <c r="V7" s="279">
        <f t="shared" si="4"/>
        <v>0</v>
      </c>
      <c r="W7" s="279">
        <f>Q7</f>
        <v>0</v>
      </c>
      <c r="X7" s="279">
        <f>R7+T7+V7</f>
        <v>0</v>
      </c>
      <c r="Y7" s="279" t="e">
        <f>X7/W7</f>
        <v>#DIV/0!</v>
      </c>
      <c r="Z7" s="279">
        <f t="shared" ref="Z7:AA41" si="5">W7+N7+G7+D7</f>
        <v>0</v>
      </c>
      <c r="AA7" s="279">
        <f t="shared" si="5"/>
        <v>0</v>
      </c>
      <c r="AB7" s="279">
        <f>IFERROR(AA7/Z7,0)</f>
        <v>0</v>
      </c>
      <c r="AC7" s="279">
        <f>AB7*1.2</f>
        <v>0</v>
      </c>
    </row>
    <row r="8" spans="1:29" ht="15.75" x14ac:dyDescent="0.25">
      <c r="A8" s="481"/>
      <c r="B8" s="170" t="s">
        <v>7</v>
      </c>
      <c r="C8" s="263" t="s">
        <v>96</v>
      </c>
      <c r="D8" s="303">
        <v>0</v>
      </c>
      <c r="E8" s="303">
        <v>0</v>
      </c>
      <c r="F8" s="279" t="e">
        <f t="shared" si="0"/>
        <v>#DIV/0!</v>
      </c>
      <c r="G8" s="303">
        <v>0</v>
      </c>
      <c r="H8" s="303">
        <v>0</v>
      </c>
      <c r="I8" s="279" t="e">
        <f t="shared" si="1"/>
        <v>#DIV/0!</v>
      </c>
      <c r="J8" s="303"/>
      <c r="K8" s="303"/>
      <c r="L8" s="303"/>
      <c r="M8" s="303"/>
      <c r="N8" s="280">
        <f t="shared" si="2"/>
        <v>0</v>
      </c>
      <c r="O8" s="280">
        <f t="shared" si="3"/>
        <v>0</v>
      </c>
      <c r="P8" s="279" t="e">
        <f t="shared" ref="P8:P31" si="6">O8/N8</f>
        <v>#DIV/0!</v>
      </c>
      <c r="Q8" s="304"/>
      <c r="R8" s="304"/>
      <c r="S8" s="304"/>
      <c r="T8" s="304"/>
      <c r="U8" s="304"/>
      <c r="V8" s="304"/>
      <c r="W8" s="280">
        <f t="shared" ref="W8:W31" si="7">Q8</f>
        <v>0</v>
      </c>
      <c r="X8" s="280">
        <f t="shared" ref="X8:X31" si="8">R8+T8</f>
        <v>0</v>
      </c>
      <c r="Y8" s="279" t="e">
        <f t="shared" ref="Y8:Y31" si="9">X8/W8</f>
        <v>#DIV/0!</v>
      </c>
      <c r="Z8" s="280">
        <f t="shared" si="5"/>
        <v>0</v>
      </c>
      <c r="AA8" s="280">
        <f t="shared" si="5"/>
        <v>0</v>
      </c>
      <c r="AB8" s="279">
        <f t="shared" ref="AB8:AB41" si="10">IFERROR(AA8/Z8,0)</f>
        <v>0</v>
      </c>
      <c r="AC8" s="279">
        <f t="shared" ref="AC8:AC30" si="11">AB8*1.2</f>
        <v>0</v>
      </c>
    </row>
    <row r="9" spans="1:29" ht="15.75" x14ac:dyDescent="0.25">
      <c r="A9" s="481"/>
      <c r="B9" s="170" t="s">
        <v>8</v>
      </c>
      <c r="C9" s="263" t="s">
        <v>97</v>
      </c>
      <c r="D9" s="303">
        <v>0</v>
      </c>
      <c r="E9" s="303">
        <v>0</v>
      </c>
      <c r="F9" s="279" t="e">
        <f t="shared" si="0"/>
        <v>#DIV/0!</v>
      </c>
      <c r="G9" s="303">
        <v>0</v>
      </c>
      <c r="H9" s="303">
        <v>0</v>
      </c>
      <c r="I9" s="279" t="e">
        <f t="shared" si="1"/>
        <v>#DIV/0!</v>
      </c>
      <c r="J9" s="303"/>
      <c r="K9" s="303"/>
      <c r="L9" s="303"/>
      <c r="M9" s="303"/>
      <c r="N9" s="280">
        <f t="shared" si="2"/>
        <v>0</v>
      </c>
      <c r="O9" s="280">
        <f t="shared" si="3"/>
        <v>0</v>
      </c>
      <c r="P9" s="279" t="e">
        <f t="shared" si="6"/>
        <v>#DIV/0!</v>
      </c>
      <c r="Q9" s="304"/>
      <c r="R9" s="304"/>
      <c r="S9" s="304"/>
      <c r="T9" s="304"/>
      <c r="U9" s="304"/>
      <c r="V9" s="304"/>
      <c r="W9" s="280">
        <f t="shared" si="7"/>
        <v>0</v>
      </c>
      <c r="X9" s="280">
        <f t="shared" si="8"/>
        <v>0</v>
      </c>
      <c r="Y9" s="279" t="e">
        <f t="shared" si="9"/>
        <v>#DIV/0!</v>
      </c>
      <c r="Z9" s="280">
        <f t="shared" si="5"/>
        <v>0</v>
      </c>
      <c r="AA9" s="280">
        <f t="shared" si="5"/>
        <v>0</v>
      </c>
      <c r="AB9" s="279">
        <f t="shared" si="10"/>
        <v>0</v>
      </c>
      <c r="AC9" s="279">
        <f t="shared" si="11"/>
        <v>0</v>
      </c>
    </row>
    <row r="10" spans="1:29" ht="15.75" x14ac:dyDescent="0.25">
      <c r="A10" s="481"/>
      <c r="B10" s="170" t="s">
        <v>9</v>
      </c>
      <c r="C10" s="263" t="s">
        <v>98</v>
      </c>
      <c r="D10" s="303">
        <v>0</v>
      </c>
      <c r="E10" s="303">
        <v>0</v>
      </c>
      <c r="F10" s="279" t="e">
        <f t="shared" si="0"/>
        <v>#DIV/0!</v>
      </c>
      <c r="G10" s="303">
        <v>0</v>
      </c>
      <c r="H10" s="303">
        <v>0</v>
      </c>
      <c r="I10" s="279" t="e">
        <f t="shared" si="1"/>
        <v>#DIV/0!</v>
      </c>
      <c r="J10" s="303"/>
      <c r="K10" s="303"/>
      <c r="L10" s="303"/>
      <c r="M10" s="303"/>
      <c r="N10" s="280">
        <f t="shared" si="2"/>
        <v>0</v>
      </c>
      <c r="O10" s="280">
        <f t="shared" si="3"/>
        <v>0</v>
      </c>
      <c r="P10" s="279" t="e">
        <f t="shared" si="6"/>
        <v>#DIV/0!</v>
      </c>
      <c r="Q10" s="304"/>
      <c r="R10" s="304"/>
      <c r="S10" s="304"/>
      <c r="T10" s="304"/>
      <c r="U10" s="304"/>
      <c r="V10" s="304"/>
      <c r="W10" s="280">
        <f t="shared" si="7"/>
        <v>0</v>
      </c>
      <c r="X10" s="280">
        <f t="shared" si="8"/>
        <v>0</v>
      </c>
      <c r="Y10" s="279" t="e">
        <f t="shared" si="9"/>
        <v>#DIV/0!</v>
      </c>
      <c r="Z10" s="280">
        <f t="shared" si="5"/>
        <v>0</v>
      </c>
      <c r="AA10" s="280">
        <f t="shared" si="5"/>
        <v>0</v>
      </c>
      <c r="AB10" s="279">
        <f t="shared" si="10"/>
        <v>0</v>
      </c>
      <c r="AC10" s="279">
        <f t="shared" si="11"/>
        <v>0</v>
      </c>
    </row>
    <row r="11" spans="1:29" ht="15.75" x14ac:dyDescent="0.25">
      <c r="A11" s="481"/>
      <c r="B11" s="170" t="s">
        <v>10</v>
      </c>
      <c r="C11" s="263" t="s">
        <v>99</v>
      </c>
      <c r="D11" s="303">
        <v>0</v>
      </c>
      <c r="E11" s="303">
        <v>0</v>
      </c>
      <c r="F11" s="279" t="e">
        <f t="shared" si="0"/>
        <v>#DIV/0!</v>
      </c>
      <c r="G11" s="303">
        <v>0</v>
      </c>
      <c r="H11" s="303">
        <v>0</v>
      </c>
      <c r="I11" s="279" t="e">
        <f t="shared" si="1"/>
        <v>#DIV/0!</v>
      </c>
      <c r="J11" s="303"/>
      <c r="K11" s="303"/>
      <c r="L11" s="303"/>
      <c r="M11" s="303"/>
      <c r="N11" s="280">
        <f t="shared" si="2"/>
        <v>0</v>
      </c>
      <c r="O11" s="280">
        <f t="shared" si="3"/>
        <v>0</v>
      </c>
      <c r="P11" s="279" t="e">
        <f t="shared" si="6"/>
        <v>#DIV/0!</v>
      </c>
      <c r="Q11" s="304"/>
      <c r="R11" s="304"/>
      <c r="S11" s="304"/>
      <c r="T11" s="304"/>
      <c r="U11" s="304"/>
      <c r="V11" s="304"/>
      <c r="W11" s="280">
        <f t="shared" si="7"/>
        <v>0</v>
      </c>
      <c r="X11" s="280">
        <f t="shared" si="8"/>
        <v>0</v>
      </c>
      <c r="Y11" s="279" t="e">
        <f t="shared" si="9"/>
        <v>#DIV/0!</v>
      </c>
      <c r="Z11" s="280">
        <f t="shared" si="5"/>
        <v>0</v>
      </c>
      <c r="AA11" s="280">
        <f t="shared" si="5"/>
        <v>0</v>
      </c>
      <c r="AB11" s="279">
        <f t="shared" si="10"/>
        <v>0</v>
      </c>
      <c r="AC11" s="279">
        <f t="shared" si="11"/>
        <v>0</v>
      </c>
    </row>
    <row r="12" spans="1:29" ht="15.75" x14ac:dyDescent="0.25">
      <c r="A12" s="481"/>
      <c r="B12" s="170" t="s">
        <v>11</v>
      </c>
      <c r="C12" s="263" t="s">
        <v>100</v>
      </c>
      <c r="D12" s="303">
        <v>0</v>
      </c>
      <c r="E12" s="303">
        <v>0</v>
      </c>
      <c r="F12" s="279" t="e">
        <f t="shared" si="0"/>
        <v>#DIV/0!</v>
      </c>
      <c r="G12" s="303">
        <v>0</v>
      </c>
      <c r="H12" s="303">
        <v>0</v>
      </c>
      <c r="I12" s="279" t="e">
        <f t="shared" si="1"/>
        <v>#DIV/0!</v>
      </c>
      <c r="J12" s="303"/>
      <c r="K12" s="303"/>
      <c r="L12" s="303"/>
      <c r="M12" s="303"/>
      <c r="N12" s="280">
        <f t="shared" si="2"/>
        <v>0</v>
      </c>
      <c r="O12" s="280">
        <f t="shared" si="3"/>
        <v>0</v>
      </c>
      <c r="P12" s="279" t="e">
        <f t="shared" si="6"/>
        <v>#DIV/0!</v>
      </c>
      <c r="Q12" s="304"/>
      <c r="R12" s="304"/>
      <c r="S12" s="304"/>
      <c r="T12" s="304"/>
      <c r="U12" s="304"/>
      <c r="V12" s="304"/>
      <c r="W12" s="280">
        <f t="shared" si="7"/>
        <v>0</v>
      </c>
      <c r="X12" s="280">
        <f t="shared" si="8"/>
        <v>0</v>
      </c>
      <c r="Y12" s="279" t="e">
        <f t="shared" si="9"/>
        <v>#DIV/0!</v>
      </c>
      <c r="Z12" s="280">
        <f t="shared" si="5"/>
        <v>0</v>
      </c>
      <c r="AA12" s="280">
        <f t="shared" si="5"/>
        <v>0</v>
      </c>
      <c r="AB12" s="279">
        <f t="shared" si="10"/>
        <v>0</v>
      </c>
      <c r="AC12" s="279">
        <f t="shared" si="11"/>
        <v>0</v>
      </c>
    </row>
    <row r="13" spans="1:29" ht="15.75" x14ac:dyDescent="0.25">
      <c r="A13" s="481"/>
      <c r="B13" s="170" t="s">
        <v>12</v>
      </c>
      <c r="C13" s="263" t="s">
        <v>101</v>
      </c>
      <c r="D13" s="303">
        <v>0</v>
      </c>
      <c r="E13" s="303">
        <v>0</v>
      </c>
      <c r="F13" s="279" t="e">
        <f t="shared" si="0"/>
        <v>#DIV/0!</v>
      </c>
      <c r="G13" s="303">
        <v>0</v>
      </c>
      <c r="H13" s="303">
        <v>0</v>
      </c>
      <c r="I13" s="279" t="e">
        <f t="shared" si="1"/>
        <v>#DIV/0!</v>
      </c>
      <c r="J13" s="303"/>
      <c r="K13" s="303"/>
      <c r="L13" s="303"/>
      <c r="M13" s="303"/>
      <c r="N13" s="280">
        <f t="shared" si="2"/>
        <v>0</v>
      </c>
      <c r="O13" s="280">
        <f t="shared" si="3"/>
        <v>0</v>
      </c>
      <c r="P13" s="279" t="e">
        <f t="shared" si="6"/>
        <v>#DIV/0!</v>
      </c>
      <c r="Q13" s="304"/>
      <c r="R13" s="304"/>
      <c r="S13" s="304"/>
      <c r="T13" s="304"/>
      <c r="U13" s="304"/>
      <c r="V13" s="304"/>
      <c r="W13" s="280">
        <f t="shared" si="7"/>
        <v>0</v>
      </c>
      <c r="X13" s="280">
        <f t="shared" si="8"/>
        <v>0</v>
      </c>
      <c r="Y13" s="279" t="e">
        <f t="shared" si="9"/>
        <v>#DIV/0!</v>
      </c>
      <c r="Z13" s="280">
        <f t="shared" si="5"/>
        <v>0</v>
      </c>
      <c r="AA13" s="280">
        <f t="shared" si="5"/>
        <v>0</v>
      </c>
      <c r="AB13" s="279">
        <f t="shared" si="10"/>
        <v>0</v>
      </c>
      <c r="AC13" s="279">
        <f t="shared" si="11"/>
        <v>0</v>
      </c>
    </row>
    <row r="14" spans="1:29" ht="15.75" x14ac:dyDescent="0.25">
      <c r="A14" s="481"/>
      <c r="B14" s="170" t="s">
        <v>13</v>
      </c>
      <c r="C14" s="263" t="s">
        <v>102</v>
      </c>
      <c r="D14" s="303">
        <v>0</v>
      </c>
      <c r="E14" s="303">
        <v>0</v>
      </c>
      <c r="F14" s="279" t="e">
        <f t="shared" si="0"/>
        <v>#DIV/0!</v>
      </c>
      <c r="G14" s="303">
        <v>0</v>
      </c>
      <c r="H14" s="303">
        <v>0</v>
      </c>
      <c r="I14" s="279" t="e">
        <f t="shared" si="1"/>
        <v>#DIV/0!</v>
      </c>
      <c r="J14" s="303"/>
      <c r="K14" s="303"/>
      <c r="L14" s="303"/>
      <c r="M14" s="303"/>
      <c r="N14" s="280">
        <f t="shared" si="2"/>
        <v>0</v>
      </c>
      <c r="O14" s="280">
        <f t="shared" si="3"/>
        <v>0</v>
      </c>
      <c r="P14" s="279" t="e">
        <f t="shared" si="6"/>
        <v>#DIV/0!</v>
      </c>
      <c r="Q14" s="304"/>
      <c r="R14" s="304"/>
      <c r="S14" s="304"/>
      <c r="T14" s="304"/>
      <c r="U14" s="304"/>
      <c r="V14" s="304"/>
      <c r="W14" s="280">
        <f t="shared" si="7"/>
        <v>0</v>
      </c>
      <c r="X14" s="280">
        <f t="shared" si="8"/>
        <v>0</v>
      </c>
      <c r="Y14" s="279" t="e">
        <f t="shared" si="9"/>
        <v>#DIV/0!</v>
      </c>
      <c r="Z14" s="280">
        <f t="shared" si="5"/>
        <v>0</v>
      </c>
      <c r="AA14" s="280">
        <f t="shared" si="5"/>
        <v>0</v>
      </c>
      <c r="AB14" s="279">
        <f t="shared" si="10"/>
        <v>0</v>
      </c>
      <c r="AC14" s="279">
        <f t="shared" si="11"/>
        <v>0</v>
      </c>
    </row>
    <row r="15" spans="1:29" s="264" customFormat="1" ht="24" x14ac:dyDescent="0.25">
      <c r="A15" s="481"/>
      <c r="B15" s="159" t="s">
        <v>17</v>
      </c>
      <c r="C15" s="262" t="s">
        <v>103</v>
      </c>
      <c r="D15" s="279">
        <f>SUM(D16:D22)</f>
        <v>0</v>
      </c>
      <c r="E15" s="279">
        <f>SUM(E16:E22)</f>
        <v>0</v>
      </c>
      <c r="F15" s="279" t="e">
        <f>E15/D15</f>
        <v>#DIV/0!</v>
      </c>
      <c r="G15" s="279">
        <f>SUM(G16:G22)</f>
        <v>0</v>
      </c>
      <c r="H15" s="279">
        <f>SUM(H16:H22)</f>
        <v>0</v>
      </c>
      <c r="I15" s="279" t="e">
        <f t="shared" si="1"/>
        <v>#DIV/0!</v>
      </c>
      <c r="J15" s="279">
        <f>SUM(J16:J22)</f>
        <v>0</v>
      </c>
      <c r="K15" s="279">
        <f>SUM(K16:K22)</f>
        <v>0</v>
      </c>
      <c r="L15" s="279">
        <f>SUM(L16:L22)</f>
        <v>0</v>
      </c>
      <c r="M15" s="279">
        <f>SUM(M16:M22)</f>
        <v>0</v>
      </c>
      <c r="N15" s="279">
        <f>J15</f>
        <v>0</v>
      </c>
      <c r="O15" s="279">
        <f>K15+M15</f>
        <v>0</v>
      </c>
      <c r="P15" s="279" t="e">
        <f t="shared" si="6"/>
        <v>#DIV/0!</v>
      </c>
      <c r="Q15" s="279">
        <f t="shared" ref="Q15:V15" si="12">SUM(Q16:Q22)</f>
        <v>0</v>
      </c>
      <c r="R15" s="279">
        <f t="shared" si="12"/>
        <v>0</v>
      </c>
      <c r="S15" s="279">
        <f t="shared" si="12"/>
        <v>0</v>
      </c>
      <c r="T15" s="279">
        <f t="shared" si="12"/>
        <v>0</v>
      </c>
      <c r="U15" s="279">
        <f t="shared" si="12"/>
        <v>0</v>
      </c>
      <c r="V15" s="279">
        <f t="shared" si="12"/>
        <v>0</v>
      </c>
      <c r="W15" s="279">
        <f t="shared" si="7"/>
        <v>0</v>
      </c>
      <c r="X15" s="279">
        <f t="shared" si="8"/>
        <v>0</v>
      </c>
      <c r="Y15" s="279" t="e">
        <f t="shared" si="9"/>
        <v>#DIV/0!</v>
      </c>
      <c r="Z15" s="279">
        <f t="shared" si="5"/>
        <v>0</v>
      </c>
      <c r="AA15" s="279">
        <f t="shared" si="5"/>
        <v>0</v>
      </c>
      <c r="AB15" s="279">
        <f t="shared" si="10"/>
        <v>0</v>
      </c>
      <c r="AC15" s="279">
        <f t="shared" si="11"/>
        <v>0</v>
      </c>
    </row>
    <row r="16" spans="1:29" ht="15.75" x14ac:dyDescent="0.25">
      <c r="A16" s="481"/>
      <c r="B16" s="170" t="s">
        <v>7</v>
      </c>
      <c r="C16" s="263" t="s">
        <v>104</v>
      </c>
      <c r="D16" s="303">
        <v>0</v>
      </c>
      <c r="E16" s="303">
        <v>0</v>
      </c>
      <c r="F16" s="279" t="e">
        <f t="shared" ref="F16:F32" si="13">E16/D16</f>
        <v>#DIV/0!</v>
      </c>
      <c r="G16" s="303">
        <v>0</v>
      </c>
      <c r="H16" s="303">
        <v>0</v>
      </c>
      <c r="I16" s="279" t="e">
        <f t="shared" si="1"/>
        <v>#DIV/0!</v>
      </c>
      <c r="J16" s="304"/>
      <c r="K16" s="304"/>
      <c r="L16" s="304"/>
      <c r="M16" s="304"/>
      <c r="N16" s="280">
        <f t="shared" ref="N16:N31" si="14">J16</f>
        <v>0</v>
      </c>
      <c r="O16" s="280">
        <f>K16+M16</f>
        <v>0</v>
      </c>
      <c r="P16" s="279" t="e">
        <f t="shared" si="6"/>
        <v>#DIV/0!</v>
      </c>
      <c r="Q16" s="304">
        <v>0</v>
      </c>
      <c r="R16" s="304">
        <v>0</v>
      </c>
      <c r="S16" s="304">
        <v>0</v>
      </c>
      <c r="T16" s="304">
        <v>0</v>
      </c>
      <c r="U16" s="304">
        <v>0</v>
      </c>
      <c r="V16" s="304">
        <v>0</v>
      </c>
      <c r="W16" s="280">
        <f>Q16</f>
        <v>0</v>
      </c>
      <c r="X16" s="280">
        <f t="shared" si="8"/>
        <v>0</v>
      </c>
      <c r="Y16" s="279" t="e">
        <f t="shared" si="9"/>
        <v>#DIV/0!</v>
      </c>
      <c r="Z16" s="280">
        <f t="shared" si="5"/>
        <v>0</v>
      </c>
      <c r="AA16" s="280">
        <f t="shared" si="5"/>
        <v>0</v>
      </c>
      <c r="AB16" s="279">
        <f t="shared" si="10"/>
        <v>0</v>
      </c>
      <c r="AC16" s="279">
        <f t="shared" si="11"/>
        <v>0</v>
      </c>
    </row>
    <row r="17" spans="1:29" ht="15.75" x14ac:dyDescent="0.25">
      <c r="A17" s="481"/>
      <c r="B17" s="170" t="s">
        <v>8</v>
      </c>
      <c r="C17" s="263" t="s">
        <v>105</v>
      </c>
      <c r="D17" s="303">
        <v>0</v>
      </c>
      <c r="E17" s="303">
        <v>0</v>
      </c>
      <c r="F17" s="279" t="e">
        <f t="shared" si="13"/>
        <v>#DIV/0!</v>
      </c>
      <c r="G17" s="303">
        <v>0</v>
      </c>
      <c r="H17" s="303">
        <v>0</v>
      </c>
      <c r="I17" s="279" t="e">
        <f t="shared" si="1"/>
        <v>#DIV/0!</v>
      </c>
      <c r="J17" s="304"/>
      <c r="K17" s="304"/>
      <c r="L17" s="304"/>
      <c r="M17" s="304"/>
      <c r="N17" s="280">
        <f t="shared" si="14"/>
        <v>0</v>
      </c>
      <c r="O17" s="280">
        <f t="shared" ref="O17:O31" si="15">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row>
    <row r="18" spans="1:29" ht="15.75" x14ac:dyDescent="0.25">
      <c r="A18" s="481"/>
      <c r="B18" s="170" t="s">
        <v>9</v>
      </c>
      <c r="C18" s="263" t="s">
        <v>106</v>
      </c>
      <c r="D18" s="303">
        <v>0</v>
      </c>
      <c r="E18" s="303">
        <v>0</v>
      </c>
      <c r="F18" s="279" t="e">
        <f t="shared" si="13"/>
        <v>#DIV/0!</v>
      </c>
      <c r="G18" s="303">
        <v>0</v>
      </c>
      <c r="H18" s="303">
        <v>0</v>
      </c>
      <c r="I18" s="279" t="e">
        <f t="shared" si="1"/>
        <v>#DIV/0!</v>
      </c>
      <c r="J18" s="304"/>
      <c r="K18" s="304"/>
      <c r="L18" s="304"/>
      <c r="M18" s="304"/>
      <c r="N18" s="280">
        <f t="shared" si="14"/>
        <v>0</v>
      </c>
      <c r="O18" s="280">
        <f t="shared" si="15"/>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279">
        <f t="shared" si="11"/>
        <v>0</v>
      </c>
    </row>
    <row r="19" spans="1:29" ht="15.75" x14ac:dyDescent="0.25">
      <c r="A19" s="481"/>
      <c r="B19" s="170" t="s">
        <v>10</v>
      </c>
      <c r="C19" s="263" t="s">
        <v>107</v>
      </c>
      <c r="D19" s="303">
        <v>0</v>
      </c>
      <c r="E19" s="303">
        <v>0</v>
      </c>
      <c r="F19" s="279" t="e">
        <f t="shared" si="13"/>
        <v>#DIV/0!</v>
      </c>
      <c r="G19" s="303">
        <v>0</v>
      </c>
      <c r="H19" s="303">
        <v>0</v>
      </c>
      <c r="I19" s="279" t="e">
        <f t="shared" si="1"/>
        <v>#DIV/0!</v>
      </c>
      <c r="J19" s="304"/>
      <c r="K19" s="304"/>
      <c r="L19" s="304"/>
      <c r="M19" s="304"/>
      <c r="N19" s="280">
        <f t="shared" si="14"/>
        <v>0</v>
      </c>
      <c r="O19" s="280">
        <f t="shared" si="15"/>
        <v>0</v>
      </c>
      <c r="P19" s="279" t="e">
        <f t="shared" si="6"/>
        <v>#DIV/0!</v>
      </c>
      <c r="Q19" s="304">
        <v>0</v>
      </c>
      <c r="R19" s="304">
        <v>0</v>
      </c>
      <c r="S19" s="304">
        <v>0</v>
      </c>
      <c r="T19" s="304">
        <v>0</v>
      </c>
      <c r="U19" s="304">
        <v>0</v>
      </c>
      <c r="V19" s="304">
        <v>0</v>
      </c>
      <c r="W19" s="280">
        <f t="shared" si="7"/>
        <v>0</v>
      </c>
      <c r="X19" s="280">
        <f t="shared" si="8"/>
        <v>0</v>
      </c>
      <c r="Y19" s="279" t="e">
        <f t="shared" si="9"/>
        <v>#DIV/0!</v>
      </c>
      <c r="Z19" s="280">
        <f t="shared" si="5"/>
        <v>0</v>
      </c>
      <c r="AA19" s="280">
        <f t="shared" si="5"/>
        <v>0</v>
      </c>
      <c r="AB19" s="279">
        <f t="shared" si="10"/>
        <v>0</v>
      </c>
      <c r="AC19" s="279">
        <f t="shared" si="11"/>
        <v>0</v>
      </c>
    </row>
    <row r="20" spans="1:29" ht="15.75" x14ac:dyDescent="0.25">
      <c r="A20" s="481"/>
      <c r="B20" s="170" t="s">
        <v>11</v>
      </c>
      <c r="C20" s="263" t="s">
        <v>108</v>
      </c>
      <c r="D20" s="303">
        <v>0</v>
      </c>
      <c r="E20" s="303">
        <v>0</v>
      </c>
      <c r="F20" s="279" t="e">
        <f t="shared" si="13"/>
        <v>#DIV/0!</v>
      </c>
      <c r="G20" s="303">
        <v>0</v>
      </c>
      <c r="H20" s="303">
        <v>0</v>
      </c>
      <c r="I20" s="279" t="e">
        <f t="shared" si="1"/>
        <v>#DIV/0!</v>
      </c>
      <c r="J20" s="304"/>
      <c r="K20" s="304"/>
      <c r="L20" s="304"/>
      <c r="M20" s="304"/>
      <c r="N20" s="280">
        <f t="shared" si="14"/>
        <v>0</v>
      </c>
      <c r="O20" s="280">
        <f t="shared" si="15"/>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row>
    <row r="21" spans="1:29" ht="15.75" x14ac:dyDescent="0.25">
      <c r="A21" s="481"/>
      <c r="B21" s="170" t="s">
        <v>12</v>
      </c>
      <c r="C21" s="263" t="s">
        <v>109</v>
      </c>
      <c r="D21" s="303">
        <v>0</v>
      </c>
      <c r="E21" s="303">
        <v>0</v>
      </c>
      <c r="F21" s="279" t="e">
        <f t="shared" si="13"/>
        <v>#DIV/0!</v>
      </c>
      <c r="G21" s="303">
        <v>0</v>
      </c>
      <c r="H21" s="303">
        <v>0</v>
      </c>
      <c r="I21" s="279" t="e">
        <f t="shared" si="1"/>
        <v>#DIV/0!</v>
      </c>
      <c r="J21" s="304"/>
      <c r="K21" s="304"/>
      <c r="L21" s="304"/>
      <c r="M21" s="304"/>
      <c r="N21" s="280">
        <f t="shared" si="14"/>
        <v>0</v>
      </c>
      <c r="O21" s="280">
        <f t="shared" si="15"/>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row>
    <row r="22" spans="1:29" ht="15.75" x14ac:dyDescent="0.25">
      <c r="A22" s="481"/>
      <c r="B22" s="170" t="s">
        <v>13</v>
      </c>
      <c r="C22" s="263" t="s">
        <v>110</v>
      </c>
      <c r="D22" s="303">
        <v>0</v>
      </c>
      <c r="E22" s="303">
        <v>0</v>
      </c>
      <c r="F22" s="279" t="e">
        <f t="shared" si="13"/>
        <v>#DIV/0!</v>
      </c>
      <c r="G22" s="303">
        <v>0</v>
      </c>
      <c r="H22" s="303">
        <v>0</v>
      </c>
      <c r="I22" s="279" t="e">
        <f t="shared" si="1"/>
        <v>#DIV/0!</v>
      </c>
      <c r="J22" s="304"/>
      <c r="K22" s="304"/>
      <c r="L22" s="304"/>
      <c r="M22" s="304"/>
      <c r="N22" s="280">
        <f t="shared" si="14"/>
        <v>0</v>
      </c>
      <c r="O22" s="280">
        <f t="shared" si="15"/>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279">
        <f t="shared" si="11"/>
        <v>0</v>
      </c>
    </row>
    <row r="23" spans="1:29" s="285" customFormat="1" ht="24" x14ac:dyDescent="0.25">
      <c r="A23" s="481"/>
      <c r="B23" s="314" t="s">
        <v>119</v>
      </c>
      <c r="C23" s="288" t="s">
        <v>94</v>
      </c>
      <c r="D23" s="306"/>
      <c r="E23" s="306"/>
      <c r="F23" s="292" t="e">
        <f t="shared" si="13"/>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279">
        <f t="shared" si="11"/>
        <v>0</v>
      </c>
    </row>
    <row r="24" spans="1:29" s="264" customFormat="1" ht="24" x14ac:dyDescent="0.25">
      <c r="A24" s="481"/>
      <c r="B24" s="159" t="s">
        <v>74</v>
      </c>
      <c r="C24" s="262" t="s">
        <v>111</v>
      </c>
      <c r="D24" s="279">
        <f>SUM(D25:D31)</f>
        <v>0</v>
      </c>
      <c r="E24" s="279">
        <f>SUM(E25:E31)</f>
        <v>0</v>
      </c>
      <c r="F24" s="279" t="e">
        <f t="shared" si="13"/>
        <v>#DIV/0!</v>
      </c>
      <c r="G24" s="279">
        <f>SUM(G25:G31)</f>
        <v>0</v>
      </c>
      <c r="H24" s="279">
        <f>SUM(H25:H31)</f>
        <v>0</v>
      </c>
      <c r="I24" s="279" t="e">
        <f>H24/G24</f>
        <v>#DIV/0!</v>
      </c>
      <c r="J24" s="279">
        <f>SUM(J25:J31)</f>
        <v>0</v>
      </c>
      <c r="K24" s="279">
        <f>SUM(K25:K31)</f>
        <v>0</v>
      </c>
      <c r="L24" s="279">
        <f>SUM(L25:L31)</f>
        <v>0</v>
      </c>
      <c r="M24" s="279">
        <f>SUM(M25:M31)</f>
        <v>0</v>
      </c>
      <c r="N24" s="279">
        <f t="shared" si="14"/>
        <v>0</v>
      </c>
      <c r="O24" s="279">
        <f>K24+M24</f>
        <v>0</v>
      </c>
      <c r="P24" s="279" t="e">
        <f t="shared" si="6"/>
        <v>#DIV/0!</v>
      </c>
      <c r="Q24" s="279">
        <f t="shared" ref="Q24:V24" si="16">SUM(Q25:Q31)</f>
        <v>0</v>
      </c>
      <c r="R24" s="279">
        <f t="shared" si="16"/>
        <v>0</v>
      </c>
      <c r="S24" s="279">
        <f t="shared" si="16"/>
        <v>0</v>
      </c>
      <c r="T24" s="279">
        <f t="shared" si="16"/>
        <v>0</v>
      </c>
      <c r="U24" s="279">
        <f t="shared" si="16"/>
        <v>0</v>
      </c>
      <c r="V24" s="279">
        <f t="shared" si="16"/>
        <v>0</v>
      </c>
      <c r="W24" s="279">
        <f t="shared" si="7"/>
        <v>0</v>
      </c>
      <c r="X24" s="279">
        <f t="shared" si="8"/>
        <v>0</v>
      </c>
      <c r="Y24" s="279" t="e">
        <f t="shared" si="9"/>
        <v>#DIV/0!</v>
      </c>
      <c r="Z24" s="279">
        <f t="shared" si="5"/>
        <v>0</v>
      </c>
      <c r="AA24" s="279">
        <f t="shared" si="5"/>
        <v>0</v>
      </c>
      <c r="AB24" s="279">
        <f t="shared" si="10"/>
        <v>0</v>
      </c>
      <c r="AC24" s="279">
        <f t="shared" si="11"/>
        <v>0</v>
      </c>
    </row>
    <row r="25" spans="1:29" ht="15.75" x14ac:dyDescent="0.25">
      <c r="A25" s="481"/>
      <c r="B25" s="170" t="s">
        <v>7</v>
      </c>
      <c r="C25" s="263" t="s">
        <v>112</v>
      </c>
      <c r="D25" s="303"/>
      <c r="E25" s="303"/>
      <c r="F25" s="279" t="e">
        <f t="shared" si="13"/>
        <v>#DIV/0!</v>
      </c>
      <c r="G25" s="303">
        <v>0</v>
      </c>
      <c r="H25" s="303">
        <v>0</v>
      </c>
      <c r="I25" s="279" t="e">
        <f t="shared" ref="I25:I31" si="17">H25/G25</f>
        <v>#DIV/0!</v>
      </c>
      <c r="J25" s="304">
        <v>0</v>
      </c>
      <c r="K25" s="304">
        <v>0</v>
      </c>
      <c r="L25" s="304">
        <v>0</v>
      </c>
      <c r="M25" s="304">
        <v>0</v>
      </c>
      <c r="N25" s="280">
        <f t="shared" si="14"/>
        <v>0</v>
      </c>
      <c r="O25" s="280">
        <f t="shared" si="15"/>
        <v>0</v>
      </c>
      <c r="P25" s="279" t="e">
        <f t="shared" si="6"/>
        <v>#DIV/0!</v>
      </c>
      <c r="Q25" s="304"/>
      <c r="R25" s="304"/>
      <c r="S25" s="304"/>
      <c r="T25" s="304"/>
      <c r="U25" s="304"/>
      <c r="V25" s="304"/>
      <c r="W25" s="280">
        <f t="shared" si="7"/>
        <v>0</v>
      </c>
      <c r="X25" s="280">
        <f t="shared" si="8"/>
        <v>0</v>
      </c>
      <c r="Y25" s="279" t="e">
        <f t="shared" si="9"/>
        <v>#DIV/0!</v>
      </c>
      <c r="Z25" s="280">
        <f t="shared" si="5"/>
        <v>0</v>
      </c>
      <c r="AA25" s="280">
        <f t="shared" si="5"/>
        <v>0</v>
      </c>
      <c r="AB25" s="279">
        <f t="shared" si="10"/>
        <v>0</v>
      </c>
      <c r="AC25" s="279">
        <f t="shared" si="11"/>
        <v>0</v>
      </c>
    </row>
    <row r="26" spans="1:29" ht="15.75" x14ac:dyDescent="0.25">
      <c r="A26" s="481"/>
      <c r="B26" s="170" t="s">
        <v>8</v>
      </c>
      <c r="C26" s="263" t="s">
        <v>113</v>
      </c>
      <c r="D26" s="303"/>
      <c r="E26" s="303"/>
      <c r="F26" s="279" t="e">
        <f t="shared" si="13"/>
        <v>#DIV/0!</v>
      </c>
      <c r="G26" s="303">
        <v>0</v>
      </c>
      <c r="H26" s="303">
        <v>0</v>
      </c>
      <c r="I26" s="279" t="e">
        <f t="shared" si="17"/>
        <v>#DIV/0!</v>
      </c>
      <c r="J26" s="304">
        <v>0</v>
      </c>
      <c r="K26" s="304">
        <v>0</v>
      </c>
      <c r="L26" s="304">
        <v>0</v>
      </c>
      <c r="M26" s="304">
        <v>0</v>
      </c>
      <c r="N26" s="280">
        <f t="shared" si="14"/>
        <v>0</v>
      </c>
      <c r="O26" s="280">
        <f t="shared" si="15"/>
        <v>0</v>
      </c>
      <c r="P26" s="279" t="e">
        <f t="shared" si="6"/>
        <v>#DIV/0!</v>
      </c>
      <c r="Q26" s="305"/>
      <c r="R26" s="305"/>
      <c r="S26" s="305"/>
      <c r="T26" s="305"/>
      <c r="U26" s="304"/>
      <c r="V26" s="304"/>
      <c r="W26" s="280">
        <f t="shared" si="7"/>
        <v>0</v>
      </c>
      <c r="X26" s="280">
        <f t="shared" si="8"/>
        <v>0</v>
      </c>
      <c r="Y26" s="279" t="e">
        <f t="shared" si="9"/>
        <v>#DIV/0!</v>
      </c>
      <c r="Z26" s="280">
        <f t="shared" si="5"/>
        <v>0</v>
      </c>
      <c r="AA26" s="280">
        <f t="shared" si="5"/>
        <v>0</v>
      </c>
      <c r="AB26" s="279">
        <f t="shared" si="10"/>
        <v>0</v>
      </c>
      <c r="AC26" s="279">
        <f t="shared" si="11"/>
        <v>0</v>
      </c>
    </row>
    <row r="27" spans="1:29" ht="15.75" x14ac:dyDescent="0.25">
      <c r="A27" s="481"/>
      <c r="B27" s="170" t="s">
        <v>9</v>
      </c>
      <c r="C27" s="263" t="s">
        <v>114</v>
      </c>
      <c r="D27" s="303"/>
      <c r="E27" s="303"/>
      <c r="F27" s="279" t="e">
        <f t="shared" si="13"/>
        <v>#DIV/0!</v>
      </c>
      <c r="G27" s="303">
        <v>0</v>
      </c>
      <c r="H27" s="303">
        <v>0</v>
      </c>
      <c r="I27" s="279" t="e">
        <f t="shared" si="17"/>
        <v>#DIV/0!</v>
      </c>
      <c r="J27" s="304">
        <v>0</v>
      </c>
      <c r="K27" s="304">
        <v>0</v>
      </c>
      <c r="L27" s="304">
        <v>0</v>
      </c>
      <c r="M27" s="304">
        <v>0</v>
      </c>
      <c r="N27" s="280">
        <f t="shared" si="14"/>
        <v>0</v>
      </c>
      <c r="O27" s="280">
        <f t="shared" si="15"/>
        <v>0</v>
      </c>
      <c r="P27" s="279" t="e">
        <f t="shared" si="6"/>
        <v>#DIV/0!</v>
      </c>
      <c r="Q27" s="305"/>
      <c r="R27" s="305"/>
      <c r="S27" s="305"/>
      <c r="T27" s="305"/>
      <c r="U27" s="304"/>
      <c r="V27" s="304"/>
      <c r="W27" s="280">
        <f t="shared" si="7"/>
        <v>0</v>
      </c>
      <c r="X27" s="280">
        <f t="shared" si="8"/>
        <v>0</v>
      </c>
      <c r="Y27" s="279" t="e">
        <f t="shared" si="9"/>
        <v>#DIV/0!</v>
      </c>
      <c r="Z27" s="280">
        <f t="shared" si="5"/>
        <v>0</v>
      </c>
      <c r="AA27" s="280">
        <f t="shared" si="5"/>
        <v>0</v>
      </c>
      <c r="AB27" s="279">
        <f t="shared" si="10"/>
        <v>0</v>
      </c>
      <c r="AC27" s="279">
        <f t="shared" si="11"/>
        <v>0</v>
      </c>
    </row>
    <row r="28" spans="1:29" ht="15.75" x14ac:dyDescent="0.25">
      <c r="A28" s="481"/>
      <c r="B28" s="170" t="s">
        <v>10</v>
      </c>
      <c r="C28" s="263" t="s">
        <v>115</v>
      </c>
      <c r="D28" s="303"/>
      <c r="E28" s="303"/>
      <c r="F28" s="279" t="e">
        <f t="shared" si="13"/>
        <v>#DIV/0!</v>
      </c>
      <c r="G28" s="303">
        <v>0</v>
      </c>
      <c r="H28" s="303">
        <v>0</v>
      </c>
      <c r="I28" s="279" t="e">
        <f t="shared" si="17"/>
        <v>#DIV/0!</v>
      </c>
      <c r="J28" s="304">
        <v>0</v>
      </c>
      <c r="K28" s="304">
        <v>0</v>
      </c>
      <c r="L28" s="304">
        <v>0</v>
      </c>
      <c r="M28" s="304">
        <v>0</v>
      </c>
      <c r="N28" s="280">
        <f t="shared" si="14"/>
        <v>0</v>
      </c>
      <c r="O28" s="280">
        <f t="shared" si="15"/>
        <v>0</v>
      </c>
      <c r="P28" s="279" t="e">
        <f t="shared" si="6"/>
        <v>#DIV/0!</v>
      </c>
      <c r="Q28" s="305"/>
      <c r="R28" s="305"/>
      <c r="S28" s="305"/>
      <c r="T28" s="305"/>
      <c r="U28" s="304"/>
      <c r="V28" s="304"/>
      <c r="W28" s="280">
        <f t="shared" si="7"/>
        <v>0</v>
      </c>
      <c r="X28" s="280">
        <f t="shared" si="8"/>
        <v>0</v>
      </c>
      <c r="Y28" s="279" t="e">
        <f t="shared" si="9"/>
        <v>#DIV/0!</v>
      </c>
      <c r="Z28" s="280">
        <f t="shared" si="5"/>
        <v>0</v>
      </c>
      <c r="AA28" s="280">
        <f t="shared" si="5"/>
        <v>0</v>
      </c>
      <c r="AB28" s="279">
        <f t="shared" si="10"/>
        <v>0</v>
      </c>
      <c r="AC28" s="279">
        <f t="shared" si="11"/>
        <v>0</v>
      </c>
    </row>
    <row r="29" spans="1:29" ht="15.75" x14ac:dyDescent="0.25">
      <c r="A29" s="481"/>
      <c r="B29" s="170" t="s">
        <v>11</v>
      </c>
      <c r="C29" s="263" t="s">
        <v>116</v>
      </c>
      <c r="D29" s="303"/>
      <c r="E29" s="303"/>
      <c r="F29" s="279" t="e">
        <f t="shared" si="13"/>
        <v>#DIV/0!</v>
      </c>
      <c r="G29" s="303">
        <v>0</v>
      </c>
      <c r="H29" s="303">
        <v>0</v>
      </c>
      <c r="I29" s="279" t="e">
        <f t="shared" si="17"/>
        <v>#DIV/0!</v>
      </c>
      <c r="J29" s="304">
        <v>0</v>
      </c>
      <c r="K29" s="304">
        <v>0</v>
      </c>
      <c r="L29" s="304">
        <v>0</v>
      </c>
      <c r="M29" s="304">
        <v>0</v>
      </c>
      <c r="N29" s="280">
        <f t="shared" si="14"/>
        <v>0</v>
      </c>
      <c r="O29" s="280">
        <f t="shared" si="15"/>
        <v>0</v>
      </c>
      <c r="P29" s="279" t="e">
        <f t="shared" si="6"/>
        <v>#DIV/0!</v>
      </c>
      <c r="Q29" s="305"/>
      <c r="R29" s="305"/>
      <c r="S29" s="305"/>
      <c r="T29" s="305"/>
      <c r="U29" s="304"/>
      <c r="V29" s="304"/>
      <c r="W29" s="280">
        <f t="shared" si="7"/>
        <v>0</v>
      </c>
      <c r="X29" s="280">
        <f t="shared" si="8"/>
        <v>0</v>
      </c>
      <c r="Y29" s="279" t="e">
        <f t="shared" si="9"/>
        <v>#DIV/0!</v>
      </c>
      <c r="Z29" s="280">
        <f t="shared" si="5"/>
        <v>0</v>
      </c>
      <c r="AA29" s="280">
        <f t="shared" si="5"/>
        <v>0</v>
      </c>
      <c r="AB29" s="279">
        <f t="shared" si="10"/>
        <v>0</v>
      </c>
      <c r="AC29" s="279">
        <f t="shared" si="11"/>
        <v>0</v>
      </c>
    </row>
    <row r="30" spans="1:29" ht="15.75" x14ac:dyDescent="0.25">
      <c r="A30" s="481"/>
      <c r="B30" s="170" t="s">
        <v>12</v>
      </c>
      <c r="C30" s="263" t="s">
        <v>117</v>
      </c>
      <c r="D30" s="303"/>
      <c r="E30" s="303"/>
      <c r="F30" s="279" t="e">
        <f t="shared" si="13"/>
        <v>#DIV/0!</v>
      </c>
      <c r="G30" s="303">
        <v>0</v>
      </c>
      <c r="H30" s="303">
        <v>0</v>
      </c>
      <c r="I30" s="279" t="e">
        <f t="shared" si="17"/>
        <v>#DIV/0!</v>
      </c>
      <c r="J30" s="304">
        <v>0</v>
      </c>
      <c r="K30" s="304">
        <v>0</v>
      </c>
      <c r="L30" s="304">
        <v>0</v>
      </c>
      <c r="M30" s="304">
        <v>0</v>
      </c>
      <c r="N30" s="280">
        <f t="shared" si="14"/>
        <v>0</v>
      </c>
      <c r="O30" s="280">
        <f t="shared" si="15"/>
        <v>0</v>
      </c>
      <c r="P30" s="279" t="e">
        <f t="shared" si="6"/>
        <v>#DIV/0!</v>
      </c>
      <c r="Q30" s="305"/>
      <c r="R30" s="305"/>
      <c r="S30" s="305"/>
      <c r="T30" s="305"/>
      <c r="U30" s="304"/>
      <c r="V30" s="304"/>
      <c r="W30" s="280">
        <f t="shared" si="7"/>
        <v>0</v>
      </c>
      <c r="X30" s="280">
        <f t="shared" si="8"/>
        <v>0</v>
      </c>
      <c r="Y30" s="279" t="e">
        <f t="shared" si="9"/>
        <v>#DIV/0!</v>
      </c>
      <c r="Z30" s="280">
        <f t="shared" si="5"/>
        <v>0</v>
      </c>
      <c r="AA30" s="280">
        <f t="shared" si="5"/>
        <v>0</v>
      </c>
      <c r="AB30" s="279">
        <f t="shared" si="10"/>
        <v>0</v>
      </c>
      <c r="AC30" s="279">
        <f t="shared" si="11"/>
        <v>0</v>
      </c>
    </row>
    <row r="31" spans="1:29" ht="15.75" x14ac:dyDescent="0.25">
      <c r="A31" s="481"/>
      <c r="B31" s="170" t="s">
        <v>13</v>
      </c>
      <c r="C31" s="263" t="s">
        <v>118</v>
      </c>
      <c r="D31" s="303"/>
      <c r="E31" s="303"/>
      <c r="F31" s="279" t="e">
        <f t="shared" si="13"/>
        <v>#DIV/0!</v>
      </c>
      <c r="G31" s="303">
        <v>0</v>
      </c>
      <c r="H31" s="303">
        <v>0</v>
      </c>
      <c r="I31" s="279" t="e">
        <f t="shared" si="17"/>
        <v>#DIV/0!</v>
      </c>
      <c r="J31" s="304">
        <v>0</v>
      </c>
      <c r="K31" s="304">
        <v>0</v>
      </c>
      <c r="L31" s="304">
        <v>0</v>
      </c>
      <c r="M31" s="304">
        <v>0</v>
      </c>
      <c r="N31" s="280">
        <f t="shared" si="14"/>
        <v>0</v>
      </c>
      <c r="O31" s="280">
        <f t="shared" si="15"/>
        <v>0</v>
      </c>
      <c r="P31" s="279" t="e">
        <f t="shared" si="6"/>
        <v>#DIV/0!</v>
      </c>
      <c r="Q31" s="305"/>
      <c r="R31" s="305"/>
      <c r="S31" s="305"/>
      <c r="T31" s="305"/>
      <c r="U31" s="304"/>
      <c r="V31" s="304"/>
      <c r="W31" s="280">
        <f t="shared" si="7"/>
        <v>0</v>
      </c>
      <c r="X31" s="280">
        <f t="shared" si="8"/>
        <v>0</v>
      </c>
      <c r="Y31" s="279" t="e">
        <f t="shared" si="9"/>
        <v>#DIV/0!</v>
      </c>
      <c r="Z31" s="280">
        <f t="shared" si="5"/>
        <v>0</v>
      </c>
      <c r="AA31" s="280">
        <f t="shared" si="5"/>
        <v>0</v>
      </c>
      <c r="AB31" s="279">
        <f t="shared" si="10"/>
        <v>0</v>
      </c>
      <c r="AC31" s="279">
        <f t="shared" ref="AC31" si="18">AB31*1.2</f>
        <v>0</v>
      </c>
    </row>
    <row r="32" spans="1:29" s="293" customFormat="1" ht="24" x14ac:dyDescent="0.25">
      <c r="A32" s="481"/>
      <c r="B32" s="314" t="s">
        <v>121</v>
      </c>
      <c r="C32" s="291">
        <v>500</v>
      </c>
      <c r="D32" s="292">
        <v>0</v>
      </c>
      <c r="E32" s="292">
        <v>0</v>
      </c>
      <c r="F32" s="292" t="e">
        <f t="shared" si="13"/>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f t="shared" si="10"/>
        <v>0</v>
      </c>
      <c r="AC32" s="280"/>
    </row>
    <row r="33" spans="1:29" s="296" customFormat="1" ht="24" x14ac:dyDescent="0.25">
      <c r="B33" s="297" t="s">
        <v>31</v>
      </c>
      <c r="C33" s="298">
        <v>600</v>
      </c>
      <c r="D33" s="299">
        <f>D24+D15+D7</f>
        <v>0</v>
      </c>
      <c r="E33" s="299">
        <f>E24+E15+E7</f>
        <v>0</v>
      </c>
      <c r="F33" s="299" t="e">
        <f>E33/D33</f>
        <v>#DIV/0!</v>
      </c>
      <c r="G33" s="299">
        <f>G24+G15+G7</f>
        <v>0</v>
      </c>
      <c r="H33" s="299">
        <f>H24+H15+H7</f>
        <v>0</v>
      </c>
      <c r="I33" s="299" t="e">
        <f>H33/G33</f>
        <v>#DIV/0!</v>
      </c>
      <c r="J33" s="299">
        <f t="shared" ref="J33:O33" si="19">J7+J15+J24</f>
        <v>0</v>
      </c>
      <c r="K33" s="299">
        <f t="shared" si="19"/>
        <v>0</v>
      </c>
      <c r="L33" s="299">
        <f t="shared" si="19"/>
        <v>0</v>
      </c>
      <c r="M33" s="299">
        <f t="shared" si="19"/>
        <v>0</v>
      </c>
      <c r="N33" s="299">
        <f t="shared" si="19"/>
        <v>0</v>
      </c>
      <c r="O33" s="299">
        <f t="shared" si="19"/>
        <v>0</v>
      </c>
      <c r="P33" s="300" t="e">
        <f t="shared" ref="P33:P41" si="20">O33/N33</f>
        <v>#DIV/0!</v>
      </c>
      <c r="Q33" s="299">
        <f t="shared" ref="Q33:X33" si="21">Q7+Q15+Q24</f>
        <v>0</v>
      </c>
      <c r="R33" s="299">
        <f t="shared" si="21"/>
        <v>0</v>
      </c>
      <c r="S33" s="299">
        <f t="shared" si="21"/>
        <v>0</v>
      </c>
      <c r="T33" s="299">
        <f t="shared" si="21"/>
        <v>0</v>
      </c>
      <c r="U33" s="299">
        <f t="shared" si="21"/>
        <v>0</v>
      </c>
      <c r="V33" s="299">
        <f t="shared" si="21"/>
        <v>0</v>
      </c>
      <c r="W33" s="299">
        <f t="shared" si="21"/>
        <v>0</v>
      </c>
      <c r="X33" s="299">
        <f t="shared" si="21"/>
        <v>0</v>
      </c>
      <c r="Y33" s="300" t="e">
        <f t="shared" ref="Y33:Y41" si="22">X33/W33</f>
        <v>#DIV/0!</v>
      </c>
      <c r="Z33" s="300">
        <f t="shared" si="5"/>
        <v>0</v>
      </c>
      <c r="AA33" s="300">
        <f t="shared" si="5"/>
        <v>0</v>
      </c>
      <c r="AB33" s="313">
        <f t="shared" si="10"/>
        <v>0</v>
      </c>
      <c r="AC33" s="312">
        <f t="shared" ref="AC33:AC41" si="23">AB33*1.2</f>
        <v>0</v>
      </c>
    </row>
    <row r="34" spans="1:29" s="265" customFormat="1" ht="15.75" x14ac:dyDescent="0.25">
      <c r="B34" s="286" t="s">
        <v>22</v>
      </c>
      <c r="C34" s="266"/>
      <c r="D34" s="281">
        <f>SUM(D35:D41)</f>
        <v>0</v>
      </c>
      <c r="E34" s="281">
        <f>SUM(E35:E41)</f>
        <v>0</v>
      </c>
      <c r="F34" s="282" t="e">
        <f t="shared" ref="F34:F41" si="24">E34/D34</f>
        <v>#DIV/0!</v>
      </c>
      <c r="G34" s="281">
        <f>G33</f>
        <v>0</v>
      </c>
      <c r="H34" s="281">
        <f t="shared" ref="H34:I37" si="25">H33</f>
        <v>0</v>
      </c>
      <c r="I34" s="281" t="e">
        <f t="shared" si="25"/>
        <v>#DIV/0!</v>
      </c>
      <c r="J34" s="282">
        <f>J33</f>
        <v>0</v>
      </c>
      <c r="K34" s="282">
        <f t="shared" ref="K34:X34" si="26">K33</f>
        <v>0</v>
      </c>
      <c r="L34" s="282">
        <f t="shared" si="26"/>
        <v>0</v>
      </c>
      <c r="M34" s="282">
        <f t="shared" si="26"/>
        <v>0</v>
      </c>
      <c r="N34" s="282">
        <f t="shared" si="26"/>
        <v>0</v>
      </c>
      <c r="O34" s="282">
        <f t="shared" si="26"/>
        <v>0</v>
      </c>
      <c r="P34" s="283" t="e">
        <f t="shared" si="20"/>
        <v>#DIV/0!</v>
      </c>
      <c r="Q34" s="282">
        <f t="shared" si="26"/>
        <v>0</v>
      </c>
      <c r="R34" s="282">
        <f t="shared" si="26"/>
        <v>0</v>
      </c>
      <c r="S34" s="282">
        <f t="shared" si="26"/>
        <v>0</v>
      </c>
      <c r="T34" s="282">
        <f t="shared" si="26"/>
        <v>0</v>
      </c>
      <c r="U34" s="282">
        <f t="shared" si="26"/>
        <v>0</v>
      </c>
      <c r="V34" s="282">
        <f t="shared" si="26"/>
        <v>0</v>
      </c>
      <c r="W34" s="282">
        <f t="shared" si="26"/>
        <v>0</v>
      </c>
      <c r="X34" s="282">
        <f t="shared" si="26"/>
        <v>0</v>
      </c>
      <c r="Y34" s="283" t="e">
        <f t="shared" si="22"/>
        <v>#DIV/0!</v>
      </c>
      <c r="Z34" s="283">
        <f t="shared" si="5"/>
        <v>0</v>
      </c>
      <c r="AA34" s="283">
        <f t="shared" si="5"/>
        <v>0</v>
      </c>
      <c r="AB34" s="279">
        <f t="shared" si="10"/>
        <v>0</v>
      </c>
      <c r="AC34" s="279">
        <f t="shared" si="23"/>
        <v>0</v>
      </c>
    </row>
    <row r="35" spans="1:29" s="265" customFormat="1" ht="15.75" x14ac:dyDescent="0.25">
      <c r="A35" s="505"/>
      <c r="B35" s="267" t="s">
        <v>7</v>
      </c>
      <c r="C35" s="268"/>
      <c r="D35" s="283">
        <f t="shared" ref="D35:E41" si="27">D8+D16+D25</f>
        <v>0</v>
      </c>
      <c r="E35" s="283">
        <f t="shared" si="27"/>
        <v>0</v>
      </c>
      <c r="F35" s="283" t="e">
        <f t="shared" si="24"/>
        <v>#DIV/0!</v>
      </c>
      <c r="G35" s="283">
        <f t="shared" ref="G35:H41" si="28">G8+G16+G25</f>
        <v>0</v>
      </c>
      <c r="H35" s="283">
        <f t="shared" si="28"/>
        <v>0</v>
      </c>
      <c r="I35" s="281" t="e">
        <f t="shared" si="25"/>
        <v>#DIV/0!</v>
      </c>
      <c r="J35" s="283">
        <f t="shared" ref="J35:O41" si="29">J8+J16+J25</f>
        <v>0</v>
      </c>
      <c r="K35" s="283">
        <f t="shared" si="29"/>
        <v>0</v>
      </c>
      <c r="L35" s="283">
        <f t="shared" si="29"/>
        <v>0</v>
      </c>
      <c r="M35" s="283">
        <f t="shared" si="29"/>
        <v>0</v>
      </c>
      <c r="N35" s="283">
        <f t="shared" si="29"/>
        <v>0</v>
      </c>
      <c r="O35" s="283">
        <f t="shared" si="29"/>
        <v>0</v>
      </c>
      <c r="P35" s="283" t="e">
        <f t="shared" si="20"/>
        <v>#DIV/0!</v>
      </c>
      <c r="Q35" s="283">
        <f t="shared" ref="Q35:X41" si="30">Q8+Q16+Q25</f>
        <v>0</v>
      </c>
      <c r="R35" s="283">
        <f t="shared" si="30"/>
        <v>0</v>
      </c>
      <c r="S35" s="283">
        <f t="shared" si="30"/>
        <v>0</v>
      </c>
      <c r="T35" s="283">
        <f t="shared" si="30"/>
        <v>0</v>
      </c>
      <c r="U35" s="283">
        <f t="shared" si="30"/>
        <v>0</v>
      </c>
      <c r="V35" s="283">
        <f t="shared" si="30"/>
        <v>0</v>
      </c>
      <c r="W35" s="283">
        <f t="shared" si="30"/>
        <v>0</v>
      </c>
      <c r="X35" s="283">
        <f t="shared" si="30"/>
        <v>0</v>
      </c>
      <c r="Y35" s="283" t="e">
        <f t="shared" si="22"/>
        <v>#DIV/0!</v>
      </c>
      <c r="Z35" s="283">
        <f t="shared" si="5"/>
        <v>0</v>
      </c>
      <c r="AA35" s="283">
        <f t="shared" si="5"/>
        <v>0</v>
      </c>
      <c r="AB35" s="279">
        <f t="shared" si="10"/>
        <v>0</v>
      </c>
      <c r="AC35" s="279">
        <f t="shared" si="23"/>
        <v>0</v>
      </c>
    </row>
    <row r="36" spans="1:29" s="265" customFormat="1" ht="15.75" x14ac:dyDescent="0.25">
      <c r="A36" s="505"/>
      <c r="B36" s="267" t="s">
        <v>8</v>
      </c>
      <c r="C36" s="268"/>
      <c r="D36" s="283">
        <f t="shared" si="27"/>
        <v>0</v>
      </c>
      <c r="E36" s="283">
        <f>E9+E17+E26</f>
        <v>0</v>
      </c>
      <c r="F36" s="283" t="e">
        <f t="shared" si="24"/>
        <v>#DIV/0!</v>
      </c>
      <c r="G36" s="283">
        <f t="shared" si="28"/>
        <v>0</v>
      </c>
      <c r="H36" s="283">
        <f t="shared" si="28"/>
        <v>0</v>
      </c>
      <c r="I36" s="281" t="e">
        <f t="shared" si="25"/>
        <v>#DIV/0!</v>
      </c>
      <c r="J36" s="283">
        <f t="shared" si="29"/>
        <v>0</v>
      </c>
      <c r="K36" s="283">
        <f t="shared" si="29"/>
        <v>0</v>
      </c>
      <c r="L36" s="283">
        <f t="shared" si="29"/>
        <v>0</v>
      </c>
      <c r="M36" s="283">
        <f t="shared" si="29"/>
        <v>0</v>
      </c>
      <c r="N36" s="283">
        <f t="shared" si="29"/>
        <v>0</v>
      </c>
      <c r="O36" s="283">
        <f t="shared" si="29"/>
        <v>0</v>
      </c>
      <c r="P36" s="283" t="e">
        <f t="shared" si="20"/>
        <v>#DIV/0!</v>
      </c>
      <c r="Q36" s="283">
        <f t="shared" si="30"/>
        <v>0</v>
      </c>
      <c r="R36" s="283">
        <f t="shared" si="30"/>
        <v>0</v>
      </c>
      <c r="S36" s="283">
        <f t="shared" si="30"/>
        <v>0</v>
      </c>
      <c r="T36" s="283">
        <f t="shared" si="30"/>
        <v>0</v>
      </c>
      <c r="U36" s="283">
        <f t="shared" si="30"/>
        <v>0</v>
      </c>
      <c r="V36" s="283">
        <f t="shared" si="30"/>
        <v>0</v>
      </c>
      <c r="W36" s="283">
        <f t="shared" si="30"/>
        <v>0</v>
      </c>
      <c r="X36" s="283">
        <f t="shared" si="30"/>
        <v>0</v>
      </c>
      <c r="Y36" s="283" t="e">
        <f t="shared" si="22"/>
        <v>#DIV/0!</v>
      </c>
      <c r="Z36" s="283">
        <f t="shared" si="5"/>
        <v>0</v>
      </c>
      <c r="AA36" s="283">
        <f t="shared" si="5"/>
        <v>0</v>
      </c>
      <c r="AB36" s="279">
        <f t="shared" si="10"/>
        <v>0</v>
      </c>
      <c r="AC36" s="279">
        <f t="shared" si="23"/>
        <v>0</v>
      </c>
    </row>
    <row r="37" spans="1:29" s="265" customFormat="1" ht="15.75" x14ac:dyDescent="0.25">
      <c r="A37" s="505"/>
      <c r="B37" s="267" t="s">
        <v>9</v>
      </c>
      <c r="C37" s="268"/>
      <c r="D37" s="283">
        <f t="shared" si="27"/>
        <v>0</v>
      </c>
      <c r="E37" s="283">
        <f t="shared" si="27"/>
        <v>0</v>
      </c>
      <c r="F37" s="283" t="e">
        <f t="shared" si="24"/>
        <v>#DIV/0!</v>
      </c>
      <c r="G37" s="283">
        <f t="shared" si="28"/>
        <v>0</v>
      </c>
      <c r="H37" s="283">
        <f t="shared" si="28"/>
        <v>0</v>
      </c>
      <c r="I37" s="281" t="e">
        <f t="shared" si="25"/>
        <v>#DIV/0!</v>
      </c>
      <c r="J37" s="283">
        <f t="shared" si="29"/>
        <v>0</v>
      </c>
      <c r="K37" s="283">
        <f t="shared" si="29"/>
        <v>0</v>
      </c>
      <c r="L37" s="283">
        <f t="shared" si="29"/>
        <v>0</v>
      </c>
      <c r="M37" s="283">
        <f t="shared" si="29"/>
        <v>0</v>
      </c>
      <c r="N37" s="283">
        <f t="shared" si="29"/>
        <v>0</v>
      </c>
      <c r="O37" s="283">
        <f t="shared" si="29"/>
        <v>0</v>
      </c>
      <c r="P37" s="283" t="e">
        <f t="shared" si="20"/>
        <v>#DIV/0!</v>
      </c>
      <c r="Q37" s="283">
        <f t="shared" si="30"/>
        <v>0</v>
      </c>
      <c r="R37" s="283">
        <f t="shared" si="30"/>
        <v>0</v>
      </c>
      <c r="S37" s="283">
        <f t="shared" si="30"/>
        <v>0</v>
      </c>
      <c r="T37" s="283">
        <f t="shared" si="30"/>
        <v>0</v>
      </c>
      <c r="U37" s="283">
        <f t="shared" si="30"/>
        <v>0</v>
      </c>
      <c r="V37" s="283">
        <f t="shared" si="30"/>
        <v>0</v>
      </c>
      <c r="W37" s="283">
        <f t="shared" si="30"/>
        <v>0</v>
      </c>
      <c r="X37" s="283">
        <f t="shared" si="30"/>
        <v>0</v>
      </c>
      <c r="Y37" s="283" t="e">
        <f t="shared" si="22"/>
        <v>#DIV/0!</v>
      </c>
      <c r="Z37" s="283">
        <f t="shared" si="5"/>
        <v>0</v>
      </c>
      <c r="AA37" s="283">
        <f t="shared" si="5"/>
        <v>0</v>
      </c>
      <c r="AB37" s="279">
        <f t="shared" si="10"/>
        <v>0</v>
      </c>
      <c r="AC37" s="279">
        <f t="shared" si="23"/>
        <v>0</v>
      </c>
    </row>
    <row r="38" spans="1:29" s="265" customFormat="1" ht="15.75" x14ac:dyDescent="0.25">
      <c r="A38" s="505"/>
      <c r="B38" s="267" t="s">
        <v>10</v>
      </c>
      <c r="C38" s="268"/>
      <c r="D38" s="283">
        <f t="shared" si="27"/>
        <v>0</v>
      </c>
      <c r="E38" s="283">
        <f t="shared" si="27"/>
        <v>0</v>
      </c>
      <c r="F38" s="283" t="e">
        <f t="shared" si="24"/>
        <v>#DIV/0!</v>
      </c>
      <c r="G38" s="283">
        <f t="shared" si="28"/>
        <v>0</v>
      </c>
      <c r="H38" s="283">
        <f t="shared" si="28"/>
        <v>0</v>
      </c>
      <c r="I38" s="283" t="e">
        <f>H38/G38</f>
        <v>#DIV/0!</v>
      </c>
      <c r="J38" s="283">
        <f t="shared" si="29"/>
        <v>0</v>
      </c>
      <c r="K38" s="283">
        <f t="shared" si="29"/>
        <v>0</v>
      </c>
      <c r="L38" s="283">
        <f t="shared" si="29"/>
        <v>0</v>
      </c>
      <c r="M38" s="283">
        <f t="shared" si="29"/>
        <v>0</v>
      </c>
      <c r="N38" s="283">
        <f t="shared" si="29"/>
        <v>0</v>
      </c>
      <c r="O38" s="283">
        <f t="shared" si="29"/>
        <v>0</v>
      </c>
      <c r="P38" s="283" t="e">
        <f t="shared" si="20"/>
        <v>#DIV/0!</v>
      </c>
      <c r="Q38" s="283">
        <f t="shared" si="30"/>
        <v>0</v>
      </c>
      <c r="R38" s="283">
        <f t="shared" si="30"/>
        <v>0</v>
      </c>
      <c r="S38" s="283">
        <f t="shared" si="30"/>
        <v>0</v>
      </c>
      <c r="T38" s="283">
        <f t="shared" si="30"/>
        <v>0</v>
      </c>
      <c r="U38" s="283">
        <f t="shared" si="30"/>
        <v>0</v>
      </c>
      <c r="V38" s="283">
        <f t="shared" si="30"/>
        <v>0</v>
      </c>
      <c r="W38" s="283">
        <f t="shared" si="30"/>
        <v>0</v>
      </c>
      <c r="X38" s="283">
        <f t="shared" si="30"/>
        <v>0</v>
      </c>
      <c r="Y38" s="283" t="e">
        <f t="shared" si="22"/>
        <v>#DIV/0!</v>
      </c>
      <c r="Z38" s="283">
        <f t="shared" si="5"/>
        <v>0</v>
      </c>
      <c r="AA38" s="283">
        <f t="shared" si="5"/>
        <v>0</v>
      </c>
      <c r="AB38" s="279">
        <f t="shared" si="10"/>
        <v>0</v>
      </c>
      <c r="AC38" s="279">
        <f t="shared" si="23"/>
        <v>0</v>
      </c>
    </row>
    <row r="39" spans="1:29" s="265" customFormat="1" ht="15.75" x14ac:dyDescent="0.25">
      <c r="A39" s="505"/>
      <c r="B39" s="267" t="s">
        <v>11</v>
      </c>
      <c r="C39" s="268"/>
      <c r="D39" s="283">
        <f t="shared" si="27"/>
        <v>0</v>
      </c>
      <c r="E39" s="283">
        <f t="shared" si="27"/>
        <v>0</v>
      </c>
      <c r="F39" s="283" t="e">
        <f t="shared" si="24"/>
        <v>#DIV/0!</v>
      </c>
      <c r="G39" s="283">
        <f t="shared" si="28"/>
        <v>0</v>
      </c>
      <c r="H39" s="283">
        <f t="shared" si="28"/>
        <v>0</v>
      </c>
      <c r="I39" s="283" t="e">
        <f>H39/G39</f>
        <v>#DIV/0!</v>
      </c>
      <c r="J39" s="283">
        <f t="shared" si="29"/>
        <v>0</v>
      </c>
      <c r="K39" s="283">
        <f t="shared" si="29"/>
        <v>0</v>
      </c>
      <c r="L39" s="283">
        <f t="shared" si="29"/>
        <v>0</v>
      </c>
      <c r="M39" s="283">
        <f t="shared" si="29"/>
        <v>0</v>
      </c>
      <c r="N39" s="283">
        <f t="shared" si="29"/>
        <v>0</v>
      </c>
      <c r="O39" s="283">
        <f t="shared" si="29"/>
        <v>0</v>
      </c>
      <c r="P39" s="283" t="e">
        <f t="shared" si="20"/>
        <v>#DIV/0!</v>
      </c>
      <c r="Q39" s="283">
        <f t="shared" si="30"/>
        <v>0</v>
      </c>
      <c r="R39" s="283">
        <f t="shared" si="30"/>
        <v>0</v>
      </c>
      <c r="S39" s="283">
        <f t="shared" si="30"/>
        <v>0</v>
      </c>
      <c r="T39" s="283">
        <f t="shared" si="30"/>
        <v>0</v>
      </c>
      <c r="U39" s="283">
        <f t="shared" si="30"/>
        <v>0</v>
      </c>
      <c r="V39" s="283">
        <f t="shared" si="30"/>
        <v>0</v>
      </c>
      <c r="W39" s="283">
        <f t="shared" si="30"/>
        <v>0</v>
      </c>
      <c r="X39" s="283">
        <f t="shared" si="30"/>
        <v>0</v>
      </c>
      <c r="Y39" s="283" t="e">
        <f t="shared" si="22"/>
        <v>#DIV/0!</v>
      </c>
      <c r="Z39" s="283">
        <f t="shared" si="5"/>
        <v>0</v>
      </c>
      <c r="AA39" s="283">
        <f t="shared" si="5"/>
        <v>0</v>
      </c>
      <c r="AB39" s="279">
        <f t="shared" si="10"/>
        <v>0</v>
      </c>
      <c r="AC39" s="279">
        <f t="shared" si="23"/>
        <v>0</v>
      </c>
    </row>
    <row r="40" spans="1:29" s="265" customFormat="1" ht="15.75" x14ac:dyDescent="0.25">
      <c r="A40" s="505"/>
      <c r="B40" s="267" t="s">
        <v>12</v>
      </c>
      <c r="C40" s="268"/>
      <c r="D40" s="283">
        <f t="shared" si="27"/>
        <v>0</v>
      </c>
      <c r="E40" s="283">
        <f t="shared" si="27"/>
        <v>0</v>
      </c>
      <c r="F40" s="283" t="e">
        <f t="shared" si="24"/>
        <v>#DIV/0!</v>
      </c>
      <c r="G40" s="283">
        <f t="shared" si="28"/>
        <v>0</v>
      </c>
      <c r="H40" s="283">
        <f t="shared" si="28"/>
        <v>0</v>
      </c>
      <c r="I40" s="283" t="e">
        <f>H40/G40</f>
        <v>#DIV/0!</v>
      </c>
      <c r="J40" s="283">
        <f t="shared" si="29"/>
        <v>0</v>
      </c>
      <c r="K40" s="283">
        <f t="shared" si="29"/>
        <v>0</v>
      </c>
      <c r="L40" s="283">
        <f t="shared" si="29"/>
        <v>0</v>
      </c>
      <c r="M40" s="283">
        <f t="shared" si="29"/>
        <v>0</v>
      </c>
      <c r="N40" s="283">
        <f t="shared" si="29"/>
        <v>0</v>
      </c>
      <c r="O40" s="283">
        <f t="shared" si="29"/>
        <v>0</v>
      </c>
      <c r="P40" s="283" t="e">
        <f t="shared" si="20"/>
        <v>#DIV/0!</v>
      </c>
      <c r="Q40" s="283">
        <f t="shared" si="30"/>
        <v>0</v>
      </c>
      <c r="R40" s="283">
        <f t="shared" si="30"/>
        <v>0</v>
      </c>
      <c r="S40" s="283">
        <f t="shared" si="30"/>
        <v>0</v>
      </c>
      <c r="T40" s="283">
        <f t="shared" si="30"/>
        <v>0</v>
      </c>
      <c r="U40" s="283">
        <f t="shared" si="30"/>
        <v>0</v>
      </c>
      <c r="V40" s="283">
        <f t="shared" si="30"/>
        <v>0</v>
      </c>
      <c r="W40" s="283">
        <f t="shared" si="30"/>
        <v>0</v>
      </c>
      <c r="X40" s="283">
        <f t="shared" si="30"/>
        <v>0</v>
      </c>
      <c r="Y40" s="283" t="e">
        <f t="shared" si="22"/>
        <v>#DIV/0!</v>
      </c>
      <c r="Z40" s="283">
        <f t="shared" si="5"/>
        <v>0</v>
      </c>
      <c r="AA40" s="283">
        <f t="shared" si="5"/>
        <v>0</v>
      </c>
      <c r="AB40" s="279">
        <f t="shared" si="10"/>
        <v>0</v>
      </c>
      <c r="AC40" s="279">
        <f t="shared" si="23"/>
        <v>0</v>
      </c>
    </row>
    <row r="41" spans="1:29" s="265" customFormat="1" ht="15.75" x14ac:dyDescent="0.25">
      <c r="A41" s="505"/>
      <c r="B41" s="267" t="s">
        <v>13</v>
      </c>
      <c r="C41" s="269"/>
      <c r="D41" s="283">
        <f t="shared" si="27"/>
        <v>0</v>
      </c>
      <c r="E41" s="283">
        <f t="shared" si="27"/>
        <v>0</v>
      </c>
      <c r="F41" s="283" t="e">
        <f t="shared" si="24"/>
        <v>#DIV/0!</v>
      </c>
      <c r="G41" s="283">
        <f t="shared" si="28"/>
        <v>0</v>
      </c>
      <c r="H41" s="283">
        <f t="shared" si="28"/>
        <v>0</v>
      </c>
      <c r="I41" s="283" t="e">
        <f>H41/G41</f>
        <v>#DIV/0!</v>
      </c>
      <c r="J41" s="283">
        <f t="shared" si="29"/>
        <v>0</v>
      </c>
      <c r="K41" s="283">
        <f t="shared" si="29"/>
        <v>0</v>
      </c>
      <c r="L41" s="283">
        <f t="shared" si="29"/>
        <v>0</v>
      </c>
      <c r="M41" s="283">
        <f t="shared" si="29"/>
        <v>0</v>
      </c>
      <c r="N41" s="283">
        <f t="shared" si="29"/>
        <v>0</v>
      </c>
      <c r="O41" s="283">
        <f t="shared" si="29"/>
        <v>0</v>
      </c>
      <c r="P41" s="283" t="e">
        <f t="shared" si="20"/>
        <v>#DIV/0!</v>
      </c>
      <c r="Q41" s="283">
        <f t="shared" si="30"/>
        <v>0</v>
      </c>
      <c r="R41" s="283">
        <f t="shared" si="30"/>
        <v>0</v>
      </c>
      <c r="S41" s="283">
        <f t="shared" si="30"/>
        <v>0</v>
      </c>
      <c r="T41" s="283">
        <f t="shared" si="30"/>
        <v>0</v>
      </c>
      <c r="U41" s="283">
        <f t="shared" si="30"/>
        <v>0</v>
      </c>
      <c r="V41" s="283">
        <f t="shared" si="30"/>
        <v>0</v>
      </c>
      <c r="W41" s="283">
        <f t="shared" si="30"/>
        <v>0</v>
      </c>
      <c r="X41" s="283">
        <f t="shared" si="30"/>
        <v>0</v>
      </c>
      <c r="Y41" s="283" t="e">
        <f t="shared" si="22"/>
        <v>#DIV/0!</v>
      </c>
      <c r="Z41" s="283">
        <f t="shared" si="5"/>
        <v>0</v>
      </c>
      <c r="AA41" s="283">
        <f t="shared" si="5"/>
        <v>0</v>
      </c>
      <c r="AB41" s="279">
        <f t="shared" si="10"/>
        <v>0</v>
      </c>
      <c r="AC41" s="279">
        <f t="shared" si="23"/>
        <v>0</v>
      </c>
    </row>
    <row r="42" spans="1:29" x14ac:dyDescent="0.25">
      <c r="C42"/>
    </row>
    <row r="43" spans="1:29" ht="15.75" x14ac:dyDescent="0.25">
      <c r="B43" s="67"/>
      <c r="C43" s="67"/>
      <c r="D43" s="67"/>
      <c r="E43" s="67"/>
      <c r="F43" s="67"/>
      <c r="G43" s="67"/>
      <c r="AB43" s="67"/>
    </row>
    <row r="44" spans="1:29" ht="15" customHeight="1" x14ac:dyDescent="0.25">
      <c r="C44"/>
      <c r="F44" s="515" t="s">
        <v>131</v>
      </c>
      <c r="G44" s="515"/>
      <c r="H44" s="515"/>
      <c r="I44" s="515"/>
      <c r="J44" s="515"/>
      <c r="K44" s="515"/>
      <c r="L44" s="515" t="s">
        <v>32</v>
      </c>
      <c r="M44" s="515"/>
      <c r="N44" s="515"/>
      <c r="O44" s="515"/>
      <c r="P44" s="515"/>
      <c r="Q44" s="515"/>
    </row>
    <row r="45" spans="1:29" ht="15" customHeight="1" x14ac:dyDescent="0.25">
      <c r="F45" s="515"/>
      <c r="G45" s="515"/>
      <c r="H45" s="515"/>
      <c r="I45" s="515"/>
      <c r="J45" s="515"/>
      <c r="K45" s="515"/>
      <c r="L45" s="515"/>
      <c r="M45" s="515"/>
      <c r="N45" s="515"/>
      <c r="O45" s="515"/>
      <c r="P45" s="515"/>
      <c r="Q45" s="515"/>
    </row>
    <row r="46" spans="1:29" ht="15" customHeight="1" x14ac:dyDescent="0.25">
      <c r="F46" s="515"/>
      <c r="G46" s="515"/>
      <c r="H46" s="515"/>
      <c r="I46" s="515"/>
      <c r="J46" s="515"/>
      <c r="K46" s="515"/>
      <c r="L46" s="515"/>
      <c r="M46" s="515"/>
      <c r="N46" s="515"/>
      <c r="O46" s="515"/>
      <c r="P46" s="515"/>
      <c r="Q46" s="515"/>
    </row>
    <row r="47" spans="1:29" ht="15" customHeight="1" x14ac:dyDescent="0.25">
      <c r="F47" s="515"/>
      <c r="G47" s="515"/>
      <c r="H47" s="515"/>
      <c r="I47" s="515"/>
      <c r="J47" s="515"/>
      <c r="K47" s="515"/>
      <c r="L47" s="515"/>
      <c r="M47" s="515"/>
      <c r="N47" s="515"/>
      <c r="O47" s="515"/>
      <c r="P47" s="515"/>
      <c r="Q47" s="515"/>
    </row>
    <row r="48" spans="1:29" ht="15" customHeight="1" x14ac:dyDescent="0.25">
      <c r="F48" s="515"/>
      <c r="G48" s="515"/>
      <c r="H48" s="515"/>
      <c r="I48" s="515"/>
      <c r="J48" s="515"/>
      <c r="K48" s="515"/>
      <c r="L48" s="515"/>
      <c r="M48" s="515"/>
      <c r="N48" s="515"/>
      <c r="O48" s="515"/>
      <c r="P48" s="515"/>
      <c r="Q48" s="515"/>
    </row>
    <row r="49" spans="6:17" ht="15" customHeight="1" x14ac:dyDescent="0.25">
      <c r="F49" s="515"/>
      <c r="G49" s="515"/>
      <c r="H49" s="515"/>
      <c r="I49" s="515"/>
      <c r="J49" s="515"/>
      <c r="K49" s="515"/>
      <c r="L49" s="515"/>
      <c r="M49" s="515"/>
      <c r="N49" s="515"/>
      <c r="O49" s="515"/>
      <c r="P49" s="515"/>
      <c r="Q49" s="515"/>
    </row>
    <row r="50" spans="6:17" ht="30" customHeight="1" x14ac:dyDescent="0.25">
      <c r="F50" s="516" t="s">
        <v>132</v>
      </c>
      <c r="G50" s="516"/>
      <c r="H50" s="516"/>
      <c r="I50" s="516"/>
      <c r="J50" s="516"/>
      <c r="K50" s="516"/>
      <c r="L50" s="516"/>
      <c r="M50" s="516"/>
      <c r="N50" s="516"/>
      <c r="O50" s="516"/>
      <c r="P50" s="516"/>
      <c r="Q50" s="516"/>
    </row>
    <row r="51" spans="6:17" ht="30" customHeight="1" x14ac:dyDescent="0.25">
      <c r="F51" s="517"/>
      <c r="G51" s="517"/>
      <c r="H51" s="517"/>
      <c r="I51" s="517"/>
      <c r="J51" s="517"/>
      <c r="K51" s="517"/>
      <c r="L51" s="517"/>
      <c r="M51" s="517"/>
      <c r="N51" s="517"/>
      <c r="O51" s="517"/>
      <c r="P51" s="517"/>
      <c r="Q51" s="517"/>
    </row>
    <row r="52" spans="6:17" ht="30" customHeight="1" x14ac:dyDescent="0.25">
      <c r="F52" s="517"/>
      <c r="G52" s="517"/>
      <c r="H52" s="517"/>
      <c r="I52" s="517"/>
      <c r="J52" s="517"/>
      <c r="K52" s="517"/>
      <c r="L52" s="517"/>
      <c r="M52" s="517"/>
      <c r="N52" s="517"/>
      <c r="O52" s="517"/>
      <c r="P52" s="517"/>
      <c r="Q52" s="517"/>
    </row>
    <row r="53" spans="6:17" ht="30" customHeight="1" x14ac:dyDescent="0.25">
      <c r="F53" s="517"/>
      <c r="G53" s="517"/>
      <c r="H53" s="517"/>
      <c r="I53" s="517"/>
      <c r="J53" s="517"/>
      <c r="K53" s="517"/>
      <c r="L53" s="517"/>
      <c r="M53" s="517"/>
      <c r="N53" s="517"/>
      <c r="O53" s="517"/>
      <c r="P53" s="517"/>
      <c r="Q53" s="517"/>
    </row>
  </sheetData>
  <mergeCells count="16">
    <mergeCell ref="H1:I1"/>
    <mergeCell ref="A2:AC2"/>
    <mergeCell ref="B3:AC3"/>
    <mergeCell ref="B5:B6"/>
    <mergeCell ref="C5:C6"/>
    <mergeCell ref="D5:F5"/>
    <mergeCell ref="G5:I5"/>
    <mergeCell ref="J5:P5"/>
    <mergeCell ref="Q5:Y5"/>
    <mergeCell ref="Z5:AC5"/>
    <mergeCell ref="B4:AC4"/>
    <mergeCell ref="A7:A32"/>
    <mergeCell ref="A35:A41"/>
    <mergeCell ref="F44:K49"/>
    <mergeCell ref="L44:Q49"/>
    <mergeCell ref="F50:Q53"/>
  </mergeCells>
  <dataValidations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7" right="0.7" top="0.75" bottom="0.75" header="0.3" footer="0.3"/>
  <pageSetup paperSize="9" scale="66" orientation="portrait" r:id="rId1"/>
  <rowBreaks count="1" manualBreakCount="1">
    <brk id="4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C53"/>
  <sheetViews>
    <sheetView view="pageBreakPreview" topLeftCell="B1" zoomScale="60" zoomScaleNormal="60" workbookViewId="0">
      <selection activeCell="AR46" sqref="AR46"/>
    </sheetView>
  </sheetViews>
  <sheetFormatPr defaultRowHeight="15"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s>
  <sheetData>
    <row r="1" spans="1:29" ht="15.75" x14ac:dyDescent="0.25">
      <c r="H1" s="473" t="s">
        <v>73</v>
      </c>
      <c r="I1" s="473"/>
    </row>
    <row r="2" spans="1:29" s="112" customFormat="1" ht="101.25" customHeight="1"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3" spans="1:29" ht="20.25" x14ac:dyDescent="0.25">
      <c r="B3" s="476" t="s">
        <v>169</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row>
    <row r="4" spans="1:29" ht="20.25" x14ac:dyDescent="0.25">
      <c r="B4" s="514" t="str">
        <f>Январь!B4:AC4</f>
        <v>2025 г.</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row>
    <row r="5" spans="1:29" ht="15.75" x14ac:dyDescent="0.25">
      <c r="B5" s="501" t="s">
        <v>2</v>
      </c>
      <c r="C5" s="502" t="s">
        <v>0</v>
      </c>
      <c r="D5" s="503"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04"/>
    </row>
    <row r="6" spans="1:29" ht="89.25" customHeight="1" x14ac:dyDescent="0.25">
      <c r="B6" s="501"/>
      <c r="C6" s="502"/>
      <c r="D6" s="270" t="s">
        <v>24</v>
      </c>
      <c r="E6" s="271" t="s">
        <v>25</v>
      </c>
      <c r="F6" s="272" t="s">
        <v>30</v>
      </c>
      <c r="G6" s="270"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277" t="s">
        <v>81</v>
      </c>
    </row>
    <row r="7" spans="1:29" s="264" customFormat="1" ht="24" x14ac:dyDescent="0.25">
      <c r="A7" s="481"/>
      <c r="B7" s="159" t="s">
        <v>1</v>
      </c>
      <c r="C7" s="262" t="s">
        <v>95</v>
      </c>
      <c r="D7" s="279">
        <f>SUM(D8:D14)</f>
        <v>0</v>
      </c>
      <c r="E7" s="279">
        <f>SUM(E8:E14)</f>
        <v>0</v>
      </c>
      <c r="F7" s="279" t="e">
        <f t="shared" ref="F7:F14" si="0">E7/D7</f>
        <v>#DIV/0!</v>
      </c>
      <c r="G7" s="279">
        <f>SUM(G8:G14)</f>
        <v>0</v>
      </c>
      <c r="H7" s="279">
        <f>SUM(H8:H14)</f>
        <v>0</v>
      </c>
      <c r="I7" s="279" t="e">
        <f t="shared" ref="I7:I22" si="1">H7/G7</f>
        <v>#DIV/0!</v>
      </c>
      <c r="J7" s="279">
        <f>SUM(J8:J14)</f>
        <v>0</v>
      </c>
      <c r="K7" s="279">
        <f>SUM(K8:K14)</f>
        <v>0</v>
      </c>
      <c r="L7" s="279">
        <f>SUM(L8:L14)</f>
        <v>0</v>
      </c>
      <c r="M7" s="279">
        <f>SUM(M8:M14)</f>
        <v>0</v>
      </c>
      <c r="N7" s="279">
        <f t="shared" ref="N7:N14" si="2">J7</f>
        <v>0</v>
      </c>
      <c r="O7" s="279">
        <f t="shared" ref="O7:O14" si="3">K7+M7</f>
        <v>0</v>
      </c>
      <c r="P7" s="279" t="e">
        <f>O7/N7</f>
        <v>#DIV/0!</v>
      </c>
      <c r="Q7" s="279">
        <f t="shared" ref="Q7:V7" si="4">SUM(Q8:Q14)</f>
        <v>0</v>
      </c>
      <c r="R7" s="279">
        <f t="shared" si="4"/>
        <v>0</v>
      </c>
      <c r="S7" s="279">
        <f t="shared" si="4"/>
        <v>0</v>
      </c>
      <c r="T7" s="279">
        <f t="shared" si="4"/>
        <v>0</v>
      </c>
      <c r="U7" s="279">
        <f t="shared" si="4"/>
        <v>0</v>
      </c>
      <c r="V7" s="279">
        <f t="shared" si="4"/>
        <v>0</v>
      </c>
      <c r="W7" s="279">
        <f>Q7</f>
        <v>0</v>
      </c>
      <c r="X7" s="279">
        <f>R7+T7+V7</f>
        <v>0</v>
      </c>
      <c r="Y7" s="279" t="e">
        <f>X7/W7</f>
        <v>#DIV/0!</v>
      </c>
      <c r="Z7" s="279">
        <f t="shared" ref="Z7:AA41" si="5">W7+N7+G7+D7</f>
        <v>0</v>
      </c>
      <c r="AA7" s="279">
        <f t="shared" si="5"/>
        <v>0</v>
      </c>
      <c r="AB7" s="279">
        <f>IFERROR(AA7/Z7,0)</f>
        <v>0</v>
      </c>
      <c r="AC7" s="279">
        <f>AB7*1.2</f>
        <v>0</v>
      </c>
    </row>
    <row r="8" spans="1:29" ht="15.75" x14ac:dyDescent="0.25">
      <c r="A8" s="481"/>
      <c r="B8" s="170" t="s">
        <v>7</v>
      </c>
      <c r="C8" s="263" t="s">
        <v>96</v>
      </c>
      <c r="D8" s="303">
        <v>0</v>
      </c>
      <c r="E8" s="303">
        <v>0</v>
      </c>
      <c r="F8" s="279" t="e">
        <f t="shared" si="0"/>
        <v>#DIV/0!</v>
      </c>
      <c r="G8" s="303">
        <v>0</v>
      </c>
      <c r="H8" s="303">
        <v>0</v>
      </c>
      <c r="I8" s="279" t="e">
        <f t="shared" si="1"/>
        <v>#DIV/0!</v>
      </c>
      <c r="J8" s="303"/>
      <c r="K8" s="303"/>
      <c r="L8" s="303"/>
      <c r="M8" s="303"/>
      <c r="N8" s="280">
        <f t="shared" si="2"/>
        <v>0</v>
      </c>
      <c r="O8" s="280">
        <f t="shared" si="3"/>
        <v>0</v>
      </c>
      <c r="P8" s="279" t="e">
        <f t="shared" ref="P8:P31" si="6">O8/N8</f>
        <v>#DIV/0!</v>
      </c>
      <c r="Q8" s="304"/>
      <c r="R8" s="304"/>
      <c r="S8" s="304"/>
      <c r="T8" s="304"/>
      <c r="U8" s="304"/>
      <c r="V8" s="304"/>
      <c r="W8" s="280">
        <f t="shared" ref="W8:W31" si="7">Q8</f>
        <v>0</v>
      </c>
      <c r="X8" s="280">
        <f t="shared" ref="X8:X31" si="8">R8+T8</f>
        <v>0</v>
      </c>
      <c r="Y8" s="279" t="e">
        <f t="shared" ref="Y8:Y31" si="9">X8/W8</f>
        <v>#DIV/0!</v>
      </c>
      <c r="Z8" s="280">
        <f t="shared" si="5"/>
        <v>0</v>
      </c>
      <c r="AA8" s="280">
        <f t="shared" si="5"/>
        <v>0</v>
      </c>
      <c r="AB8" s="279">
        <f t="shared" ref="AB8:AB41" si="10">IFERROR(AA8/Z8,0)</f>
        <v>0</v>
      </c>
      <c r="AC8" s="279">
        <f t="shared" ref="AC8:AC30" si="11">AB8*1.2</f>
        <v>0</v>
      </c>
    </row>
    <row r="9" spans="1:29" ht="15.75" x14ac:dyDescent="0.25">
      <c r="A9" s="481"/>
      <c r="B9" s="170" t="s">
        <v>8</v>
      </c>
      <c r="C9" s="263" t="s">
        <v>97</v>
      </c>
      <c r="D9" s="303">
        <v>0</v>
      </c>
      <c r="E9" s="303">
        <v>0</v>
      </c>
      <c r="F9" s="279" t="e">
        <f t="shared" si="0"/>
        <v>#DIV/0!</v>
      </c>
      <c r="G9" s="303">
        <v>0</v>
      </c>
      <c r="H9" s="303">
        <v>0</v>
      </c>
      <c r="I9" s="279" t="e">
        <f t="shared" si="1"/>
        <v>#DIV/0!</v>
      </c>
      <c r="J9" s="303"/>
      <c r="K9" s="303"/>
      <c r="L9" s="303"/>
      <c r="M9" s="303"/>
      <c r="N9" s="280">
        <f t="shared" si="2"/>
        <v>0</v>
      </c>
      <c r="O9" s="280">
        <f t="shared" si="3"/>
        <v>0</v>
      </c>
      <c r="P9" s="279" t="e">
        <f t="shared" si="6"/>
        <v>#DIV/0!</v>
      </c>
      <c r="Q9" s="304"/>
      <c r="R9" s="304"/>
      <c r="S9" s="304"/>
      <c r="T9" s="304"/>
      <c r="U9" s="304"/>
      <c r="V9" s="304"/>
      <c r="W9" s="280">
        <f t="shared" si="7"/>
        <v>0</v>
      </c>
      <c r="X9" s="280">
        <f t="shared" si="8"/>
        <v>0</v>
      </c>
      <c r="Y9" s="279" t="e">
        <f t="shared" si="9"/>
        <v>#DIV/0!</v>
      </c>
      <c r="Z9" s="280">
        <f t="shared" si="5"/>
        <v>0</v>
      </c>
      <c r="AA9" s="280">
        <f t="shared" si="5"/>
        <v>0</v>
      </c>
      <c r="AB9" s="279">
        <f t="shared" si="10"/>
        <v>0</v>
      </c>
      <c r="AC9" s="279">
        <f t="shared" si="11"/>
        <v>0</v>
      </c>
    </row>
    <row r="10" spans="1:29" ht="15.75" x14ac:dyDescent="0.25">
      <c r="A10" s="481"/>
      <c r="B10" s="170" t="s">
        <v>9</v>
      </c>
      <c r="C10" s="263" t="s">
        <v>98</v>
      </c>
      <c r="D10" s="303">
        <v>0</v>
      </c>
      <c r="E10" s="303">
        <v>0</v>
      </c>
      <c r="F10" s="279" t="e">
        <f t="shared" si="0"/>
        <v>#DIV/0!</v>
      </c>
      <c r="G10" s="303">
        <v>0</v>
      </c>
      <c r="H10" s="303">
        <v>0</v>
      </c>
      <c r="I10" s="279" t="e">
        <f t="shared" si="1"/>
        <v>#DIV/0!</v>
      </c>
      <c r="J10" s="303"/>
      <c r="K10" s="303"/>
      <c r="L10" s="303"/>
      <c r="M10" s="303"/>
      <c r="N10" s="280">
        <f t="shared" si="2"/>
        <v>0</v>
      </c>
      <c r="O10" s="280">
        <f t="shared" si="3"/>
        <v>0</v>
      </c>
      <c r="P10" s="279" t="e">
        <f t="shared" si="6"/>
        <v>#DIV/0!</v>
      </c>
      <c r="Q10" s="304"/>
      <c r="R10" s="304"/>
      <c r="S10" s="304"/>
      <c r="T10" s="304"/>
      <c r="U10" s="304"/>
      <c r="V10" s="304"/>
      <c r="W10" s="280">
        <f t="shared" si="7"/>
        <v>0</v>
      </c>
      <c r="X10" s="280">
        <f t="shared" si="8"/>
        <v>0</v>
      </c>
      <c r="Y10" s="279" t="e">
        <f t="shared" si="9"/>
        <v>#DIV/0!</v>
      </c>
      <c r="Z10" s="280">
        <f t="shared" si="5"/>
        <v>0</v>
      </c>
      <c r="AA10" s="280">
        <f t="shared" si="5"/>
        <v>0</v>
      </c>
      <c r="AB10" s="279">
        <f t="shared" si="10"/>
        <v>0</v>
      </c>
      <c r="AC10" s="279">
        <f t="shared" si="11"/>
        <v>0</v>
      </c>
    </row>
    <row r="11" spans="1:29" ht="15.75" x14ac:dyDescent="0.25">
      <c r="A11" s="481"/>
      <c r="B11" s="170" t="s">
        <v>10</v>
      </c>
      <c r="C11" s="263" t="s">
        <v>99</v>
      </c>
      <c r="D11" s="303">
        <v>0</v>
      </c>
      <c r="E11" s="303">
        <v>0</v>
      </c>
      <c r="F11" s="279" t="e">
        <f t="shared" si="0"/>
        <v>#DIV/0!</v>
      </c>
      <c r="G11" s="303">
        <v>0</v>
      </c>
      <c r="H11" s="303">
        <v>0</v>
      </c>
      <c r="I11" s="279" t="e">
        <f t="shared" si="1"/>
        <v>#DIV/0!</v>
      </c>
      <c r="J11" s="303"/>
      <c r="K11" s="303"/>
      <c r="L11" s="303"/>
      <c r="M11" s="303"/>
      <c r="N11" s="280">
        <f t="shared" si="2"/>
        <v>0</v>
      </c>
      <c r="O11" s="280">
        <f t="shared" si="3"/>
        <v>0</v>
      </c>
      <c r="P11" s="279" t="e">
        <f t="shared" si="6"/>
        <v>#DIV/0!</v>
      </c>
      <c r="Q11" s="304"/>
      <c r="R11" s="304"/>
      <c r="S11" s="304"/>
      <c r="T11" s="304"/>
      <c r="U11" s="304"/>
      <c r="V11" s="304"/>
      <c r="W11" s="280">
        <f t="shared" si="7"/>
        <v>0</v>
      </c>
      <c r="X11" s="280">
        <f t="shared" si="8"/>
        <v>0</v>
      </c>
      <c r="Y11" s="279" t="e">
        <f t="shared" si="9"/>
        <v>#DIV/0!</v>
      </c>
      <c r="Z11" s="280">
        <f t="shared" si="5"/>
        <v>0</v>
      </c>
      <c r="AA11" s="280">
        <f t="shared" si="5"/>
        <v>0</v>
      </c>
      <c r="AB11" s="279">
        <f t="shared" si="10"/>
        <v>0</v>
      </c>
      <c r="AC11" s="279">
        <f t="shared" si="11"/>
        <v>0</v>
      </c>
    </row>
    <row r="12" spans="1:29" ht="15.75" x14ac:dyDescent="0.25">
      <c r="A12" s="481"/>
      <c r="B12" s="170" t="s">
        <v>11</v>
      </c>
      <c r="C12" s="263" t="s">
        <v>100</v>
      </c>
      <c r="D12" s="303">
        <v>0</v>
      </c>
      <c r="E12" s="303">
        <v>0</v>
      </c>
      <c r="F12" s="279" t="e">
        <f t="shared" si="0"/>
        <v>#DIV/0!</v>
      </c>
      <c r="G12" s="303">
        <v>0</v>
      </c>
      <c r="H12" s="303">
        <v>0</v>
      </c>
      <c r="I12" s="279" t="e">
        <f t="shared" si="1"/>
        <v>#DIV/0!</v>
      </c>
      <c r="J12" s="303"/>
      <c r="K12" s="303"/>
      <c r="L12" s="303"/>
      <c r="M12" s="303"/>
      <c r="N12" s="280">
        <f t="shared" si="2"/>
        <v>0</v>
      </c>
      <c r="O12" s="280">
        <f t="shared" si="3"/>
        <v>0</v>
      </c>
      <c r="P12" s="279" t="e">
        <f t="shared" si="6"/>
        <v>#DIV/0!</v>
      </c>
      <c r="Q12" s="304"/>
      <c r="R12" s="304"/>
      <c r="S12" s="304"/>
      <c r="T12" s="304"/>
      <c r="U12" s="304"/>
      <c r="V12" s="304"/>
      <c r="W12" s="280">
        <f t="shared" si="7"/>
        <v>0</v>
      </c>
      <c r="X12" s="280">
        <f t="shared" si="8"/>
        <v>0</v>
      </c>
      <c r="Y12" s="279" t="e">
        <f t="shared" si="9"/>
        <v>#DIV/0!</v>
      </c>
      <c r="Z12" s="280">
        <f t="shared" si="5"/>
        <v>0</v>
      </c>
      <c r="AA12" s="280">
        <f t="shared" si="5"/>
        <v>0</v>
      </c>
      <c r="AB12" s="279">
        <f t="shared" si="10"/>
        <v>0</v>
      </c>
      <c r="AC12" s="279">
        <f t="shared" si="11"/>
        <v>0</v>
      </c>
    </row>
    <row r="13" spans="1:29" ht="15.75" x14ac:dyDescent="0.25">
      <c r="A13" s="481"/>
      <c r="B13" s="170" t="s">
        <v>12</v>
      </c>
      <c r="C13" s="263" t="s">
        <v>101</v>
      </c>
      <c r="D13" s="303">
        <v>0</v>
      </c>
      <c r="E13" s="303">
        <v>0</v>
      </c>
      <c r="F13" s="279" t="e">
        <f t="shared" si="0"/>
        <v>#DIV/0!</v>
      </c>
      <c r="G13" s="303">
        <v>0</v>
      </c>
      <c r="H13" s="303">
        <v>0</v>
      </c>
      <c r="I13" s="279" t="e">
        <f t="shared" si="1"/>
        <v>#DIV/0!</v>
      </c>
      <c r="J13" s="303"/>
      <c r="K13" s="303"/>
      <c r="L13" s="303"/>
      <c r="M13" s="303"/>
      <c r="N13" s="280">
        <f t="shared" si="2"/>
        <v>0</v>
      </c>
      <c r="O13" s="280">
        <f t="shared" si="3"/>
        <v>0</v>
      </c>
      <c r="P13" s="279" t="e">
        <f t="shared" si="6"/>
        <v>#DIV/0!</v>
      </c>
      <c r="Q13" s="304"/>
      <c r="R13" s="304"/>
      <c r="S13" s="304"/>
      <c r="T13" s="304"/>
      <c r="U13" s="304"/>
      <c r="V13" s="304"/>
      <c r="W13" s="280">
        <f t="shared" si="7"/>
        <v>0</v>
      </c>
      <c r="X13" s="280">
        <f t="shared" si="8"/>
        <v>0</v>
      </c>
      <c r="Y13" s="279" t="e">
        <f t="shared" si="9"/>
        <v>#DIV/0!</v>
      </c>
      <c r="Z13" s="280">
        <f t="shared" si="5"/>
        <v>0</v>
      </c>
      <c r="AA13" s="280">
        <f t="shared" si="5"/>
        <v>0</v>
      </c>
      <c r="AB13" s="279">
        <f t="shared" si="10"/>
        <v>0</v>
      </c>
      <c r="AC13" s="279">
        <f t="shared" si="11"/>
        <v>0</v>
      </c>
    </row>
    <row r="14" spans="1:29" ht="15.75" x14ac:dyDescent="0.25">
      <c r="A14" s="481"/>
      <c r="B14" s="170" t="s">
        <v>13</v>
      </c>
      <c r="C14" s="263" t="s">
        <v>102</v>
      </c>
      <c r="D14" s="303">
        <v>0</v>
      </c>
      <c r="E14" s="303">
        <v>0</v>
      </c>
      <c r="F14" s="279" t="e">
        <f t="shared" si="0"/>
        <v>#DIV/0!</v>
      </c>
      <c r="G14" s="303">
        <v>0</v>
      </c>
      <c r="H14" s="303">
        <v>0</v>
      </c>
      <c r="I14" s="279" t="e">
        <f t="shared" si="1"/>
        <v>#DIV/0!</v>
      </c>
      <c r="J14" s="303"/>
      <c r="K14" s="303"/>
      <c r="L14" s="303"/>
      <c r="M14" s="303"/>
      <c r="N14" s="280">
        <f t="shared" si="2"/>
        <v>0</v>
      </c>
      <c r="O14" s="280">
        <f t="shared" si="3"/>
        <v>0</v>
      </c>
      <c r="P14" s="279" t="e">
        <f t="shared" si="6"/>
        <v>#DIV/0!</v>
      </c>
      <c r="Q14" s="304"/>
      <c r="R14" s="304"/>
      <c r="S14" s="304"/>
      <c r="T14" s="304"/>
      <c r="U14" s="304"/>
      <c r="V14" s="304"/>
      <c r="W14" s="280">
        <f t="shared" si="7"/>
        <v>0</v>
      </c>
      <c r="X14" s="280">
        <f t="shared" si="8"/>
        <v>0</v>
      </c>
      <c r="Y14" s="279" t="e">
        <f t="shared" si="9"/>
        <v>#DIV/0!</v>
      </c>
      <c r="Z14" s="280">
        <f t="shared" si="5"/>
        <v>0</v>
      </c>
      <c r="AA14" s="280">
        <f t="shared" si="5"/>
        <v>0</v>
      </c>
      <c r="AB14" s="279">
        <f t="shared" si="10"/>
        <v>0</v>
      </c>
      <c r="AC14" s="279">
        <f t="shared" si="11"/>
        <v>0</v>
      </c>
    </row>
    <row r="15" spans="1:29" s="264" customFormat="1" ht="24" x14ac:dyDescent="0.25">
      <c r="A15" s="481"/>
      <c r="B15" s="159" t="s">
        <v>17</v>
      </c>
      <c r="C15" s="262" t="s">
        <v>103</v>
      </c>
      <c r="D15" s="279">
        <f>SUM(D16:D22)</f>
        <v>0</v>
      </c>
      <c r="E15" s="279">
        <f>SUM(E16:E22)</f>
        <v>0</v>
      </c>
      <c r="F15" s="279" t="e">
        <f>E15/D15</f>
        <v>#DIV/0!</v>
      </c>
      <c r="G15" s="279">
        <f>SUM(G16:G22)</f>
        <v>0</v>
      </c>
      <c r="H15" s="279">
        <f>SUM(H16:H22)</f>
        <v>0</v>
      </c>
      <c r="I15" s="279" t="e">
        <f t="shared" si="1"/>
        <v>#DIV/0!</v>
      </c>
      <c r="J15" s="279">
        <f>SUM(J16:J22)</f>
        <v>0</v>
      </c>
      <c r="K15" s="279">
        <f>SUM(K16:K22)</f>
        <v>0</v>
      </c>
      <c r="L15" s="279">
        <f>SUM(L16:L22)</f>
        <v>0</v>
      </c>
      <c r="M15" s="279">
        <f>SUM(M16:M22)</f>
        <v>0</v>
      </c>
      <c r="N15" s="279">
        <f>J15</f>
        <v>0</v>
      </c>
      <c r="O15" s="279">
        <f>K15+M15</f>
        <v>0</v>
      </c>
      <c r="P15" s="279" t="e">
        <f t="shared" si="6"/>
        <v>#DIV/0!</v>
      </c>
      <c r="Q15" s="279">
        <f t="shared" ref="Q15:V15" si="12">SUM(Q16:Q22)</f>
        <v>0</v>
      </c>
      <c r="R15" s="279">
        <f t="shared" si="12"/>
        <v>0</v>
      </c>
      <c r="S15" s="279">
        <f t="shared" si="12"/>
        <v>0</v>
      </c>
      <c r="T15" s="279">
        <f t="shared" si="12"/>
        <v>0</v>
      </c>
      <c r="U15" s="279">
        <f t="shared" si="12"/>
        <v>0</v>
      </c>
      <c r="V15" s="279">
        <f t="shared" si="12"/>
        <v>0</v>
      </c>
      <c r="W15" s="279">
        <f t="shared" si="7"/>
        <v>0</v>
      </c>
      <c r="X15" s="279">
        <f t="shared" si="8"/>
        <v>0</v>
      </c>
      <c r="Y15" s="279" t="e">
        <f t="shared" si="9"/>
        <v>#DIV/0!</v>
      </c>
      <c r="Z15" s="279">
        <f t="shared" si="5"/>
        <v>0</v>
      </c>
      <c r="AA15" s="279">
        <f t="shared" si="5"/>
        <v>0</v>
      </c>
      <c r="AB15" s="279">
        <f t="shared" si="10"/>
        <v>0</v>
      </c>
      <c r="AC15" s="279">
        <f t="shared" si="11"/>
        <v>0</v>
      </c>
    </row>
    <row r="16" spans="1:29" ht="15.75" x14ac:dyDescent="0.25">
      <c r="A16" s="481"/>
      <c r="B16" s="170" t="s">
        <v>7</v>
      </c>
      <c r="C16" s="263" t="s">
        <v>104</v>
      </c>
      <c r="D16" s="303">
        <v>0</v>
      </c>
      <c r="E16" s="303">
        <v>0</v>
      </c>
      <c r="F16" s="279" t="e">
        <f t="shared" ref="F16:F32" si="13">E16/D16</f>
        <v>#DIV/0!</v>
      </c>
      <c r="G16" s="303">
        <v>0</v>
      </c>
      <c r="H16" s="303">
        <v>0</v>
      </c>
      <c r="I16" s="279" t="e">
        <f t="shared" si="1"/>
        <v>#DIV/0!</v>
      </c>
      <c r="J16" s="304"/>
      <c r="K16" s="304"/>
      <c r="L16" s="304"/>
      <c r="M16" s="304"/>
      <c r="N16" s="280">
        <f>J16</f>
        <v>0</v>
      </c>
      <c r="O16" s="280">
        <f>K16+M16</f>
        <v>0</v>
      </c>
      <c r="P16" s="279" t="e">
        <f t="shared" si="6"/>
        <v>#DIV/0!</v>
      </c>
      <c r="Q16" s="304">
        <v>0</v>
      </c>
      <c r="R16" s="304">
        <v>0</v>
      </c>
      <c r="S16" s="304">
        <v>0</v>
      </c>
      <c r="T16" s="304">
        <v>0</v>
      </c>
      <c r="U16" s="304">
        <v>0</v>
      </c>
      <c r="V16" s="304">
        <v>0</v>
      </c>
      <c r="W16" s="280">
        <f>Q16</f>
        <v>0</v>
      </c>
      <c r="X16" s="280">
        <f t="shared" si="8"/>
        <v>0</v>
      </c>
      <c r="Y16" s="279" t="e">
        <f t="shared" si="9"/>
        <v>#DIV/0!</v>
      </c>
      <c r="Z16" s="280">
        <f t="shared" si="5"/>
        <v>0</v>
      </c>
      <c r="AA16" s="280">
        <f t="shared" si="5"/>
        <v>0</v>
      </c>
      <c r="AB16" s="279">
        <f t="shared" si="10"/>
        <v>0</v>
      </c>
      <c r="AC16" s="279">
        <f t="shared" si="11"/>
        <v>0</v>
      </c>
    </row>
    <row r="17" spans="1:29" ht="15.75" x14ac:dyDescent="0.25">
      <c r="A17" s="481"/>
      <c r="B17" s="170" t="s">
        <v>8</v>
      </c>
      <c r="C17" s="263" t="s">
        <v>105</v>
      </c>
      <c r="D17" s="303">
        <v>0</v>
      </c>
      <c r="E17" s="303">
        <v>0</v>
      </c>
      <c r="F17" s="279" t="e">
        <f t="shared" si="13"/>
        <v>#DIV/0!</v>
      </c>
      <c r="G17" s="303">
        <v>0</v>
      </c>
      <c r="H17" s="303">
        <v>0</v>
      </c>
      <c r="I17" s="279" t="e">
        <f t="shared" si="1"/>
        <v>#DIV/0!</v>
      </c>
      <c r="J17" s="304"/>
      <c r="K17" s="304"/>
      <c r="L17" s="304"/>
      <c r="M17" s="304"/>
      <c r="N17" s="280">
        <f>J17</f>
        <v>0</v>
      </c>
      <c r="O17" s="280">
        <f>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row>
    <row r="18" spans="1:29" ht="15.75" x14ac:dyDescent="0.25">
      <c r="A18" s="481"/>
      <c r="B18" s="170" t="s">
        <v>9</v>
      </c>
      <c r="C18" s="263" t="s">
        <v>106</v>
      </c>
      <c r="D18" s="303">
        <v>0</v>
      </c>
      <c r="E18" s="303">
        <v>0</v>
      </c>
      <c r="F18" s="279" t="e">
        <f t="shared" si="13"/>
        <v>#DIV/0!</v>
      </c>
      <c r="G18" s="303">
        <v>0</v>
      </c>
      <c r="H18" s="303">
        <v>0</v>
      </c>
      <c r="I18" s="279" t="e">
        <f t="shared" si="1"/>
        <v>#DIV/0!</v>
      </c>
      <c r="J18" s="304"/>
      <c r="K18" s="304"/>
      <c r="L18" s="304"/>
      <c r="M18" s="304"/>
      <c r="N18" s="280">
        <f t="shared" ref="N18:N31" si="14">J18</f>
        <v>0</v>
      </c>
      <c r="O18" s="280">
        <f t="shared" ref="O18:O31" si="15">K18+M18</f>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279">
        <f t="shared" si="11"/>
        <v>0</v>
      </c>
    </row>
    <row r="19" spans="1:29" ht="15.75" x14ac:dyDescent="0.25">
      <c r="A19" s="481"/>
      <c r="B19" s="170" t="s">
        <v>10</v>
      </c>
      <c r="C19" s="263" t="s">
        <v>107</v>
      </c>
      <c r="D19" s="303">
        <v>0</v>
      </c>
      <c r="E19" s="303">
        <v>0</v>
      </c>
      <c r="F19" s="279" t="e">
        <f t="shared" si="13"/>
        <v>#DIV/0!</v>
      </c>
      <c r="G19" s="303">
        <v>0</v>
      </c>
      <c r="H19" s="303">
        <v>0</v>
      </c>
      <c r="I19" s="279" t="e">
        <f t="shared" si="1"/>
        <v>#DIV/0!</v>
      </c>
      <c r="J19" s="304"/>
      <c r="K19" s="304"/>
      <c r="L19" s="304"/>
      <c r="M19" s="304"/>
      <c r="N19" s="280">
        <f t="shared" si="14"/>
        <v>0</v>
      </c>
      <c r="O19" s="280">
        <f t="shared" si="15"/>
        <v>0</v>
      </c>
      <c r="P19" s="279" t="e">
        <f t="shared" si="6"/>
        <v>#DIV/0!</v>
      </c>
      <c r="Q19" s="304">
        <v>0</v>
      </c>
      <c r="R19" s="304">
        <v>0</v>
      </c>
      <c r="S19" s="304">
        <v>0</v>
      </c>
      <c r="T19" s="304">
        <v>0</v>
      </c>
      <c r="U19" s="304">
        <v>0</v>
      </c>
      <c r="V19" s="304">
        <v>0</v>
      </c>
      <c r="W19" s="280">
        <f t="shared" si="7"/>
        <v>0</v>
      </c>
      <c r="X19" s="280">
        <f t="shared" si="8"/>
        <v>0</v>
      </c>
      <c r="Y19" s="279" t="e">
        <f t="shared" si="9"/>
        <v>#DIV/0!</v>
      </c>
      <c r="Z19" s="280">
        <f t="shared" si="5"/>
        <v>0</v>
      </c>
      <c r="AA19" s="280">
        <f t="shared" si="5"/>
        <v>0</v>
      </c>
      <c r="AB19" s="279">
        <f t="shared" si="10"/>
        <v>0</v>
      </c>
      <c r="AC19" s="279">
        <f t="shared" si="11"/>
        <v>0</v>
      </c>
    </row>
    <row r="20" spans="1:29" ht="15.75" x14ac:dyDescent="0.25">
      <c r="A20" s="481"/>
      <c r="B20" s="170" t="s">
        <v>11</v>
      </c>
      <c r="C20" s="263" t="s">
        <v>108</v>
      </c>
      <c r="D20" s="303">
        <v>0</v>
      </c>
      <c r="E20" s="303">
        <v>0</v>
      </c>
      <c r="F20" s="279" t="e">
        <f t="shared" si="13"/>
        <v>#DIV/0!</v>
      </c>
      <c r="G20" s="303">
        <v>0</v>
      </c>
      <c r="H20" s="303">
        <v>0</v>
      </c>
      <c r="I20" s="279" t="e">
        <f t="shared" si="1"/>
        <v>#DIV/0!</v>
      </c>
      <c r="J20" s="304"/>
      <c r="K20" s="304"/>
      <c r="L20" s="304"/>
      <c r="M20" s="304"/>
      <c r="N20" s="280">
        <f t="shared" si="14"/>
        <v>0</v>
      </c>
      <c r="O20" s="280">
        <f t="shared" si="15"/>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row>
    <row r="21" spans="1:29" ht="15.75" x14ac:dyDescent="0.25">
      <c r="A21" s="481"/>
      <c r="B21" s="170" t="s">
        <v>12</v>
      </c>
      <c r="C21" s="263" t="s">
        <v>109</v>
      </c>
      <c r="D21" s="303">
        <v>0</v>
      </c>
      <c r="E21" s="303">
        <v>0</v>
      </c>
      <c r="F21" s="279" t="e">
        <f t="shared" si="13"/>
        <v>#DIV/0!</v>
      </c>
      <c r="G21" s="303">
        <v>0</v>
      </c>
      <c r="H21" s="303">
        <v>0</v>
      </c>
      <c r="I21" s="279" t="e">
        <f t="shared" si="1"/>
        <v>#DIV/0!</v>
      </c>
      <c r="J21" s="304"/>
      <c r="K21" s="304"/>
      <c r="L21" s="304"/>
      <c r="M21" s="304"/>
      <c r="N21" s="280">
        <f t="shared" si="14"/>
        <v>0</v>
      </c>
      <c r="O21" s="280">
        <f t="shared" si="15"/>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row>
    <row r="22" spans="1:29" ht="15.75" x14ac:dyDescent="0.25">
      <c r="A22" s="481"/>
      <c r="B22" s="170" t="s">
        <v>13</v>
      </c>
      <c r="C22" s="263" t="s">
        <v>110</v>
      </c>
      <c r="D22" s="303">
        <v>0</v>
      </c>
      <c r="E22" s="303">
        <v>0</v>
      </c>
      <c r="F22" s="279" t="e">
        <f t="shared" si="13"/>
        <v>#DIV/0!</v>
      </c>
      <c r="G22" s="303">
        <v>0</v>
      </c>
      <c r="H22" s="303">
        <v>0</v>
      </c>
      <c r="I22" s="279" t="e">
        <f t="shared" si="1"/>
        <v>#DIV/0!</v>
      </c>
      <c r="J22" s="304"/>
      <c r="K22" s="304"/>
      <c r="L22" s="304"/>
      <c r="M22" s="304"/>
      <c r="N22" s="280">
        <f t="shared" si="14"/>
        <v>0</v>
      </c>
      <c r="O22" s="280">
        <f t="shared" si="15"/>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279">
        <f t="shared" si="11"/>
        <v>0</v>
      </c>
    </row>
    <row r="23" spans="1:29" s="285" customFormat="1" ht="24" x14ac:dyDescent="0.25">
      <c r="A23" s="481"/>
      <c r="B23" s="314" t="s">
        <v>119</v>
      </c>
      <c r="C23" s="288" t="s">
        <v>94</v>
      </c>
      <c r="D23" s="306"/>
      <c r="E23" s="306"/>
      <c r="F23" s="292" t="e">
        <f t="shared" si="13"/>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279">
        <f t="shared" si="11"/>
        <v>0</v>
      </c>
    </row>
    <row r="24" spans="1:29" s="264" customFormat="1" ht="24" x14ac:dyDescent="0.25">
      <c r="A24" s="481"/>
      <c r="B24" s="159" t="s">
        <v>74</v>
      </c>
      <c r="C24" s="262" t="s">
        <v>111</v>
      </c>
      <c r="D24" s="279">
        <f>SUM(D25:D31)</f>
        <v>0</v>
      </c>
      <c r="E24" s="279">
        <f>SUM(E25:E31)</f>
        <v>0</v>
      </c>
      <c r="F24" s="279" t="e">
        <f t="shared" si="13"/>
        <v>#DIV/0!</v>
      </c>
      <c r="G24" s="279">
        <f>SUM(G25:G31)</f>
        <v>0</v>
      </c>
      <c r="H24" s="279">
        <f>SUM(H25:H31)</f>
        <v>0</v>
      </c>
      <c r="I24" s="279" t="e">
        <f>H24/G24</f>
        <v>#DIV/0!</v>
      </c>
      <c r="J24" s="279">
        <f>SUM(J25:J31)</f>
        <v>0</v>
      </c>
      <c r="K24" s="279">
        <f>SUM(K25:K31)</f>
        <v>0</v>
      </c>
      <c r="L24" s="279">
        <f>SUM(L25:L31)</f>
        <v>0</v>
      </c>
      <c r="M24" s="279">
        <f>SUM(M25:M31)</f>
        <v>0</v>
      </c>
      <c r="N24" s="279">
        <f t="shared" si="14"/>
        <v>0</v>
      </c>
      <c r="O24" s="279">
        <f>K24+M24</f>
        <v>0</v>
      </c>
      <c r="P24" s="279" t="e">
        <f t="shared" si="6"/>
        <v>#DIV/0!</v>
      </c>
      <c r="Q24" s="279">
        <f t="shared" ref="Q24:V24" si="16">SUM(Q25:Q31)</f>
        <v>0</v>
      </c>
      <c r="R24" s="279">
        <f t="shared" si="16"/>
        <v>0</v>
      </c>
      <c r="S24" s="279">
        <f t="shared" si="16"/>
        <v>0</v>
      </c>
      <c r="T24" s="279">
        <f t="shared" si="16"/>
        <v>0</v>
      </c>
      <c r="U24" s="279">
        <f t="shared" si="16"/>
        <v>0</v>
      </c>
      <c r="V24" s="279">
        <f t="shared" si="16"/>
        <v>0</v>
      </c>
      <c r="W24" s="279">
        <f t="shared" si="7"/>
        <v>0</v>
      </c>
      <c r="X24" s="279">
        <f t="shared" si="8"/>
        <v>0</v>
      </c>
      <c r="Y24" s="279" t="e">
        <f t="shared" si="9"/>
        <v>#DIV/0!</v>
      </c>
      <c r="Z24" s="279">
        <f t="shared" si="5"/>
        <v>0</v>
      </c>
      <c r="AA24" s="279">
        <f t="shared" si="5"/>
        <v>0</v>
      </c>
      <c r="AB24" s="279">
        <f t="shared" si="10"/>
        <v>0</v>
      </c>
      <c r="AC24" s="279">
        <f t="shared" si="11"/>
        <v>0</v>
      </c>
    </row>
    <row r="25" spans="1:29" ht="15.75" x14ac:dyDescent="0.25">
      <c r="A25" s="481"/>
      <c r="B25" s="170" t="s">
        <v>7</v>
      </c>
      <c r="C25" s="263" t="s">
        <v>112</v>
      </c>
      <c r="D25" s="303"/>
      <c r="E25" s="303"/>
      <c r="F25" s="279" t="e">
        <f t="shared" si="13"/>
        <v>#DIV/0!</v>
      </c>
      <c r="G25" s="303">
        <v>0</v>
      </c>
      <c r="H25" s="303">
        <v>0</v>
      </c>
      <c r="I25" s="279" t="e">
        <f t="shared" ref="I25:I31" si="17">H25/G25</f>
        <v>#DIV/0!</v>
      </c>
      <c r="J25" s="304"/>
      <c r="K25" s="304"/>
      <c r="L25" s="304"/>
      <c r="M25" s="304"/>
      <c r="N25" s="280">
        <f t="shared" si="14"/>
        <v>0</v>
      </c>
      <c r="O25" s="280">
        <f t="shared" si="15"/>
        <v>0</v>
      </c>
      <c r="P25" s="279" t="e">
        <f t="shared" si="6"/>
        <v>#DIV/0!</v>
      </c>
      <c r="Q25" s="304"/>
      <c r="R25" s="304"/>
      <c r="S25" s="304"/>
      <c r="T25" s="304"/>
      <c r="U25" s="304"/>
      <c r="V25" s="304"/>
      <c r="W25" s="280">
        <f t="shared" si="7"/>
        <v>0</v>
      </c>
      <c r="X25" s="280">
        <f t="shared" si="8"/>
        <v>0</v>
      </c>
      <c r="Y25" s="279" t="e">
        <f t="shared" si="9"/>
        <v>#DIV/0!</v>
      </c>
      <c r="Z25" s="280">
        <f t="shared" si="5"/>
        <v>0</v>
      </c>
      <c r="AA25" s="280">
        <f t="shared" si="5"/>
        <v>0</v>
      </c>
      <c r="AB25" s="279">
        <f t="shared" si="10"/>
        <v>0</v>
      </c>
      <c r="AC25" s="279">
        <f t="shared" si="11"/>
        <v>0</v>
      </c>
    </row>
    <row r="26" spans="1:29" ht="15.75" x14ac:dyDescent="0.25">
      <c r="A26" s="481"/>
      <c r="B26" s="170" t="s">
        <v>8</v>
      </c>
      <c r="C26" s="263" t="s">
        <v>113</v>
      </c>
      <c r="D26" s="303"/>
      <c r="E26" s="303"/>
      <c r="F26" s="279" t="e">
        <f t="shared" si="13"/>
        <v>#DIV/0!</v>
      </c>
      <c r="G26" s="303">
        <v>0</v>
      </c>
      <c r="H26" s="303">
        <v>0</v>
      </c>
      <c r="I26" s="279" t="e">
        <f t="shared" si="17"/>
        <v>#DIV/0!</v>
      </c>
      <c r="J26" s="304"/>
      <c r="K26" s="304"/>
      <c r="L26" s="304"/>
      <c r="M26" s="304"/>
      <c r="N26" s="280">
        <f t="shared" si="14"/>
        <v>0</v>
      </c>
      <c r="O26" s="280">
        <f t="shared" si="15"/>
        <v>0</v>
      </c>
      <c r="P26" s="279" t="e">
        <f t="shared" si="6"/>
        <v>#DIV/0!</v>
      </c>
      <c r="Q26" s="305"/>
      <c r="R26" s="305"/>
      <c r="S26" s="305"/>
      <c r="T26" s="305"/>
      <c r="U26" s="304"/>
      <c r="V26" s="304"/>
      <c r="W26" s="280">
        <f t="shared" si="7"/>
        <v>0</v>
      </c>
      <c r="X26" s="280">
        <f t="shared" si="8"/>
        <v>0</v>
      </c>
      <c r="Y26" s="279" t="e">
        <f t="shared" si="9"/>
        <v>#DIV/0!</v>
      </c>
      <c r="Z26" s="280">
        <f t="shared" si="5"/>
        <v>0</v>
      </c>
      <c r="AA26" s="280">
        <f t="shared" si="5"/>
        <v>0</v>
      </c>
      <c r="AB26" s="279">
        <f t="shared" si="10"/>
        <v>0</v>
      </c>
      <c r="AC26" s="279">
        <f t="shared" si="11"/>
        <v>0</v>
      </c>
    </row>
    <row r="27" spans="1:29" ht="15.75" x14ac:dyDescent="0.25">
      <c r="A27" s="481"/>
      <c r="B27" s="170" t="s">
        <v>9</v>
      </c>
      <c r="C27" s="263" t="s">
        <v>114</v>
      </c>
      <c r="D27" s="303"/>
      <c r="E27" s="303"/>
      <c r="F27" s="279" t="e">
        <f t="shared" si="13"/>
        <v>#DIV/0!</v>
      </c>
      <c r="G27" s="303">
        <v>0</v>
      </c>
      <c r="H27" s="303">
        <v>0</v>
      </c>
      <c r="I27" s="279" t="e">
        <f t="shared" si="17"/>
        <v>#DIV/0!</v>
      </c>
      <c r="J27" s="304"/>
      <c r="K27" s="304"/>
      <c r="L27" s="304"/>
      <c r="M27" s="304"/>
      <c r="N27" s="280">
        <f t="shared" si="14"/>
        <v>0</v>
      </c>
      <c r="O27" s="280">
        <f t="shared" si="15"/>
        <v>0</v>
      </c>
      <c r="P27" s="279" t="e">
        <f t="shared" si="6"/>
        <v>#DIV/0!</v>
      </c>
      <c r="Q27" s="305"/>
      <c r="R27" s="305"/>
      <c r="S27" s="305"/>
      <c r="T27" s="305"/>
      <c r="U27" s="304"/>
      <c r="V27" s="304"/>
      <c r="W27" s="280">
        <f t="shared" si="7"/>
        <v>0</v>
      </c>
      <c r="X27" s="280">
        <f t="shared" si="8"/>
        <v>0</v>
      </c>
      <c r="Y27" s="279" t="e">
        <f t="shared" si="9"/>
        <v>#DIV/0!</v>
      </c>
      <c r="Z27" s="280">
        <f t="shared" si="5"/>
        <v>0</v>
      </c>
      <c r="AA27" s="280">
        <f t="shared" si="5"/>
        <v>0</v>
      </c>
      <c r="AB27" s="279">
        <f t="shared" si="10"/>
        <v>0</v>
      </c>
      <c r="AC27" s="279">
        <f t="shared" si="11"/>
        <v>0</v>
      </c>
    </row>
    <row r="28" spans="1:29" ht="15.75" x14ac:dyDescent="0.25">
      <c r="A28" s="481"/>
      <c r="B28" s="170" t="s">
        <v>10</v>
      </c>
      <c r="C28" s="263" t="s">
        <v>115</v>
      </c>
      <c r="D28" s="303"/>
      <c r="E28" s="303"/>
      <c r="F28" s="279" t="e">
        <f t="shared" si="13"/>
        <v>#DIV/0!</v>
      </c>
      <c r="G28" s="303">
        <v>0</v>
      </c>
      <c r="H28" s="303">
        <v>0</v>
      </c>
      <c r="I28" s="279" t="e">
        <f t="shared" si="17"/>
        <v>#DIV/0!</v>
      </c>
      <c r="J28" s="304"/>
      <c r="K28" s="304"/>
      <c r="L28" s="304"/>
      <c r="M28" s="304"/>
      <c r="N28" s="280">
        <f t="shared" si="14"/>
        <v>0</v>
      </c>
      <c r="O28" s="280">
        <f t="shared" si="15"/>
        <v>0</v>
      </c>
      <c r="P28" s="279" t="e">
        <f t="shared" si="6"/>
        <v>#DIV/0!</v>
      </c>
      <c r="Q28" s="305"/>
      <c r="R28" s="305"/>
      <c r="S28" s="305"/>
      <c r="T28" s="305"/>
      <c r="U28" s="304"/>
      <c r="V28" s="304"/>
      <c r="W28" s="280">
        <f t="shared" si="7"/>
        <v>0</v>
      </c>
      <c r="X28" s="280">
        <f t="shared" si="8"/>
        <v>0</v>
      </c>
      <c r="Y28" s="279" t="e">
        <f t="shared" si="9"/>
        <v>#DIV/0!</v>
      </c>
      <c r="Z28" s="280">
        <f t="shared" si="5"/>
        <v>0</v>
      </c>
      <c r="AA28" s="280">
        <f t="shared" si="5"/>
        <v>0</v>
      </c>
      <c r="AB28" s="279">
        <f t="shared" si="10"/>
        <v>0</v>
      </c>
      <c r="AC28" s="279">
        <f t="shared" si="11"/>
        <v>0</v>
      </c>
    </row>
    <row r="29" spans="1:29" ht="15.75" x14ac:dyDescent="0.25">
      <c r="A29" s="481"/>
      <c r="B29" s="170" t="s">
        <v>11</v>
      </c>
      <c r="C29" s="263" t="s">
        <v>116</v>
      </c>
      <c r="D29" s="303"/>
      <c r="E29" s="303"/>
      <c r="F29" s="279" t="e">
        <f t="shared" si="13"/>
        <v>#DIV/0!</v>
      </c>
      <c r="G29" s="303">
        <v>0</v>
      </c>
      <c r="H29" s="303">
        <v>0</v>
      </c>
      <c r="I29" s="279" t="e">
        <f t="shared" si="17"/>
        <v>#DIV/0!</v>
      </c>
      <c r="J29" s="304"/>
      <c r="K29" s="304"/>
      <c r="L29" s="304"/>
      <c r="M29" s="304"/>
      <c r="N29" s="280">
        <f t="shared" si="14"/>
        <v>0</v>
      </c>
      <c r="O29" s="280">
        <f t="shared" si="15"/>
        <v>0</v>
      </c>
      <c r="P29" s="279" t="e">
        <f t="shared" si="6"/>
        <v>#DIV/0!</v>
      </c>
      <c r="Q29" s="305"/>
      <c r="R29" s="305"/>
      <c r="S29" s="305"/>
      <c r="T29" s="305"/>
      <c r="U29" s="304"/>
      <c r="V29" s="304"/>
      <c r="W29" s="280">
        <f t="shared" si="7"/>
        <v>0</v>
      </c>
      <c r="X29" s="280">
        <f t="shared" si="8"/>
        <v>0</v>
      </c>
      <c r="Y29" s="279" t="e">
        <f t="shared" si="9"/>
        <v>#DIV/0!</v>
      </c>
      <c r="Z29" s="280">
        <f t="shared" si="5"/>
        <v>0</v>
      </c>
      <c r="AA29" s="280">
        <f t="shared" si="5"/>
        <v>0</v>
      </c>
      <c r="AB29" s="279">
        <f t="shared" si="10"/>
        <v>0</v>
      </c>
      <c r="AC29" s="279">
        <f t="shared" si="11"/>
        <v>0</v>
      </c>
    </row>
    <row r="30" spans="1:29" ht="15.75" x14ac:dyDescent="0.25">
      <c r="A30" s="481"/>
      <c r="B30" s="170" t="s">
        <v>12</v>
      </c>
      <c r="C30" s="263" t="s">
        <v>117</v>
      </c>
      <c r="D30" s="303"/>
      <c r="E30" s="303"/>
      <c r="F30" s="279" t="e">
        <f t="shared" si="13"/>
        <v>#DIV/0!</v>
      </c>
      <c r="G30" s="303">
        <v>0</v>
      </c>
      <c r="H30" s="303">
        <v>0</v>
      </c>
      <c r="I30" s="279" t="e">
        <f t="shared" si="17"/>
        <v>#DIV/0!</v>
      </c>
      <c r="J30" s="304"/>
      <c r="K30" s="304"/>
      <c r="L30" s="304"/>
      <c r="M30" s="304"/>
      <c r="N30" s="280">
        <f t="shared" si="14"/>
        <v>0</v>
      </c>
      <c r="O30" s="280">
        <f t="shared" si="15"/>
        <v>0</v>
      </c>
      <c r="P30" s="279" t="e">
        <f t="shared" si="6"/>
        <v>#DIV/0!</v>
      </c>
      <c r="Q30" s="305"/>
      <c r="R30" s="305"/>
      <c r="S30" s="305"/>
      <c r="T30" s="305"/>
      <c r="U30" s="304"/>
      <c r="V30" s="304"/>
      <c r="W30" s="280">
        <f t="shared" si="7"/>
        <v>0</v>
      </c>
      <c r="X30" s="280">
        <f t="shared" si="8"/>
        <v>0</v>
      </c>
      <c r="Y30" s="279" t="e">
        <f t="shared" si="9"/>
        <v>#DIV/0!</v>
      </c>
      <c r="Z30" s="280">
        <f t="shared" si="5"/>
        <v>0</v>
      </c>
      <c r="AA30" s="280">
        <f t="shared" si="5"/>
        <v>0</v>
      </c>
      <c r="AB30" s="279">
        <f t="shared" si="10"/>
        <v>0</v>
      </c>
      <c r="AC30" s="279">
        <f t="shared" si="11"/>
        <v>0</v>
      </c>
    </row>
    <row r="31" spans="1:29" ht="15.75" x14ac:dyDescent="0.25">
      <c r="A31" s="481"/>
      <c r="B31" s="170" t="s">
        <v>13</v>
      </c>
      <c r="C31" s="263" t="s">
        <v>118</v>
      </c>
      <c r="D31" s="303"/>
      <c r="E31" s="303"/>
      <c r="F31" s="279" t="e">
        <f t="shared" si="13"/>
        <v>#DIV/0!</v>
      </c>
      <c r="G31" s="303">
        <v>0</v>
      </c>
      <c r="H31" s="303">
        <v>0</v>
      </c>
      <c r="I31" s="279" t="e">
        <f t="shared" si="17"/>
        <v>#DIV/0!</v>
      </c>
      <c r="J31" s="304"/>
      <c r="K31" s="304"/>
      <c r="L31" s="304"/>
      <c r="M31" s="304"/>
      <c r="N31" s="280">
        <f t="shared" si="14"/>
        <v>0</v>
      </c>
      <c r="O31" s="280">
        <f t="shared" si="15"/>
        <v>0</v>
      </c>
      <c r="P31" s="279" t="e">
        <f t="shared" si="6"/>
        <v>#DIV/0!</v>
      </c>
      <c r="Q31" s="305"/>
      <c r="R31" s="305"/>
      <c r="S31" s="305"/>
      <c r="T31" s="305"/>
      <c r="U31" s="304"/>
      <c r="V31" s="304"/>
      <c r="W31" s="280">
        <f t="shared" si="7"/>
        <v>0</v>
      </c>
      <c r="X31" s="280">
        <f t="shared" si="8"/>
        <v>0</v>
      </c>
      <c r="Y31" s="279" t="e">
        <f t="shared" si="9"/>
        <v>#DIV/0!</v>
      </c>
      <c r="Z31" s="280">
        <f t="shared" si="5"/>
        <v>0</v>
      </c>
      <c r="AA31" s="280">
        <f t="shared" si="5"/>
        <v>0</v>
      </c>
      <c r="AB31" s="279">
        <f t="shared" si="10"/>
        <v>0</v>
      </c>
      <c r="AC31" s="279">
        <f t="shared" ref="AC31" si="18">AB31*1.2</f>
        <v>0</v>
      </c>
    </row>
    <row r="32" spans="1:29" s="293" customFormat="1" ht="24" x14ac:dyDescent="0.25">
      <c r="A32" s="481"/>
      <c r="B32" s="314" t="s">
        <v>121</v>
      </c>
      <c r="C32" s="291">
        <v>500</v>
      </c>
      <c r="D32" s="292">
        <v>0</v>
      </c>
      <c r="E32" s="292">
        <v>0</v>
      </c>
      <c r="F32" s="292" t="e">
        <f t="shared" si="13"/>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f t="shared" si="10"/>
        <v>0</v>
      </c>
      <c r="AC32" s="280"/>
    </row>
    <row r="33" spans="1:29" s="296" customFormat="1" ht="24" x14ac:dyDescent="0.25">
      <c r="B33" s="297" t="s">
        <v>31</v>
      </c>
      <c r="C33" s="298">
        <v>600</v>
      </c>
      <c r="D33" s="299">
        <f>D24+D15+D7</f>
        <v>0</v>
      </c>
      <c r="E33" s="299">
        <f>E24+E15+E7</f>
        <v>0</v>
      </c>
      <c r="F33" s="299" t="e">
        <f>E33/D33</f>
        <v>#DIV/0!</v>
      </c>
      <c r="G33" s="299">
        <f>G24+G15+G7</f>
        <v>0</v>
      </c>
      <c r="H33" s="299">
        <f>H24+H15+H7</f>
        <v>0</v>
      </c>
      <c r="I33" s="299" t="e">
        <f>H33/G33</f>
        <v>#DIV/0!</v>
      </c>
      <c r="J33" s="299">
        <f t="shared" ref="J33:O33" si="19">J7+J15+J24</f>
        <v>0</v>
      </c>
      <c r="K33" s="299">
        <f t="shared" si="19"/>
        <v>0</v>
      </c>
      <c r="L33" s="299">
        <f t="shared" si="19"/>
        <v>0</v>
      </c>
      <c r="M33" s="299">
        <f t="shared" si="19"/>
        <v>0</v>
      </c>
      <c r="N33" s="299">
        <f t="shared" si="19"/>
        <v>0</v>
      </c>
      <c r="O33" s="299">
        <f t="shared" si="19"/>
        <v>0</v>
      </c>
      <c r="P33" s="300" t="e">
        <f t="shared" ref="P33:P41" si="20">O33/N33</f>
        <v>#DIV/0!</v>
      </c>
      <c r="Q33" s="299">
        <f t="shared" ref="Q33:X33" si="21">Q7+Q15+Q24</f>
        <v>0</v>
      </c>
      <c r="R33" s="299">
        <f t="shared" si="21"/>
        <v>0</v>
      </c>
      <c r="S33" s="299">
        <f t="shared" si="21"/>
        <v>0</v>
      </c>
      <c r="T33" s="299">
        <f t="shared" si="21"/>
        <v>0</v>
      </c>
      <c r="U33" s="299">
        <f t="shared" si="21"/>
        <v>0</v>
      </c>
      <c r="V33" s="299">
        <f t="shared" si="21"/>
        <v>0</v>
      </c>
      <c r="W33" s="299">
        <f t="shared" si="21"/>
        <v>0</v>
      </c>
      <c r="X33" s="299">
        <f t="shared" si="21"/>
        <v>0</v>
      </c>
      <c r="Y33" s="300" t="e">
        <f t="shared" ref="Y33:Y41" si="22">X33/W33</f>
        <v>#DIV/0!</v>
      </c>
      <c r="Z33" s="300">
        <f t="shared" si="5"/>
        <v>0</v>
      </c>
      <c r="AA33" s="300">
        <f t="shared" si="5"/>
        <v>0</v>
      </c>
      <c r="AB33" s="313">
        <f t="shared" si="10"/>
        <v>0</v>
      </c>
      <c r="AC33" s="312">
        <f t="shared" ref="AC33:AC41" si="23">AB33*1.2</f>
        <v>0</v>
      </c>
    </row>
    <row r="34" spans="1:29" s="265" customFormat="1" ht="15.75" x14ac:dyDescent="0.25">
      <c r="B34" s="286" t="s">
        <v>22</v>
      </c>
      <c r="C34" s="266"/>
      <c r="D34" s="281">
        <f>SUM(D35:D41)</f>
        <v>0</v>
      </c>
      <c r="E34" s="281">
        <f>SUM(E35:E41)</f>
        <v>0</v>
      </c>
      <c r="F34" s="282" t="e">
        <f t="shared" ref="F34:F41" si="24">E34/D34</f>
        <v>#DIV/0!</v>
      </c>
      <c r="G34" s="281">
        <f>G33</f>
        <v>0</v>
      </c>
      <c r="H34" s="281">
        <f t="shared" ref="H34:I37" si="25">H33</f>
        <v>0</v>
      </c>
      <c r="I34" s="281" t="e">
        <f t="shared" si="25"/>
        <v>#DIV/0!</v>
      </c>
      <c r="J34" s="282">
        <f>J33</f>
        <v>0</v>
      </c>
      <c r="K34" s="282">
        <f t="shared" ref="K34:X34" si="26">K33</f>
        <v>0</v>
      </c>
      <c r="L34" s="282">
        <f t="shared" si="26"/>
        <v>0</v>
      </c>
      <c r="M34" s="282">
        <f t="shared" si="26"/>
        <v>0</v>
      </c>
      <c r="N34" s="282">
        <f t="shared" si="26"/>
        <v>0</v>
      </c>
      <c r="O34" s="282">
        <f t="shared" si="26"/>
        <v>0</v>
      </c>
      <c r="P34" s="283" t="e">
        <f t="shared" si="20"/>
        <v>#DIV/0!</v>
      </c>
      <c r="Q34" s="282">
        <f t="shared" si="26"/>
        <v>0</v>
      </c>
      <c r="R34" s="282">
        <f t="shared" si="26"/>
        <v>0</v>
      </c>
      <c r="S34" s="282">
        <f t="shared" si="26"/>
        <v>0</v>
      </c>
      <c r="T34" s="282">
        <f t="shared" si="26"/>
        <v>0</v>
      </c>
      <c r="U34" s="282">
        <f t="shared" si="26"/>
        <v>0</v>
      </c>
      <c r="V34" s="282">
        <f t="shared" si="26"/>
        <v>0</v>
      </c>
      <c r="W34" s="282">
        <f t="shared" si="26"/>
        <v>0</v>
      </c>
      <c r="X34" s="282">
        <f t="shared" si="26"/>
        <v>0</v>
      </c>
      <c r="Y34" s="283" t="e">
        <f t="shared" si="22"/>
        <v>#DIV/0!</v>
      </c>
      <c r="Z34" s="283">
        <f t="shared" si="5"/>
        <v>0</v>
      </c>
      <c r="AA34" s="283">
        <f t="shared" si="5"/>
        <v>0</v>
      </c>
      <c r="AB34" s="279">
        <f t="shared" si="10"/>
        <v>0</v>
      </c>
      <c r="AC34" s="279">
        <f t="shared" si="23"/>
        <v>0</v>
      </c>
    </row>
    <row r="35" spans="1:29" s="265" customFormat="1" ht="15.75" x14ac:dyDescent="0.25">
      <c r="A35" s="505"/>
      <c r="B35" s="267" t="s">
        <v>7</v>
      </c>
      <c r="C35" s="268"/>
      <c r="D35" s="283">
        <f t="shared" ref="D35:E41" si="27">D8+D16+D25</f>
        <v>0</v>
      </c>
      <c r="E35" s="283">
        <f t="shared" si="27"/>
        <v>0</v>
      </c>
      <c r="F35" s="283" t="e">
        <f t="shared" si="24"/>
        <v>#DIV/0!</v>
      </c>
      <c r="G35" s="283">
        <f t="shared" ref="G35:H41" si="28">G8+G16+G25</f>
        <v>0</v>
      </c>
      <c r="H35" s="283">
        <f t="shared" si="28"/>
        <v>0</v>
      </c>
      <c r="I35" s="281" t="e">
        <f t="shared" si="25"/>
        <v>#DIV/0!</v>
      </c>
      <c r="J35" s="283">
        <f t="shared" ref="J35:M36" si="29">J8+J16+J25</f>
        <v>0</v>
      </c>
      <c r="K35" s="283">
        <f t="shared" si="29"/>
        <v>0</v>
      </c>
      <c r="L35" s="283">
        <f t="shared" si="29"/>
        <v>0</v>
      </c>
      <c r="M35" s="283">
        <f t="shared" si="29"/>
        <v>0</v>
      </c>
      <c r="N35" s="283">
        <f t="shared" ref="J35:O41" si="30">N8+N16+N25</f>
        <v>0</v>
      </c>
      <c r="O35" s="283">
        <f t="shared" si="30"/>
        <v>0</v>
      </c>
      <c r="P35" s="283" t="e">
        <f t="shared" si="20"/>
        <v>#DIV/0!</v>
      </c>
      <c r="Q35" s="283">
        <f t="shared" ref="Q35:X41" si="31">Q8+Q16+Q25</f>
        <v>0</v>
      </c>
      <c r="R35" s="283">
        <f t="shared" si="31"/>
        <v>0</v>
      </c>
      <c r="S35" s="283">
        <f t="shared" si="31"/>
        <v>0</v>
      </c>
      <c r="T35" s="283">
        <f t="shared" si="31"/>
        <v>0</v>
      </c>
      <c r="U35" s="283">
        <f t="shared" si="31"/>
        <v>0</v>
      </c>
      <c r="V35" s="283">
        <f t="shared" si="31"/>
        <v>0</v>
      </c>
      <c r="W35" s="283">
        <f t="shared" si="31"/>
        <v>0</v>
      </c>
      <c r="X35" s="283">
        <f t="shared" si="31"/>
        <v>0</v>
      </c>
      <c r="Y35" s="283" t="e">
        <f t="shared" si="22"/>
        <v>#DIV/0!</v>
      </c>
      <c r="Z35" s="283">
        <f t="shared" si="5"/>
        <v>0</v>
      </c>
      <c r="AA35" s="283">
        <f t="shared" si="5"/>
        <v>0</v>
      </c>
      <c r="AB35" s="279">
        <f t="shared" si="10"/>
        <v>0</v>
      </c>
      <c r="AC35" s="279">
        <f t="shared" si="23"/>
        <v>0</v>
      </c>
    </row>
    <row r="36" spans="1:29" s="265" customFormat="1" ht="15.75" x14ac:dyDescent="0.25">
      <c r="A36" s="505"/>
      <c r="B36" s="267" t="s">
        <v>8</v>
      </c>
      <c r="C36" s="268"/>
      <c r="D36" s="283">
        <f t="shared" si="27"/>
        <v>0</v>
      </c>
      <c r="E36" s="283">
        <f>E9+E17+E26</f>
        <v>0</v>
      </c>
      <c r="F36" s="283" t="e">
        <f t="shared" si="24"/>
        <v>#DIV/0!</v>
      </c>
      <c r="G36" s="283">
        <f t="shared" si="28"/>
        <v>0</v>
      </c>
      <c r="H36" s="283">
        <f t="shared" si="28"/>
        <v>0</v>
      </c>
      <c r="I36" s="281" t="e">
        <f t="shared" si="25"/>
        <v>#DIV/0!</v>
      </c>
      <c r="J36" s="283">
        <f t="shared" si="29"/>
        <v>0</v>
      </c>
      <c r="K36" s="283">
        <f t="shared" si="29"/>
        <v>0</v>
      </c>
      <c r="L36" s="283">
        <f t="shared" si="29"/>
        <v>0</v>
      </c>
      <c r="M36" s="283">
        <f t="shared" si="29"/>
        <v>0</v>
      </c>
      <c r="N36" s="283">
        <f t="shared" si="30"/>
        <v>0</v>
      </c>
      <c r="O36" s="283">
        <f t="shared" si="30"/>
        <v>0</v>
      </c>
      <c r="P36" s="283" t="e">
        <f t="shared" si="20"/>
        <v>#DIV/0!</v>
      </c>
      <c r="Q36" s="283">
        <f t="shared" si="31"/>
        <v>0</v>
      </c>
      <c r="R36" s="283">
        <f t="shared" si="31"/>
        <v>0</v>
      </c>
      <c r="S36" s="283">
        <f t="shared" si="31"/>
        <v>0</v>
      </c>
      <c r="T36" s="283">
        <f t="shared" si="31"/>
        <v>0</v>
      </c>
      <c r="U36" s="283">
        <f t="shared" si="31"/>
        <v>0</v>
      </c>
      <c r="V36" s="283">
        <f t="shared" si="31"/>
        <v>0</v>
      </c>
      <c r="W36" s="283">
        <f t="shared" si="31"/>
        <v>0</v>
      </c>
      <c r="X36" s="283">
        <f t="shared" si="31"/>
        <v>0</v>
      </c>
      <c r="Y36" s="283" t="e">
        <f t="shared" si="22"/>
        <v>#DIV/0!</v>
      </c>
      <c r="Z36" s="283">
        <f t="shared" si="5"/>
        <v>0</v>
      </c>
      <c r="AA36" s="283">
        <f t="shared" si="5"/>
        <v>0</v>
      </c>
      <c r="AB36" s="279">
        <f t="shared" si="10"/>
        <v>0</v>
      </c>
      <c r="AC36" s="279">
        <f t="shared" si="23"/>
        <v>0</v>
      </c>
    </row>
    <row r="37" spans="1:29" s="265" customFormat="1" ht="15.75" x14ac:dyDescent="0.25">
      <c r="A37" s="505"/>
      <c r="B37" s="267" t="s">
        <v>9</v>
      </c>
      <c r="C37" s="268"/>
      <c r="D37" s="283">
        <f t="shared" si="27"/>
        <v>0</v>
      </c>
      <c r="E37" s="283">
        <f t="shared" si="27"/>
        <v>0</v>
      </c>
      <c r="F37" s="283" t="e">
        <f t="shared" si="24"/>
        <v>#DIV/0!</v>
      </c>
      <c r="G37" s="283">
        <f t="shared" si="28"/>
        <v>0</v>
      </c>
      <c r="H37" s="283">
        <f t="shared" si="28"/>
        <v>0</v>
      </c>
      <c r="I37" s="281" t="e">
        <f t="shared" si="25"/>
        <v>#DIV/0!</v>
      </c>
      <c r="J37" s="283">
        <f t="shared" si="30"/>
        <v>0</v>
      </c>
      <c r="K37" s="283">
        <f t="shared" si="30"/>
        <v>0</v>
      </c>
      <c r="L37" s="283">
        <f t="shared" si="30"/>
        <v>0</v>
      </c>
      <c r="M37" s="283">
        <f t="shared" si="30"/>
        <v>0</v>
      </c>
      <c r="N37" s="283">
        <f t="shared" si="30"/>
        <v>0</v>
      </c>
      <c r="O37" s="283">
        <f t="shared" si="30"/>
        <v>0</v>
      </c>
      <c r="P37" s="283" t="e">
        <f t="shared" si="20"/>
        <v>#DIV/0!</v>
      </c>
      <c r="Q37" s="283">
        <f t="shared" si="31"/>
        <v>0</v>
      </c>
      <c r="R37" s="283">
        <f t="shared" si="31"/>
        <v>0</v>
      </c>
      <c r="S37" s="283">
        <f t="shared" si="31"/>
        <v>0</v>
      </c>
      <c r="T37" s="283">
        <f t="shared" si="31"/>
        <v>0</v>
      </c>
      <c r="U37" s="283">
        <f t="shared" si="31"/>
        <v>0</v>
      </c>
      <c r="V37" s="283">
        <f t="shared" si="31"/>
        <v>0</v>
      </c>
      <c r="W37" s="283">
        <f t="shared" si="31"/>
        <v>0</v>
      </c>
      <c r="X37" s="283">
        <f t="shared" si="31"/>
        <v>0</v>
      </c>
      <c r="Y37" s="283" t="e">
        <f t="shared" si="22"/>
        <v>#DIV/0!</v>
      </c>
      <c r="Z37" s="283">
        <f t="shared" si="5"/>
        <v>0</v>
      </c>
      <c r="AA37" s="283">
        <f t="shared" si="5"/>
        <v>0</v>
      </c>
      <c r="AB37" s="279">
        <f t="shared" si="10"/>
        <v>0</v>
      </c>
      <c r="AC37" s="279">
        <f t="shared" si="23"/>
        <v>0</v>
      </c>
    </row>
    <row r="38" spans="1:29" s="265" customFormat="1" ht="15.75" x14ac:dyDescent="0.25">
      <c r="A38" s="505"/>
      <c r="B38" s="267" t="s">
        <v>10</v>
      </c>
      <c r="C38" s="268"/>
      <c r="D38" s="283">
        <f t="shared" si="27"/>
        <v>0</v>
      </c>
      <c r="E38" s="283">
        <f t="shared" si="27"/>
        <v>0</v>
      </c>
      <c r="F38" s="283" t="e">
        <f t="shared" si="24"/>
        <v>#DIV/0!</v>
      </c>
      <c r="G38" s="283">
        <f t="shared" si="28"/>
        <v>0</v>
      </c>
      <c r="H38" s="283">
        <f t="shared" si="28"/>
        <v>0</v>
      </c>
      <c r="I38" s="283" t="e">
        <f>H38/G38</f>
        <v>#DIV/0!</v>
      </c>
      <c r="J38" s="283">
        <f t="shared" si="30"/>
        <v>0</v>
      </c>
      <c r="K38" s="283">
        <f t="shared" si="30"/>
        <v>0</v>
      </c>
      <c r="L38" s="283">
        <f t="shared" si="30"/>
        <v>0</v>
      </c>
      <c r="M38" s="283">
        <f t="shared" si="30"/>
        <v>0</v>
      </c>
      <c r="N38" s="283">
        <f t="shared" si="30"/>
        <v>0</v>
      </c>
      <c r="O38" s="283">
        <f t="shared" si="30"/>
        <v>0</v>
      </c>
      <c r="P38" s="283" t="e">
        <f t="shared" si="20"/>
        <v>#DIV/0!</v>
      </c>
      <c r="Q38" s="283">
        <f t="shared" si="31"/>
        <v>0</v>
      </c>
      <c r="R38" s="283">
        <f t="shared" si="31"/>
        <v>0</v>
      </c>
      <c r="S38" s="283">
        <f t="shared" si="31"/>
        <v>0</v>
      </c>
      <c r="T38" s="283">
        <f t="shared" si="31"/>
        <v>0</v>
      </c>
      <c r="U38" s="283">
        <f t="shared" si="31"/>
        <v>0</v>
      </c>
      <c r="V38" s="283">
        <f t="shared" si="31"/>
        <v>0</v>
      </c>
      <c r="W38" s="283">
        <f t="shared" si="31"/>
        <v>0</v>
      </c>
      <c r="X38" s="283">
        <f t="shared" si="31"/>
        <v>0</v>
      </c>
      <c r="Y38" s="283" t="e">
        <f t="shared" si="22"/>
        <v>#DIV/0!</v>
      </c>
      <c r="Z38" s="283">
        <f t="shared" si="5"/>
        <v>0</v>
      </c>
      <c r="AA38" s="283">
        <f t="shared" si="5"/>
        <v>0</v>
      </c>
      <c r="AB38" s="279">
        <f t="shared" si="10"/>
        <v>0</v>
      </c>
      <c r="AC38" s="279">
        <f t="shared" si="23"/>
        <v>0</v>
      </c>
    </row>
    <row r="39" spans="1:29" s="265" customFormat="1" ht="15.75" x14ac:dyDescent="0.25">
      <c r="A39" s="505"/>
      <c r="B39" s="267" t="s">
        <v>11</v>
      </c>
      <c r="C39" s="268"/>
      <c r="D39" s="283">
        <f t="shared" si="27"/>
        <v>0</v>
      </c>
      <c r="E39" s="283">
        <f t="shared" si="27"/>
        <v>0</v>
      </c>
      <c r="F39" s="283" t="e">
        <f t="shared" si="24"/>
        <v>#DIV/0!</v>
      </c>
      <c r="G39" s="283">
        <f t="shared" si="28"/>
        <v>0</v>
      </c>
      <c r="H39" s="283">
        <f t="shared" si="28"/>
        <v>0</v>
      </c>
      <c r="I39" s="283" t="e">
        <f>H39/G39</f>
        <v>#DIV/0!</v>
      </c>
      <c r="J39" s="283">
        <f t="shared" si="30"/>
        <v>0</v>
      </c>
      <c r="K39" s="283">
        <f t="shared" si="30"/>
        <v>0</v>
      </c>
      <c r="L39" s="283">
        <f t="shared" si="30"/>
        <v>0</v>
      </c>
      <c r="M39" s="283">
        <f t="shared" si="30"/>
        <v>0</v>
      </c>
      <c r="N39" s="283">
        <f t="shared" si="30"/>
        <v>0</v>
      </c>
      <c r="O39" s="283">
        <f t="shared" si="30"/>
        <v>0</v>
      </c>
      <c r="P39" s="283" t="e">
        <f t="shared" si="20"/>
        <v>#DIV/0!</v>
      </c>
      <c r="Q39" s="283">
        <f t="shared" si="31"/>
        <v>0</v>
      </c>
      <c r="R39" s="283">
        <f t="shared" si="31"/>
        <v>0</v>
      </c>
      <c r="S39" s="283">
        <f t="shared" si="31"/>
        <v>0</v>
      </c>
      <c r="T39" s="283">
        <f t="shared" si="31"/>
        <v>0</v>
      </c>
      <c r="U39" s="283">
        <f t="shared" si="31"/>
        <v>0</v>
      </c>
      <c r="V39" s="283">
        <f t="shared" si="31"/>
        <v>0</v>
      </c>
      <c r="W39" s="283">
        <f t="shared" si="31"/>
        <v>0</v>
      </c>
      <c r="X39" s="283">
        <f t="shared" si="31"/>
        <v>0</v>
      </c>
      <c r="Y39" s="283" t="e">
        <f t="shared" si="22"/>
        <v>#DIV/0!</v>
      </c>
      <c r="Z39" s="283">
        <f t="shared" si="5"/>
        <v>0</v>
      </c>
      <c r="AA39" s="283">
        <f t="shared" si="5"/>
        <v>0</v>
      </c>
      <c r="AB39" s="279">
        <f t="shared" si="10"/>
        <v>0</v>
      </c>
      <c r="AC39" s="279">
        <f t="shared" si="23"/>
        <v>0</v>
      </c>
    </row>
    <row r="40" spans="1:29" s="265" customFormat="1" ht="15.75" x14ac:dyDescent="0.25">
      <c r="A40" s="505"/>
      <c r="B40" s="267" t="s">
        <v>12</v>
      </c>
      <c r="C40" s="268"/>
      <c r="D40" s="283">
        <f t="shared" si="27"/>
        <v>0</v>
      </c>
      <c r="E40" s="283">
        <f t="shared" si="27"/>
        <v>0</v>
      </c>
      <c r="F40" s="283" t="e">
        <f t="shared" si="24"/>
        <v>#DIV/0!</v>
      </c>
      <c r="G40" s="283">
        <f t="shared" si="28"/>
        <v>0</v>
      </c>
      <c r="H40" s="283">
        <f t="shared" si="28"/>
        <v>0</v>
      </c>
      <c r="I40" s="283" t="e">
        <f>H40/G40</f>
        <v>#DIV/0!</v>
      </c>
      <c r="J40" s="283">
        <f t="shared" si="30"/>
        <v>0</v>
      </c>
      <c r="K40" s="283">
        <f t="shared" si="30"/>
        <v>0</v>
      </c>
      <c r="L40" s="283">
        <f t="shared" si="30"/>
        <v>0</v>
      </c>
      <c r="M40" s="283">
        <f t="shared" si="30"/>
        <v>0</v>
      </c>
      <c r="N40" s="283">
        <f t="shared" si="30"/>
        <v>0</v>
      </c>
      <c r="O40" s="283">
        <f t="shared" si="30"/>
        <v>0</v>
      </c>
      <c r="P40" s="283" t="e">
        <f t="shared" si="20"/>
        <v>#DIV/0!</v>
      </c>
      <c r="Q40" s="283">
        <f t="shared" si="31"/>
        <v>0</v>
      </c>
      <c r="R40" s="283">
        <f t="shared" si="31"/>
        <v>0</v>
      </c>
      <c r="S40" s="283">
        <f t="shared" si="31"/>
        <v>0</v>
      </c>
      <c r="T40" s="283">
        <f t="shared" si="31"/>
        <v>0</v>
      </c>
      <c r="U40" s="283">
        <f t="shared" si="31"/>
        <v>0</v>
      </c>
      <c r="V40" s="283">
        <f t="shared" si="31"/>
        <v>0</v>
      </c>
      <c r="W40" s="283">
        <f t="shared" si="31"/>
        <v>0</v>
      </c>
      <c r="X40" s="283">
        <f t="shared" si="31"/>
        <v>0</v>
      </c>
      <c r="Y40" s="283" t="e">
        <f t="shared" si="22"/>
        <v>#DIV/0!</v>
      </c>
      <c r="Z40" s="283">
        <f t="shared" si="5"/>
        <v>0</v>
      </c>
      <c r="AA40" s="283">
        <f t="shared" si="5"/>
        <v>0</v>
      </c>
      <c r="AB40" s="279">
        <f t="shared" si="10"/>
        <v>0</v>
      </c>
      <c r="AC40" s="279">
        <f t="shared" si="23"/>
        <v>0</v>
      </c>
    </row>
    <row r="41" spans="1:29" s="265" customFormat="1" ht="15.75" x14ac:dyDescent="0.25">
      <c r="A41" s="505"/>
      <c r="B41" s="267" t="s">
        <v>13</v>
      </c>
      <c r="C41" s="269"/>
      <c r="D41" s="283">
        <f t="shared" si="27"/>
        <v>0</v>
      </c>
      <c r="E41" s="283">
        <f t="shared" si="27"/>
        <v>0</v>
      </c>
      <c r="F41" s="283" t="e">
        <f t="shared" si="24"/>
        <v>#DIV/0!</v>
      </c>
      <c r="G41" s="283">
        <f t="shared" si="28"/>
        <v>0</v>
      </c>
      <c r="H41" s="283">
        <f t="shared" si="28"/>
        <v>0</v>
      </c>
      <c r="I41" s="283" t="e">
        <f>H41/G41</f>
        <v>#DIV/0!</v>
      </c>
      <c r="J41" s="283">
        <f t="shared" si="30"/>
        <v>0</v>
      </c>
      <c r="K41" s="283">
        <f t="shared" si="30"/>
        <v>0</v>
      </c>
      <c r="L41" s="283">
        <f t="shared" si="30"/>
        <v>0</v>
      </c>
      <c r="M41" s="283">
        <f t="shared" si="30"/>
        <v>0</v>
      </c>
      <c r="N41" s="283">
        <f t="shared" si="30"/>
        <v>0</v>
      </c>
      <c r="O41" s="283">
        <f t="shared" si="30"/>
        <v>0</v>
      </c>
      <c r="P41" s="283" t="e">
        <f t="shared" si="20"/>
        <v>#DIV/0!</v>
      </c>
      <c r="Q41" s="283">
        <f t="shared" si="31"/>
        <v>0</v>
      </c>
      <c r="R41" s="283">
        <f t="shared" si="31"/>
        <v>0</v>
      </c>
      <c r="S41" s="283">
        <f t="shared" si="31"/>
        <v>0</v>
      </c>
      <c r="T41" s="283">
        <f t="shared" si="31"/>
        <v>0</v>
      </c>
      <c r="U41" s="283">
        <f t="shared" si="31"/>
        <v>0</v>
      </c>
      <c r="V41" s="283">
        <f t="shared" si="31"/>
        <v>0</v>
      </c>
      <c r="W41" s="283">
        <f t="shared" si="31"/>
        <v>0</v>
      </c>
      <c r="X41" s="283">
        <f t="shared" si="31"/>
        <v>0</v>
      </c>
      <c r="Y41" s="283" t="e">
        <f t="shared" si="22"/>
        <v>#DIV/0!</v>
      </c>
      <c r="Z41" s="283">
        <f t="shared" si="5"/>
        <v>0</v>
      </c>
      <c r="AA41" s="283">
        <f t="shared" si="5"/>
        <v>0</v>
      </c>
      <c r="AB41" s="279">
        <f t="shared" si="10"/>
        <v>0</v>
      </c>
      <c r="AC41" s="279">
        <f t="shared" si="23"/>
        <v>0</v>
      </c>
    </row>
    <row r="42" spans="1:29" x14ac:dyDescent="0.25">
      <c r="C42"/>
    </row>
    <row r="43" spans="1:29" ht="15.75" x14ac:dyDescent="0.25">
      <c r="B43" s="67"/>
      <c r="C43" s="67"/>
      <c r="D43" s="67"/>
      <c r="E43" s="67"/>
      <c r="F43" s="67"/>
      <c r="G43" s="67"/>
      <c r="AB43" s="67"/>
    </row>
    <row r="44" spans="1:29" ht="15" customHeight="1" x14ac:dyDescent="0.25">
      <c r="C44"/>
      <c r="F44" s="515" t="s">
        <v>131</v>
      </c>
      <c r="G44" s="515"/>
      <c r="H44" s="515"/>
      <c r="I44" s="515"/>
      <c r="J44" s="515"/>
      <c r="K44" s="515"/>
      <c r="L44" s="515" t="s">
        <v>32</v>
      </c>
      <c r="M44" s="515"/>
      <c r="N44" s="515"/>
      <c r="O44" s="515"/>
      <c r="P44" s="515"/>
      <c r="Q44" s="515"/>
    </row>
    <row r="45" spans="1:29" ht="15" customHeight="1" x14ac:dyDescent="0.25">
      <c r="F45" s="515"/>
      <c r="G45" s="515"/>
      <c r="H45" s="515"/>
      <c r="I45" s="515"/>
      <c r="J45" s="515"/>
      <c r="K45" s="515"/>
      <c r="L45" s="515"/>
      <c r="M45" s="515"/>
      <c r="N45" s="515"/>
      <c r="O45" s="515"/>
      <c r="P45" s="515"/>
      <c r="Q45" s="515"/>
    </row>
    <row r="46" spans="1:29" ht="15" customHeight="1" x14ac:dyDescent="0.25">
      <c r="F46" s="515"/>
      <c r="G46" s="515"/>
      <c r="H46" s="515"/>
      <c r="I46" s="515"/>
      <c r="J46" s="515"/>
      <c r="K46" s="515"/>
      <c r="L46" s="515"/>
      <c r="M46" s="515"/>
      <c r="N46" s="515"/>
      <c r="O46" s="515"/>
      <c r="P46" s="515"/>
      <c r="Q46" s="515"/>
    </row>
    <row r="47" spans="1:29" ht="15" customHeight="1" x14ac:dyDescent="0.25">
      <c r="F47" s="515"/>
      <c r="G47" s="515"/>
      <c r="H47" s="515"/>
      <c r="I47" s="515"/>
      <c r="J47" s="515"/>
      <c r="K47" s="515"/>
      <c r="L47" s="515"/>
      <c r="M47" s="515"/>
      <c r="N47" s="515"/>
      <c r="O47" s="515"/>
      <c r="P47" s="515"/>
      <c r="Q47" s="515"/>
    </row>
    <row r="48" spans="1:29" ht="15" customHeight="1" x14ac:dyDescent="0.25">
      <c r="F48" s="515"/>
      <c r="G48" s="515"/>
      <c r="H48" s="515"/>
      <c r="I48" s="515"/>
      <c r="J48" s="515"/>
      <c r="K48" s="515"/>
      <c r="L48" s="515"/>
      <c r="M48" s="515"/>
      <c r="N48" s="515"/>
      <c r="O48" s="515"/>
      <c r="P48" s="515"/>
      <c r="Q48" s="515"/>
    </row>
    <row r="49" spans="6:17" ht="15" customHeight="1" x14ac:dyDescent="0.25">
      <c r="F49" s="515"/>
      <c r="G49" s="515"/>
      <c r="H49" s="515"/>
      <c r="I49" s="515"/>
      <c r="J49" s="515"/>
      <c r="K49" s="515"/>
      <c r="L49" s="515"/>
      <c r="M49" s="515"/>
      <c r="N49" s="515"/>
      <c r="O49" s="515"/>
      <c r="P49" s="515"/>
      <c r="Q49" s="515"/>
    </row>
    <row r="50" spans="6:17" ht="30" customHeight="1" x14ac:dyDescent="0.25">
      <c r="F50" s="516" t="s">
        <v>132</v>
      </c>
      <c r="G50" s="516"/>
      <c r="H50" s="516"/>
      <c r="I50" s="516"/>
      <c r="J50" s="516"/>
      <c r="K50" s="516"/>
      <c r="L50" s="516"/>
      <c r="M50" s="516"/>
      <c r="N50" s="516"/>
      <c r="O50" s="516"/>
      <c r="P50" s="516"/>
      <c r="Q50" s="516"/>
    </row>
    <row r="51" spans="6:17" ht="30" customHeight="1" x14ac:dyDescent="0.25">
      <c r="F51" s="517"/>
      <c r="G51" s="517"/>
      <c r="H51" s="517"/>
      <c r="I51" s="517"/>
      <c r="J51" s="517"/>
      <c r="K51" s="517"/>
      <c r="L51" s="517"/>
      <c r="M51" s="517"/>
      <c r="N51" s="517"/>
      <c r="O51" s="517"/>
      <c r="P51" s="517"/>
      <c r="Q51" s="517"/>
    </row>
    <row r="52" spans="6:17" ht="30" customHeight="1" x14ac:dyDescent="0.25">
      <c r="F52" s="517"/>
      <c r="G52" s="517"/>
      <c r="H52" s="517"/>
      <c r="I52" s="517"/>
      <c r="J52" s="517"/>
      <c r="K52" s="517"/>
      <c r="L52" s="517"/>
      <c r="M52" s="517"/>
      <c r="N52" s="517"/>
      <c r="O52" s="517"/>
      <c r="P52" s="517"/>
      <c r="Q52" s="517"/>
    </row>
    <row r="53" spans="6:17" ht="30" customHeight="1" x14ac:dyDescent="0.25">
      <c r="F53" s="517"/>
      <c r="G53" s="517"/>
      <c r="H53" s="517"/>
      <c r="I53" s="517"/>
      <c r="J53" s="517"/>
      <c r="K53" s="517"/>
      <c r="L53" s="517"/>
      <c r="M53" s="517"/>
      <c r="N53" s="517"/>
      <c r="O53" s="517"/>
      <c r="P53" s="517"/>
      <c r="Q53" s="517"/>
    </row>
  </sheetData>
  <mergeCells count="16">
    <mergeCell ref="H1:I1"/>
    <mergeCell ref="A2:AC2"/>
    <mergeCell ref="B3:AC3"/>
    <mergeCell ref="B5:B6"/>
    <mergeCell ref="C5:C6"/>
    <mergeCell ref="D5:F5"/>
    <mergeCell ref="G5:I5"/>
    <mergeCell ref="J5:P5"/>
    <mergeCell ref="Q5:Y5"/>
    <mergeCell ref="Z5:AC5"/>
    <mergeCell ref="B4:AC4"/>
    <mergeCell ref="A7:A32"/>
    <mergeCell ref="A35:A41"/>
    <mergeCell ref="F44:K49"/>
    <mergeCell ref="L44:Q49"/>
    <mergeCell ref="F50:Q53"/>
  </mergeCells>
  <dataValidations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7" right="0.7" top="0.75" bottom="0.75" header="0.3" footer="0.3"/>
  <pageSetup paperSize="9" scale="66" orientation="portrait" r:id="rId1"/>
  <rowBreaks count="1" manualBreakCount="1">
    <brk id="4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O53"/>
  <sheetViews>
    <sheetView view="pageBreakPreview" zoomScale="60" zoomScaleNormal="80" workbookViewId="0">
      <selection activeCell="AD3" sqref="AD3:AK13"/>
    </sheetView>
  </sheetViews>
  <sheetFormatPr defaultRowHeight="15"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 min="30" max="30" width="46.28515625" customWidth="1"/>
    <col min="31" max="31" width="17.5703125" customWidth="1"/>
    <col min="32" max="32" width="14.28515625" customWidth="1"/>
    <col min="33" max="33" width="15.5703125" customWidth="1"/>
    <col min="34" max="34" width="15.7109375" customWidth="1"/>
    <col min="35" max="35" width="15.5703125" customWidth="1"/>
    <col min="36" max="36" width="17" customWidth="1"/>
    <col min="37" max="37" width="19.85546875" customWidth="1"/>
    <col min="38" max="38" width="76.28515625" customWidth="1"/>
    <col min="39" max="39" width="21.5703125" customWidth="1"/>
    <col min="40" max="40" width="20" customWidth="1"/>
    <col min="41" max="41" width="22.140625" customWidth="1"/>
  </cols>
  <sheetData>
    <row r="1" spans="1:41" ht="15.75" x14ac:dyDescent="0.25">
      <c r="H1" s="473" t="s">
        <v>73</v>
      </c>
      <c r="I1" s="473"/>
    </row>
    <row r="2" spans="1:41" s="112" customFormat="1" ht="20.25" x14ac:dyDescent="0.25">
      <c r="A2" s="476" t="s">
        <v>130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row>
    <row r="3" spans="1:41" ht="20.25" customHeight="1" x14ac:dyDescent="0.25">
      <c r="B3" s="476" t="s">
        <v>170</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522" t="s">
        <v>163</v>
      </c>
      <c r="AE3" s="522"/>
      <c r="AF3" s="522"/>
      <c r="AG3" s="522"/>
      <c r="AH3" s="522"/>
      <c r="AI3" s="522"/>
      <c r="AJ3" s="522"/>
      <c r="AK3" s="522"/>
      <c r="AL3" s="112"/>
      <c r="AM3" s="112"/>
      <c r="AN3" s="112"/>
      <c r="AO3" s="112"/>
    </row>
    <row r="4" spans="1:41" ht="20.25" customHeight="1" x14ac:dyDescent="0.25">
      <c r="B4" s="514" t="str">
        <f>Январь!B4:AC4</f>
        <v>2025 г.</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22"/>
      <c r="AE4" s="522"/>
      <c r="AF4" s="522"/>
      <c r="AG4" s="522"/>
      <c r="AH4" s="522"/>
      <c r="AI4" s="522"/>
      <c r="AJ4" s="522"/>
      <c r="AK4" s="522"/>
      <c r="AL4" s="112"/>
      <c r="AM4" s="112"/>
      <c r="AN4" s="112"/>
      <c r="AO4" s="112"/>
    </row>
    <row r="5" spans="1:41" ht="15.75" customHeight="1" x14ac:dyDescent="0.25">
      <c r="B5" s="501" t="s">
        <v>2</v>
      </c>
      <c r="C5" s="502" t="s">
        <v>0</v>
      </c>
      <c r="D5" s="503" t="s">
        <v>3</v>
      </c>
      <c r="E5" s="504"/>
      <c r="F5" s="504"/>
      <c r="G5" s="504" t="s">
        <v>4</v>
      </c>
      <c r="H5" s="504"/>
      <c r="I5" s="504"/>
      <c r="J5" s="504" t="s">
        <v>16</v>
      </c>
      <c r="K5" s="504"/>
      <c r="L5" s="504"/>
      <c r="M5" s="504"/>
      <c r="N5" s="504"/>
      <c r="O5" s="504"/>
      <c r="P5" s="504"/>
      <c r="Q5" s="504" t="s">
        <v>19</v>
      </c>
      <c r="R5" s="504"/>
      <c r="S5" s="504"/>
      <c r="T5" s="504"/>
      <c r="U5" s="504"/>
      <c r="V5" s="504"/>
      <c r="W5" s="504"/>
      <c r="X5" s="504"/>
      <c r="Y5" s="504"/>
      <c r="Z5" s="504" t="s">
        <v>26</v>
      </c>
      <c r="AA5" s="504"/>
      <c r="AB5" s="504"/>
      <c r="AC5" s="504"/>
      <c r="AD5" s="522"/>
      <c r="AE5" s="522"/>
      <c r="AF5" s="522"/>
      <c r="AG5" s="522"/>
      <c r="AH5" s="522"/>
      <c r="AI5" s="522"/>
      <c r="AJ5" s="522"/>
      <c r="AK5" s="522"/>
      <c r="AL5" s="112"/>
      <c r="AM5" s="112"/>
      <c r="AN5" s="112"/>
      <c r="AO5" s="112"/>
    </row>
    <row r="6" spans="1:41" ht="78.75" x14ac:dyDescent="0.25">
      <c r="B6" s="501"/>
      <c r="C6" s="502"/>
      <c r="D6" s="270" t="s">
        <v>24</v>
      </c>
      <c r="E6" s="271" t="s">
        <v>25</v>
      </c>
      <c r="F6" s="272" t="s">
        <v>30</v>
      </c>
      <c r="G6" s="270" t="s">
        <v>24</v>
      </c>
      <c r="H6" s="271" t="s">
        <v>25</v>
      </c>
      <c r="I6" s="272" t="s">
        <v>30</v>
      </c>
      <c r="J6" s="273" t="s">
        <v>5</v>
      </c>
      <c r="K6" s="271" t="s">
        <v>27</v>
      </c>
      <c r="L6" s="273" t="s">
        <v>29</v>
      </c>
      <c r="M6" s="271" t="s">
        <v>28</v>
      </c>
      <c r="N6" s="274" t="s">
        <v>20</v>
      </c>
      <c r="O6" s="274" t="s">
        <v>21</v>
      </c>
      <c r="P6" s="272" t="s">
        <v>30</v>
      </c>
      <c r="Q6" s="273" t="s">
        <v>5</v>
      </c>
      <c r="R6" s="271" t="s">
        <v>18</v>
      </c>
      <c r="S6" s="273" t="s">
        <v>29</v>
      </c>
      <c r="T6" s="271" t="s">
        <v>28</v>
      </c>
      <c r="U6" s="273" t="s">
        <v>125</v>
      </c>
      <c r="V6" s="271" t="s">
        <v>126</v>
      </c>
      <c r="W6" s="274" t="s">
        <v>20</v>
      </c>
      <c r="X6" s="274" t="s">
        <v>21</v>
      </c>
      <c r="Y6" s="272" t="s">
        <v>30</v>
      </c>
      <c r="Z6" s="275" t="s">
        <v>24</v>
      </c>
      <c r="AA6" s="276" t="s">
        <v>92</v>
      </c>
      <c r="AB6" s="277" t="s">
        <v>69</v>
      </c>
      <c r="AC6" s="277" t="s">
        <v>81</v>
      </c>
      <c r="AD6" s="525"/>
      <c r="AE6" s="525"/>
      <c r="AF6" s="525"/>
      <c r="AG6" s="525"/>
      <c r="AH6" s="525"/>
      <c r="AI6" s="525"/>
      <c r="AJ6" s="525"/>
      <c r="AK6" s="525"/>
      <c r="AL6" s="112"/>
      <c r="AM6" s="112"/>
      <c r="AN6" s="112"/>
      <c r="AO6" s="112"/>
    </row>
    <row r="7" spans="1:41" s="264" customFormat="1" ht="26.25" customHeight="1" x14ac:dyDescent="0.35">
      <c r="A7" s="481"/>
      <c r="B7" s="159" t="s">
        <v>1</v>
      </c>
      <c r="C7" s="262" t="s">
        <v>95</v>
      </c>
      <c r="D7" s="279">
        <f>SUM(D8:D14)</f>
        <v>0</v>
      </c>
      <c r="E7" s="279">
        <f>SUM(E8:E14)</f>
        <v>0</v>
      </c>
      <c r="F7" s="279" t="e">
        <f t="shared" ref="F7:F14" si="0">E7/D7</f>
        <v>#DIV/0!</v>
      </c>
      <c r="G7" s="279">
        <f>SUM(G8:G14)</f>
        <v>0</v>
      </c>
      <c r="H7" s="279">
        <f>SUM(H8:H14)</f>
        <v>0</v>
      </c>
      <c r="I7" s="279" t="e">
        <f t="shared" ref="I7:I22" si="1">H7/G7</f>
        <v>#DIV/0!</v>
      </c>
      <c r="J7" s="279">
        <f>SUM(J8:J14)</f>
        <v>0</v>
      </c>
      <c r="K7" s="279">
        <f>SUM(K8:K14)</f>
        <v>0</v>
      </c>
      <c r="L7" s="279">
        <f>SUM(L8:L14)</f>
        <v>0</v>
      </c>
      <c r="M7" s="279">
        <f>SUM(M8:M14)</f>
        <v>0</v>
      </c>
      <c r="N7" s="279">
        <f t="shared" ref="N7:N14" si="2">J7</f>
        <v>0</v>
      </c>
      <c r="O7" s="279">
        <f t="shared" ref="O7:O14" si="3">K7+M7</f>
        <v>0</v>
      </c>
      <c r="P7" s="279" t="e">
        <f>O7/N7</f>
        <v>#DIV/0!</v>
      </c>
      <c r="Q7" s="279">
        <f t="shared" ref="Q7:V7" si="4">SUM(Q8:Q14)</f>
        <v>0</v>
      </c>
      <c r="R7" s="279">
        <f t="shared" si="4"/>
        <v>0</v>
      </c>
      <c r="S7" s="279">
        <f t="shared" si="4"/>
        <v>0</v>
      </c>
      <c r="T7" s="279">
        <f t="shared" si="4"/>
        <v>0</v>
      </c>
      <c r="U7" s="279">
        <f t="shared" si="4"/>
        <v>0</v>
      </c>
      <c r="V7" s="279">
        <f t="shared" si="4"/>
        <v>0</v>
      </c>
      <c r="W7" s="279">
        <f>Q7</f>
        <v>0</v>
      </c>
      <c r="X7" s="279">
        <f>R7+T7+V7</f>
        <v>0</v>
      </c>
      <c r="Y7" s="279" t="e">
        <f>X7/W7</f>
        <v>#DIV/0!</v>
      </c>
      <c r="Z7" s="279">
        <f t="shared" ref="Z7:AA41" si="5">W7+N7+G7+D7</f>
        <v>0</v>
      </c>
      <c r="AA7" s="279">
        <f t="shared" si="5"/>
        <v>0</v>
      </c>
      <c r="AB7" s="279">
        <f>IFERROR(AA7/Z7,0)</f>
        <v>0</v>
      </c>
      <c r="AC7" s="279">
        <f>AB7*1.2</f>
        <v>0</v>
      </c>
      <c r="AD7" s="540" t="str">
        <f>Январь!B4</f>
        <v>2025 г.</v>
      </c>
      <c r="AE7" s="541"/>
      <c r="AF7" s="541"/>
      <c r="AG7" s="541"/>
      <c r="AH7" s="541"/>
      <c r="AI7" s="541"/>
      <c r="AJ7" s="541"/>
      <c r="AK7" s="542"/>
      <c r="AL7" s="112"/>
      <c r="AM7" s="112"/>
      <c r="AN7" s="112"/>
      <c r="AO7" s="112"/>
    </row>
    <row r="8" spans="1:41" ht="15.75" x14ac:dyDescent="0.25">
      <c r="A8" s="481"/>
      <c r="B8" s="170" t="s">
        <v>7</v>
      </c>
      <c r="C8" s="263" t="s">
        <v>96</v>
      </c>
      <c r="D8" s="303">
        <v>0</v>
      </c>
      <c r="E8" s="303">
        <v>0</v>
      </c>
      <c r="F8" s="279" t="e">
        <f t="shared" si="0"/>
        <v>#DIV/0!</v>
      </c>
      <c r="G8" s="303">
        <v>0</v>
      </c>
      <c r="H8" s="303">
        <v>0</v>
      </c>
      <c r="I8" s="279" t="e">
        <f t="shared" si="1"/>
        <v>#DIV/0!</v>
      </c>
      <c r="J8" s="303"/>
      <c r="K8" s="303"/>
      <c r="L8" s="303"/>
      <c r="M8" s="303"/>
      <c r="N8" s="280">
        <f t="shared" si="2"/>
        <v>0</v>
      </c>
      <c r="O8" s="280">
        <f t="shared" si="3"/>
        <v>0</v>
      </c>
      <c r="P8" s="279" t="e">
        <f t="shared" ref="P8:P31" si="6">O8/N8</f>
        <v>#DIV/0!</v>
      </c>
      <c r="Q8" s="304"/>
      <c r="R8" s="304"/>
      <c r="S8" s="304"/>
      <c r="T8" s="304"/>
      <c r="U8" s="304"/>
      <c r="V8" s="304"/>
      <c r="W8" s="280">
        <f t="shared" ref="W8:W31" si="7">Q8</f>
        <v>0</v>
      </c>
      <c r="X8" s="280">
        <f t="shared" ref="X8:X31" si="8">R8+T8</f>
        <v>0</v>
      </c>
      <c r="Y8" s="279" t="e">
        <f t="shared" ref="Y8:Y31" si="9">X8/W8</f>
        <v>#DIV/0!</v>
      </c>
      <c r="Z8" s="280">
        <f t="shared" si="5"/>
        <v>0</v>
      </c>
      <c r="AA8" s="280">
        <f t="shared" si="5"/>
        <v>0</v>
      </c>
      <c r="AB8" s="279">
        <f t="shared" ref="AB8:AB41" si="10">IFERROR(AA8/Z8,0)</f>
        <v>0</v>
      </c>
      <c r="AC8" s="279">
        <f t="shared" ref="AC8:AC29" si="11">AB8*1.2</f>
        <v>0</v>
      </c>
      <c r="AD8" s="533" t="str">
        <f>'Июнь '!B5</f>
        <v>Перечень групп потребителей</v>
      </c>
      <c r="AE8" s="533" t="s">
        <v>202</v>
      </c>
      <c r="AF8" s="533"/>
      <c r="AG8" s="533"/>
      <c r="AH8" s="533"/>
      <c r="AI8" s="533"/>
      <c r="AJ8" s="533"/>
      <c r="AK8" s="533"/>
      <c r="AL8" s="112"/>
      <c r="AM8" s="112"/>
      <c r="AN8" s="112"/>
      <c r="AO8" s="112"/>
    </row>
    <row r="9" spans="1:41" ht="15.75" x14ac:dyDescent="0.25">
      <c r="A9" s="481"/>
      <c r="B9" s="170" t="s">
        <v>8</v>
      </c>
      <c r="C9" s="263" t="s">
        <v>97</v>
      </c>
      <c r="D9" s="303">
        <v>0</v>
      </c>
      <c r="E9" s="303">
        <v>0</v>
      </c>
      <c r="F9" s="279" t="e">
        <f t="shared" si="0"/>
        <v>#DIV/0!</v>
      </c>
      <c r="G9" s="303">
        <v>0</v>
      </c>
      <c r="H9" s="303">
        <v>0</v>
      </c>
      <c r="I9" s="279" t="e">
        <f t="shared" si="1"/>
        <v>#DIV/0!</v>
      </c>
      <c r="J9" s="303"/>
      <c r="K9" s="303"/>
      <c r="L9" s="303"/>
      <c r="M9" s="303"/>
      <c r="N9" s="280">
        <f t="shared" si="2"/>
        <v>0</v>
      </c>
      <c r="O9" s="280">
        <f t="shared" si="3"/>
        <v>0</v>
      </c>
      <c r="P9" s="279" t="e">
        <f t="shared" si="6"/>
        <v>#DIV/0!</v>
      </c>
      <c r="Q9" s="304"/>
      <c r="R9" s="304"/>
      <c r="S9" s="304"/>
      <c r="T9" s="304"/>
      <c r="U9" s="304"/>
      <c r="V9" s="304"/>
      <c r="W9" s="280">
        <f t="shared" si="7"/>
        <v>0</v>
      </c>
      <c r="X9" s="280">
        <f t="shared" si="8"/>
        <v>0</v>
      </c>
      <c r="Y9" s="279" t="e">
        <f t="shared" si="9"/>
        <v>#DIV/0!</v>
      </c>
      <c r="Z9" s="280">
        <f t="shared" si="5"/>
        <v>0</v>
      </c>
      <c r="AA9" s="280">
        <f t="shared" si="5"/>
        <v>0</v>
      </c>
      <c r="AB9" s="279">
        <f t="shared" si="10"/>
        <v>0</v>
      </c>
      <c r="AC9" s="279">
        <f t="shared" si="11"/>
        <v>0</v>
      </c>
      <c r="AD9" s="533"/>
      <c r="AE9" s="359" t="s">
        <v>162</v>
      </c>
      <c r="AF9" s="359">
        <v>44958</v>
      </c>
      <c r="AG9" s="359">
        <v>44986</v>
      </c>
      <c r="AH9" s="359">
        <v>45017</v>
      </c>
      <c r="AI9" s="359">
        <v>45047</v>
      </c>
      <c r="AJ9" s="359">
        <v>45078</v>
      </c>
      <c r="AK9" s="358" t="s">
        <v>140</v>
      </c>
      <c r="AL9" s="112"/>
      <c r="AM9" s="112"/>
      <c r="AN9" s="112"/>
      <c r="AO9" s="112"/>
    </row>
    <row r="10" spans="1:41" ht="47.25" x14ac:dyDescent="0.25">
      <c r="A10" s="481"/>
      <c r="B10" s="170" t="s">
        <v>9</v>
      </c>
      <c r="C10" s="263" t="s">
        <v>98</v>
      </c>
      <c r="D10" s="303">
        <v>0</v>
      </c>
      <c r="E10" s="303">
        <v>0</v>
      </c>
      <c r="F10" s="279" t="e">
        <f t="shared" si="0"/>
        <v>#DIV/0!</v>
      </c>
      <c r="G10" s="303">
        <v>0</v>
      </c>
      <c r="H10" s="303">
        <v>0</v>
      </c>
      <c r="I10" s="279" t="e">
        <f t="shared" si="1"/>
        <v>#DIV/0!</v>
      </c>
      <c r="J10" s="303"/>
      <c r="K10" s="303"/>
      <c r="L10" s="303"/>
      <c r="M10" s="303"/>
      <c r="N10" s="280">
        <f t="shared" si="2"/>
        <v>0</v>
      </c>
      <c r="O10" s="280">
        <f t="shared" si="3"/>
        <v>0</v>
      </c>
      <c r="P10" s="279" t="e">
        <f t="shared" si="6"/>
        <v>#DIV/0!</v>
      </c>
      <c r="Q10" s="304"/>
      <c r="R10" s="304"/>
      <c r="S10" s="304"/>
      <c r="T10" s="304"/>
      <c r="U10" s="304"/>
      <c r="V10" s="304"/>
      <c r="W10" s="280">
        <f t="shared" si="7"/>
        <v>0</v>
      </c>
      <c r="X10" s="280">
        <f t="shared" si="8"/>
        <v>0</v>
      </c>
      <c r="Y10" s="279" t="e">
        <f t="shared" si="9"/>
        <v>#DIV/0!</v>
      </c>
      <c r="Z10" s="280">
        <f t="shared" si="5"/>
        <v>0</v>
      </c>
      <c r="AA10" s="280">
        <f t="shared" si="5"/>
        <v>0</v>
      </c>
      <c r="AB10" s="279">
        <f t="shared" si="10"/>
        <v>0</v>
      </c>
      <c r="AC10" s="279">
        <f t="shared" si="11"/>
        <v>0</v>
      </c>
      <c r="AD10" s="357" t="str">
        <f>'Июнь '!B7</f>
        <v>Потребители с максимальной мощностью принадлежащих им энергопринимающих устройств от 10 МВт</v>
      </c>
      <c r="AE10" s="451">
        <f>Январь!Z7</f>
        <v>1933.806</v>
      </c>
      <c r="AF10" s="451">
        <f>'Февраль '!Z7</f>
        <v>1911.7180000000001</v>
      </c>
      <c r="AG10" s="451">
        <f>'Март '!Z7</f>
        <v>1526.9780000000001</v>
      </c>
      <c r="AH10" s="451">
        <f>'Апрель '!Z7</f>
        <v>1076.2950000000001</v>
      </c>
      <c r="AI10" s="451">
        <f>'Май '!Z7</f>
        <v>848.90499999999997</v>
      </c>
      <c r="AJ10" s="451">
        <f>'Июнь '!Z7</f>
        <v>959.71499999999992</v>
      </c>
      <c r="AK10" s="452">
        <f>AE10+AF10+AG10+AH10+AI10+AJ10</f>
        <v>8257.4169999999995</v>
      </c>
    </row>
    <row r="11" spans="1:41" ht="47.25" x14ac:dyDescent="0.25">
      <c r="A11" s="481"/>
      <c r="B11" s="170" t="s">
        <v>10</v>
      </c>
      <c r="C11" s="263" t="s">
        <v>99</v>
      </c>
      <c r="D11" s="303">
        <v>0</v>
      </c>
      <c r="E11" s="303">
        <v>0</v>
      </c>
      <c r="F11" s="279" t="e">
        <f t="shared" si="0"/>
        <v>#DIV/0!</v>
      </c>
      <c r="G11" s="303">
        <v>0</v>
      </c>
      <c r="H11" s="303">
        <v>0</v>
      </c>
      <c r="I11" s="279" t="e">
        <f t="shared" si="1"/>
        <v>#DIV/0!</v>
      </c>
      <c r="J11" s="303"/>
      <c r="K11" s="303"/>
      <c r="L11" s="303"/>
      <c r="M11" s="303"/>
      <c r="N11" s="280">
        <f t="shared" si="2"/>
        <v>0</v>
      </c>
      <c r="O11" s="280">
        <f t="shared" si="3"/>
        <v>0</v>
      </c>
      <c r="P11" s="279" t="e">
        <f t="shared" si="6"/>
        <v>#DIV/0!</v>
      </c>
      <c r="Q11" s="304"/>
      <c r="R11" s="304"/>
      <c r="S11" s="304"/>
      <c r="T11" s="304"/>
      <c r="U11" s="304"/>
      <c r="V11" s="304"/>
      <c r="W11" s="280">
        <f t="shared" si="7"/>
        <v>0</v>
      </c>
      <c r="X11" s="280">
        <f t="shared" si="8"/>
        <v>0</v>
      </c>
      <c r="Y11" s="279" t="e">
        <f t="shared" si="9"/>
        <v>#DIV/0!</v>
      </c>
      <c r="Z11" s="280">
        <f t="shared" si="5"/>
        <v>0</v>
      </c>
      <c r="AA11" s="280">
        <f t="shared" si="5"/>
        <v>0</v>
      </c>
      <c r="AB11" s="279">
        <f t="shared" si="10"/>
        <v>0</v>
      </c>
      <c r="AC11" s="279">
        <f t="shared" si="11"/>
        <v>0</v>
      </c>
      <c r="AD11" s="357" t="str">
        <f>'Июнь '!B15</f>
        <v>Потребители с максимальной мощностью принадлежащих им энергопринимающих устройств от 670 кВт до 10 МВт</v>
      </c>
      <c r="AE11" s="451">
        <f>Январь!Z15</f>
        <v>140.28</v>
      </c>
      <c r="AF11" s="451">
        <f>'Февраль '!Z15</f>
        <v>135.256</v>
      </c>
      <c r="AG11" s="451">
        <f>'Март '!Z15</f>
        <v>168.78</v>
      </c>
      <c r="AH11" s="451">
        <f>'Апрель '!Z15</f>
        <v>163.56199999999998</v>
      </c>
      <c r="AI11" s="451">
        <f>'Май '!Z15</f>
        <v>177.25199999999998</v>
      </c>
      <c r="AJ11" s="451">
        <f>'Июнь '!Z15</f>
        <v>167.31100000000001</v>
      </c>
      <c r="AK11" s="452">
        <f>AE11+AF11+AG11+AH11+AI11+AJ11</f>
        <v>952.44100000000003</v>
      </c>
    </row>
    <row r="12" spans="1:41" ht="47.25" x14ac:dyDescent="0.25">
      <c r="A12" s="481"/>
      <c r="B12" s="170" t="s">
        <v>11</v>
      </c>
      <c r="C12" s="263" t="s">
        <v>100</v>
      </c>
      <c r="D12" s="303">
        <v>0</v>
      </c>
      <c r="E12" s="303">
        <v>0</v>
      </c>
      <c r="F12" s="279" t="e">
        <f t="shared" si="0"/>
        <v>#DIV/0!</v>
      </c>
      <c r="G12" s="303">
        <v>0</v>
      </c>
      <c r="H12" s="303">
        <v>0</v>
      </c>
      <c r="I12" s="279" t="e">
        <f t="shared" si="1"/>
        <v>#DIV/0!</v>
      </c>
      <c r="J12" s="303"/>
      <c r="K12" s="303"/>
      <c r="L12" s="303"/>
      <c r="M12" s="303"/>
      <c r="N12" s="280">
        <f t="shared" si="2"/>
        <v>0</v>
      </c>
      <c r="O12" s="280">
        <f t="shared" si="3"/>
        <v>0</v>
      </c>
      <c r="P12" s="279" t="e">
        <f t="shared" si="6"/>
        <v>#DIV/0!</v>
      </c>
      <c r="Q12" s="304"/>
      <c r="R12" s="304"/>
      <c r="S12" s="304"/>
      <c r="T12" s="304"/>
      <c r="U12" s="304"/>
      <c r="V12" s="304"/>
      <c r="W12" s="280">
        <f t="shared" si="7"/>
        <v>0</v>
      </c>
      <c r="X12" s="280">
        <f t="shared" si="8"/>
        <v>0</v>
      </c>
      <c r="Y12" s="279" t="e">
        <f t="shared" si="9"/>
        <v>#DIV/0!</v>
      </c>
      <c r="Z12" s="280">
        <f t="shared" si="5"/>
        <v>0</v>
      </c>
      <c r="AA12" s="280">
        <f t="shared" si="5"/>
        <v>0</v>
      </c>
      <c r="AB12" s="279">
        <f t="shared" si="10"/>
        <v>0</v>
      </c>
      <c r="AC12" s="279">
        <f t="shared" si="11"/>
        <v>0</v>
      </c>
      <c r="AD12" s="357" t="str">
        <f>'Июнь '!B24</f>
        <v>Потребители с максимальной мощностью принадлежащих им энергопринимающих устройств до 670 кВт</v>
      </c>
      <c r="AE12" s="451">
        <f>Январь!Z24</f>
        <v>604.60199999999998</v>
      </c>
      <c r="AF12" s="451">
        <f>'Февраль '!Z24</f>
        <v>597.02699999999993</v>
      </c>
      <c r="AG12" s="451">
        <f>'Март '!Z24</f>
        <v>543.99900000000002</v>
      </c>
      <c r="AH12" s="451">
        <f>'Апрель '!Z24</f>
        <v>458.64399999999995</v>
      </c>
      <c r="AI12" s="451">
        <f>'Май '!Z24</f>
        <v>400.24499999999995</v>
      </c>
      <c r="AJ12" s="451">
        <f>'Июнь '!Z24</f>
        <v>358.37900000000008</v>
      </c>
      <c r="AK12" s="452">
        <f>AE12+AF12+AG12+AH12+AI12+AJ12</f>
        <v>2962.8959999999997</v>
      </c>
    </row>
    <row r="13" spans="1:41" ht="20.25" x14ac:dyDescent="0.25">
      <c r="A13" s="481"/>
      <c r="B13" s="170" t="s">
        <v>12</v>
      </c>
      <c r="C13" s="263" t="s">
        <v>101</v>
      </c>
      <c r="D13" s="303">
        <v>0</v>
      </c>
      <c r="E13" s="303">
        <v>0</v>
      </c>
      <c r="F13" s="279" t="e">
        <f t="shared" si="0"/>
        <v>#DIV/0!</v>
      </c>
      <c r="G13" s="303">
        <v>0</v>
      </c>
      <c r="H13" s="303">
        <v>0</v>
      </c>
      <c r="I13" s="279" t="e">
        <f t="shared" si="1"/>
        <v>#DIV/0!</v>
      </c>
      <c r="J13" s="303"/>
      <c r="K13" s="303"/>
      <c r="L13" s="303"/>
      <c r="M13" s="303"/>
      <c r="N13" s="280">
        <f t="shared" si="2"/>
        <v>0</v>
      </c>
      <c r="O13" s="280">
        <f t="shared" si="3"/>
        <v>0</v>
      </c>
      <c r="P13" s="279" t="e">
        <f t="shared" si="6"/>
        <v>#DIV/0!</v>
      </c>
      <c r="Q13" s="304"/>
      <c r="R13" s="304"/>
      <c r="S13" s="304"/>
      <c r="T13" s="304"/>
      <c r="U13" s="304"/>
      <c r="V13" s="304"/>
      <c r="W13" s="280">
        <f t="shared" si="7"/>
        <v>0</v>
      </c>
      <c r="X13" s="280">
        <f t="shared" si="8"/>
        <v>0</v>
      </c>
      <c r="Y13" s="279" t="e">
        <f t="shared" si="9"/>
        <v>#DIV/0!</v>
      </c>
      <c r="Z13" s="280">
        <f t="shared" si="5"/>
        <v>0</v>
      </c>
      <c r="AA13" s="280">
        <f t="shared" si="5"/>
        <v>0</v>
      </c>
      <c r="AB13" s="279">
        <f t="shared" si="10"/>
        <v>0</v>
      </c>
      <c r="AC13" s="279">
        <f t="shared" si="11"/>
        <v>0</v>
      </c>
      <c r="AD13" s="455" t="s">
        <v>212</v>
      </c>
      <c r="AE13" s="451">
        <f>AE10+AE11+AE12</f>
        <v>2678.6880000000001</v>
      </c>
      <c r="AF13" s="451">
        <f t="shared" ref="AF13:AK13" si="12">AF10+AF11+AF12</f>
        <v>2644.0010000000002</v>
      </c>
      <c r="AG13" s="451">
        <f t="shared" si="12"/>
        <v>2239.7570000000001</v>
      </c>
      <c r="AH13" s="451">
        <f t="shared" si="12"/>
        <v>1698.501</v>
      </c>
      <c r="AI13" s="451">
        <f t="shared" si="12"/>
        <v>1426.4019999999998</v>
      </c>
      <c r="AJ13" s="451">
        <f t="shared" si="12"/>
        <v>1485.405</v>
      </c>
      <c r="AK13" s="456">
        <f t="shared" si="12"/>
        <v>12172.754000000001</v>
      </c>
    </row>
    <row r="14" spans="1:41" ht="15.75" x14ac:dyDescent="0.25">
      <c r="A14" s="481"/>
      <c r="B14" s="170" t="s">
        <v>13</v>
      </c>
      <c r="C14" s="263" t="s">
        <v>102</v>
      </c>
      <c r="D14" s="303">
        <v>0</v>
      </c>
      <c r="E14" s="303">
        <v>0</v>
      </c>
      <c r="F14" s="279" t="e">
        <f t="shared" si="0"/>
        <v>#DIV/0!</v>
      </c>
      <c r="G14" s="303">
        <v>0</v>
      </c>
      <c r="H14" s="303">
        <v>0</v>
      </c>
      <c r="I14" s="279" t="e">
        <f t="shared" si="1"/>
        <v>#DIV/0!</v>
      </c>
      <c r="J14" s="303"/>
      <c r="K14" s="303"/>
      <c r="L14" s="303"/>
      <c r="M14" s="303"/>
      <c r="N14" s="280">
        <f t="shared" si="2"/>
        <v>0</v>
      </c>
      <c r="O14" s="280">
        <f t="shared" si="3"/>
        <v>0</v>
      </c>
      <c r="P14" s="279" t="e">
        <f t="shared" si="6"/>
        <v>#DIV/0!</v>
      </c>
      <c r="Q14" s="304"/>
      <c r="R14" s="304"/>
      <c r="S14" s="304"/>
      <c r="T14" s="304"/>
      <c r="U14" s="304"/>
      <c r="V14" s="304"/>
      <c r="W14" s="280">
        <f t="shared" si="7"/>
        <v>0</v>
      </c>
      <c r="X14" s="280">
        <f t="shared" si="8"/>
        <v>0</v>
      </c>
      <c r="Y14" s="279" t="e">
        <f t="shared" si="9"/>
        <v>#DIV/0!</v>
      </c>
      <c r="Z14" s="280">
        <f t="shared" si="5"/>
        <v>0</v>
      </c>
      <c r="AA14" s="280">
        <f t="shared" si="5"/>
        <v>0</v>
      </c>
      <c r="AB14" s="279">
        <f t="shared" si="10"/>
        <v>0</v>
      </c>
      <c r="AC14" s="279">
        <f t="shared" si="11"/>
        <v>0</v>
      </c>
      <c r="AD14" s="543"/>
      <c r="AE14" s="544"/>
      <c r="AF14" s="544"/>
      <c r="AG14" s="544"/>
      <c r="AH14" s="544"/>
      <c r="AI14" s="544"/>
      <c r="AJ14" s="544"/>
      <c r="AK14" s="544"/>
    </row>
    <row r="15" spans="1:41" s="264" customFormat="1" ht="26.25" customHeight="1" x14ac:dyDescent="0.25">
      <c r="A15" s="481"/>
      <c r="B15" s="159" t="s">
        <v>17</v>
      </c>
      <c r="C15" s="262" t="s">
        <v>103</v>
      </c>
      <c r="D15" s="279">
        <f>SUM(D16:D22)</f>
        <v>0</v>
      </c>
      <c r="E15" s="279">
        <f>SUM(E16:E22)</f>
        <v>0</v>
      </c>
      <c r="F15" s="279" t="e">
        <f>E15/D15</f>
        <v>#DIV/0!</v>
      </c>
      <c r="G15" s="279">
        <f>SUM(G16:G22)</f>
        <v>0</v>
      </c>
      <c r="H15" s="279">
        <f>SUM(H16:H22)</f>
        <v>0</v>
      </c>
      <c r="I15" s="279" t="e">
        <f t="shared" si="1"/>
        <v>#DIV/0!</v>
      </c>
      <c r="J15" s="279">
        <f>SUM(J16:J22)</f>
        <v>0</v>
      </c>
      <c r="K15" s="279">
        <f>SUM(K16:K22)</f>
        <v>0</v>
      </c>
      <c r="L15" s="279">
        <f>SUM(L16:L22)</f>
        <v>0</v>
      </c>
      <c r="M15" s="279">
        <f>SUM(M16:M22)</f>
        <v>0</v>
      </c>
      <c r="N15" s="279">
        <f>J15</f>
        <v>0</v>
      </c>
      <c r="O15" s="279">
        <f>K15+M15</f>
        <v>0</v>
      </c>
      <c r="P15" s="279" t="e">
        <f t="shared" si="6"/>
        <v>#DIV/0!</v>
      </c>
      <c r="Q15" s="279">
        <f t="shared" ref="Q15:V15" si="13">SUM(Q16:Q22)</f>
        <v>0</v>
      </c>
      <c r="R15" s="279">
        <f t="shared" si="13"/>
        <v>0</v>
      </c>
      <c r="S15" s="279">
        <f t="shared" si="13"/>
        <v>0</v>
      </c>
      <c r="T15" s="279">
        <f t="shared" si="13"/>
        <v>0</v>
      </c>
      <c r="U15" s="279">
        <f t="shared" si="13"/>
        <v>0</v>
      </c>
      <c r="V15" s="279">
        <f t="shared" si="13"/>
        <v>0</v>
      </c>
      <c r="W15" s="279">
        <f t="shared" si="7"/>
        <v>0</v>
      </c>
      <c r="X15" s="279">
        <f t="shared" si="8"/>
        <v>0</v>
      </c>
      <c r="Y15" s="279" t="e">
        <f t="shared" si="9"/>
        <v>#DIV/0!</v>
      </c>
      <c r="Z15" s="279">
        <f t="shared" si="5"/>
        <v>0</v>
      </c>
      <c r="AA15" s="279">
        <f t="shared" si="5"/>
        <v>0</v>
      </c>
      <c r="AB15" s="279">
        <f t="shared" si="10"/>
        <v>0</v>
      </c>
      <c r="AC15" s="279">
        <f t="shared" si="11"/>
        <v>0</v>
      </c>
      <c r="AD15" s="533" t="str">
        <f>B5</f>
        <v>Перечень групп потребителей</v>
      </c>
      <c r="AE15" s="533" t="s">
        <v>210</v>
      </c>
      <c r="AF15" s="533"/>
      <c r="AG15" s="533"/>
      <c r="AH15" s="533"/>
      <c r="AI15" s="533"/>
      <c r="AJ15" s="533"/>
      <c r="AK15" s="533"/>
    </row>
    <row r="16" spans="1:41" ht="15.75" customHeight="1" x14ac:dyDescent="0.25">
      <c r="A16" s="481"/>
      <c r="B16" s="170" t="s">
        <v>7</v>
      </c>
      <c r="C16" s="263" t="s">
        <v>104</v>
      </c>
      <c r="D16" s="303">
        <v>0</v>
      </c>
      <c r="E16" s="303">
        <v>0</v>
      </c>
      <c r="F16" s="279" t="e">
        <f t="shared" ref="F16:F32" si="14">E16/D16</f>
        <v>#DIV/0!</v>
      </c>
      <c r="G16" s="303">
        <v>0</v>
      </c>
      <c r="H16" s="303">
        <v>0</v>
      </c>
      <c r="I16" s="279" t="e">
        <f t="shared" si="1"/>
        <v>#DIV/0!</v>
      </c>
      <c r="J16" s="304"/>
      <c r="K16" s="304"/>
      <c r="L16" s="304"/>
      <c r="M16" s="304"/>
      <c r="N16" s="280">
        <f t="shared" ref="N16:N31" si="15">J16</f>
        <v>0</v>
      </c>
      <c r="O16" s="280">
        <f>K16+M16</f>
        <v>0</v>
      </c>
      <c r="P16" s="279" t="e">
        <f t="shared" si="6"/>
        <v>#DIV/0!</v>
      </c>
      <c r="Q16" s="304">
        <v>0</v>
      </c>
      <c r="R16" s="304">
        <v>0</v>
      </c>
      <c r="S16" s="304">
        <v>0</v>
      </c>
      <c r="T16" s="304">
        <v>0</v>
      </c>
      <c r="U16" s="304">
        <v>0</v>
      </c>
      <c r="V16" s="304">
        <v>0</v>
      </c>
      <c r="W16" s="280">
        <f>Q16</f>
        <v>0</v>
      </c>
      <c r="X16" s="280">
        <f t="shared" si="8"/>
        <v>0</v>
      </c>
      <c r="Y16" s="279" t="e">
        <f t="shared" si="9"/>
        <v>#DIV/0!</v>
      </c>
      <c r="Z16" s="280">
        <f t="shared" si="5"/>
        <v>0</v>
      </c>
      <c r="AA16" s="280">
        <f t="shared" si="5"/>
        <v>0</v>
      </c>
      <c r="AB16" s="279">
        <f t="shared" si="10"/>
        <v>0</v>
      </c>
      <c r="AC16" s="279">
        <f t="shared" si="11"/>
        <v>0</v>
      </c>
      <c r="AD16" s="533"/>
      <c r="AE16" s="359" t="s">
        <v>204</v>
      </c>
      <c r="AF16" s="359" t="s">
        <v>205</v>
      </c>
      <c r="AG16" s="359" t="s">
        <v>206</v>
      </c>
      <c r="AH16" s="359" t="s">
        <v>207</v>
      </c>
      <c r="AI16" s="359" t="s">
        <v>208</v>
      </c>
      <c r="AJ16" s="359" t="s">
        <v>209</v>
      </c>
      <c r="AK16" s="358" t="s">
        <v>141</v>
      </c>
    </row>
    <row r="17" spans="1:37" ht="47.25" x14ac:dyDescent="0.25">
      <c r="A17" s="481"/>
      <c r="B17" s="170" t="s">
        <v>8</v>
      </c>
      <c r="C17" s="263" t="s">
        <v>105</v>
      </c>
      <c r="D17" s="303">
        <v>0</v>
      </c>
      <c r="E17" s="303">
        <v>0</v>
      </c>
      <c r="F17" s="279" t="e">
        <f t="shared" si="14"/>
        <v>#DIV/0!</v>
      </c>
      <c r="G17" s="303">
        <v>0</v>
      </c>
      <c r="H17" s="303">
        <v>0</v>
      </c>
      <c r="I17" s="279" t="e">
        <f t="shared" si="1"/>
        <v>#DIV/0!</v>
      </c>
      <c r="J17" s="304"/>
      <c r="K17" s="304"/>
      <c r="L17" s="304"/>
      <c r="M17" s="304"/>
      <c r="N17" s="280">
        <f t="shared" si="15"/>
        <v>0</v>
      </c>
      <c r="O17" s="280">
        <f t="shared" ref="O17:O31" si="16">K17+M17</f>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c r="AD17" s="450" t="str">
        <f>B7</f>
        <v>Потребители с максимальной мощностью принадлежащих им энергопринимающих устройств от 10 МВт</v>
      </c>
      <c r="AE17" s="453">
        <f>'Июль '!Z7</f>
        <v>0</v>
      </c>
      <c r="AF17" s="453">
        <f>'Август '!Z7</f>
        <v>0</v>
      </c>
      <c r="AG17" s="453">
        <f>'Сентябрь '!Z7</f>
        <v>0</v>
      </c>
      <c r="AH17" s="453">
        <f>'Октябрь '!Z7</f>
        <v>0</v>
      </c>
      <c r="AI17" s="453">
        <f>'Ноябрь '!Z7</f>
        <v>0</v>
      </c>
      <c r="AJ17" s="453">
        <f>Z7</f>
        <v>0</v>
      </c>
      <c r="AK17" s="454">
        <f>AE17+AF17+AG17+AH17+AI17+AJ17</f>
        <v>0</v>
      </c>
    </row>
    <row r="18" spans="1:37" ht="47.25" x14ac:dyDescent="0.25">
      <c r="A18" s="481"/>
      <c r="B18" s="170" t="s">
        <v>9</v>
      </c>
      <c r="C18" s="263" t="s">
        <v>106</v>
      </c>
      <c r="D18" s="303">
        <v>0</v>
      </c>
      <c r="E18" s="303">
        <v>0</v>
      </c>
      <c r="F18" s="279" t="e">
        <f t="shared" si="14"/>
        <v>#DIV/0!</v>
      </c>
      <c r="G18" s="303">
        <v>0</v>
      </c>
      <c r="H18" s="303">
        <v>0</v>
      </c>
      <c r="I18" s="279" t="e">
        <f t="shared" si="1"/>
        <v>#DIV/0!</v>
      </c>
      <c r="J18" s="304"/>
      <c r="K18" s="304"/>
      <c r="L18" s="304"/>
      <c r="M18" s="304"/>
      <c r="N18" s="280">
        <f t="shared" si="15"/>
        <v>0</v>
      </c>
      <c r="O18" s="280">
        <f t="shared" si="16"/>
        <v>0</v>
      </c>
      <c r="P18" s="279" t="e">
        <f t="shared" si="6"/>
        <v>#DIV/0!</v>
      </c>
      <c r="Q18" s="304">
        <v>0</v>
      </c>
      <c r="R18" s="304">
        <v>0</v>
      </c>
      <c r="S18" s="304">
        <v>0</v>
      </c>
      <c r="T18" s="304">
        <v>0</v>
      </c>
      <c r="U18" s="304">
        <v>0</v>
      </c>
      <c r="V18" s="304">
        <v>0</v>
      </c>
      <c r="W18" s="280">
        <f t="shared" si="7"/>
        <v>0</v>
      </c>
      <c r="X18" s="280">
        <f t="shared" si="8"/>
        <v>0</v>
      </c>
      <c r="Y18" s="279" t="e">
        <f t="shared" si="9"/>
        <v>#DIV/0!</v>
      </c>
      <c r="Z18" s="280">
        <f t="shared" si="5"/>
        <v>0</v>
      </c>
      <c r="AA18" s="280">
        <f t="shared" si="5"/>
        <v>0</v>
      </c>
      <c r="AB18" s="279">
        <f t="shared" si="10"/>
        <v>0</v>
      </c>
      <c r="AC18" s="279">
        <f t="shared" si="11"/>
        <v>0</v>
      </c>
      <c r="AD18" s="450" t="str">
        <f>B15</f>
        <v>Потребители с максимальной мощностью принадлежащих им энергопринимающих устройств от 670 кВт до 10 МВт</v>
      </c>
      <c r="AE18" s="453">
        <f>'Июль '!Z15</f>
        <v>0</v>
      </c>
      <c r="AF18" s="453">
        <f>'Август '!Z15</f>
        <v>0</v>
      </c>
      <c r="AG18" s="453">
        <f>'Сентябрь '!Z15</f>
        <v>0</v>
      </c>
      <c r="AH18" s="453">
        <f>'Октябрь '!Z15</f>
        <v>0</v>
      </c>
      <c r="AI18" s="453">
        <f>'Ноябрь '!Z15</f>
        <v>0</v>
      </c>
      <c r="AJ18" s="453">
        <f>Z15</f>
        <v>0</v>
      </c>
      <c r="AK18" s="454">
        <f t="shared" ref="AK18:AK19" si="17">AE18+AF18+AG18+AH18+AI18+AJ18</f>
        <v>0</v>
      </c>
    </row>
    <row r="19" spans="1:37" ht="47.25" x14ac:dyDescent="0.25">
      <c r="A19" s="481"/>
      <c r="B19" s="170" t="s">
        <v>10</v>
      </c>
      <c r="C19" s="263" t="s">
        <v>107</v>
      </c>
      <c r="D19" s="303">
        <v>0</v>
      </c>
      <c r="E19" s="303">
        <v>0</v>
      </c>
      <c r="F19" s="279" t="e">
        <f t="shared" si="14"/>
        <v>#DIV/0!</v>
      </c>
      <c r="G19" s="303">
        <v>0</v>
      </c>
      <c r="H19" s="303">
        <v>0</v>
      </c>
      <c r="I19" s="279" t="e">
        <f t="shared" si="1"/>
        <v>#DIV/0!</v>
      </c>
      <c r="J19" s="304"/>
      <c r="K19" s="304"/>
      <c r="L19" s="304"/>
      <c r="M19" s="304"/>
      <c r="N19" s="280">
        <f t="shared" si="15"/>
        <v>0</v>
      </c>
      <c r="O19" s="280">
        <f t="shared" si="16"/>
        <v>0</v>
      </c>
      <c r="P19" s="279" t="e">
        <f t="shared" si="6"/>
        <v>#DIV/0!</v>
      </c>
      <c r="Q19" s="304">
        <v>0</v>
      </c>
      <c r="R19" s="304">
        <v>0</v>
      </c>
      <c r="S19" s="304">
        <v>0</v>
      </c>
      <c r="T19" s="304">
        <v>0</v>
      </c>
      <c r="U19" s="304">
        <v>0</v>
      </c>
      <c r="V19" s="304">
        <v>0</v>
      </c>
      <c r="W19" s="280">
        <f t="shared" si="7"/>
        <v>0</v>
      </c>
      <c r="X19" s="280">
        <f t="shared" si="8"/>
        <v>0</v>
      </c>
      <c r="Y19" s="279" t="e">
        <f t="shared" si="9"/>
        <v>#DIV/0!</v>
      </c>
      <c r="Z19" s="280">
        <f t="shared" si="5"/>
        <v>0</v>
      </c>
      <c r="AA19" s="280">
        <f t="shared" si="5"/>
        <v>0</v>
      </c>
      <c r="AB19" s="279">
        <f t="shared" si="10"/>
        <v>0</v>
      </c>
      <c r="AC19" s="279">
        <f t="shared" si="11"/>
        <v>0</v>
      </c>
      <c r="AD19" s="450" t="str">
        <f>B24</f>
        <v>Потребители с максимальной мощностью принадлежащих им энергопринимающих устройств до 670 кВт</v>
      </c>
      <c r="AE19" s="453">
        <f>'Июль '!Z24</f>
        <v>0</v>
      </c>
      <c r="AF19" s="453">
        <f>'Август '!Z24</f>
        <v>0</v>
      </c>
      <c r="AG19" s="453">
        <f>'Сентябрь '!Z24</f>
        <v>0</v>
      </c>
      <c r="AH19" s="453">
        <f>'Октябрь '!Z24</f>
        <v>0</v>
      </c>
      <c r="AI19" s="453">
        <f>'Ноябрь '!Z24</f>
        <v>0</v>
      </c>
      <c r="AJ19" s="453">
        <f>Z24</f>
        <v>0</v>
      </c>
      <c r="AK19" s="454">
        <f t="shared" si="17"/>
        <v>0</v>
      </c>
    </row>
    <row r="20" spans="1:37" ht="18.75" x14ac:dyDescent="0.25">
      <c r="A20" s="481"/>
      <c r="B20" s="170" t="s">
        <v>11</v>
      </c>
      <c r="C20" s="263" t="s">
        <v>108</v>
      </c>
      <c r="D20" s="303">
        <v>0</v>
      </c>
      <c r="E20" s="303">
        <v>0</v>
      </c>
      <c r="F20" s="279" t="e">
        <f t="shared" si="14"/>
        <v>#DIV/0!</v>
      </c>
      <c r="G20" s="303">
        <v>0</v>
      </c>
      <c r="H20" s="303">
        <v>0</v>
      </c>
      <c r="I20" s="279" t="e">
        <f t="shared" si="1"/>
        <v>#DIV/0!</v>
      </c>
      <c r="J20" s="304"/>
      <c r="K20" s="304"/>
      <c r="L20" s="304"/>
      <c r="M20" s="304"/>
      <c r="N20" s="280">
        <f t="shared" si="15"/>
        <v>0</v>
      </c>
      <c r="O20" s="280">
        <f t="shared" si="16"/>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c r="AD20" s="455" t="s">
        <v>212</v>
      </c>
      <c r="AE20" s="453">
        <f>AE17+AE18+AE19</f>
        <v>0</v>
      </c>
      <c r="AF20" s="453">
        <f t="shared" ref="AF20:AK20" si="18">AF17+AF18+AF19</f>
        <v>0</v>
      </c>
      <c r="AG20" s="453">
        <f t="shared" si="18"/>
        <v>0</v>
      </c>
      <c r="AH20" s="453">
        <f t="shared" si="18"/>
        <v>0</v>
      </c>
      <c r="AI20" s="453">
        <f t="shared" si="18"/>
        <v>0</v>
      </c>
      <c r="AJ20" s="453">
        <f t="shared" si="18"/>
        <v>0</v>
      </c>
      <c r="AK20" s="457">
        <f t="shared" si="18"/>
        <v>0</v>
      </c>
    </row>
    <row r="21" spans="1:37" ht="15.75" x14ac:dyDescent="0.25">
      <c r="A21" s="481"/>
      <c r="B21" s="170" t="s">
        <v>12</v>
      </c>
      <c r="C21" s="263" t="s">
        <v>109</v>
      </c>
      <c r="D21" s="303">
        <v>0</v>
      </c>
      <c r="E21" s="303">
        <v>0</v>
      </c>
      <c r="F21" s="279" t="e">
        <f t="shared" si="14"/>
        <v>#DIV/0!</v>
      </c>
      <c r="G21" s="303">
        <v>0</v>
      </c>
      <c r="H21" s="303">
        <v>0</v>
      </c>
      <c r="I21" s="279" t="e">
        <f t="shared" si="1"/>
        <v>#DIV/0!</v>
      </c>
      <c r="J21" s="304"/>
      <c r="K21" s="304"/>
      <c r="L21" s="304"/>
      <c r="M21" s="304"/>
      <c r="N21" s="280">
        <f t="shared" si="15"/>
        <v>0</v>
      </c>
      <c r="O21" s="280">
        <f t="shared" si="16"/>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row>
    <row r="22" spans="1:37" ht="15.75" customHeight="1" x14ac:dyDescent="0.25">
      <c r="A22" s="481"/>
      <c r="B22" s="170" t="s">
        <v>13</v>
      </c>
      <c r="C22" s="263" t="s">
        <v>110</v>
      </c>
      <c r="D22" s="303">
        <v>0</v>
      </c>
      <c r="E22" s="303">
        <v>0</v>
      </c>
      <c r="F22" s="279" t="e">
        <f t="shared" si="14"/>
        <v>#DIV/0!</v>
      </c>
      <c r="G22" s="303">
        <v>0</v>
      </c>
      <c r="H22" s="303">
        <v>0</v>
      </c>
      <c r="I22" s="279" t="e">
        <f t="shared" si="1"/>
        <v>#DIV/0!</v>
      </c>
      <c r="J22" s="304"/>
      <c r="K22" s="304"/>
      <c r="L22" s="304"/>
      <c r="M22" s="304"/>
      <c r="N22" s="280">
        <f t="shared" si="15"/>
        <v>0</v>
      </c>
      <c r="O22" s="280">
        <f t="shared" si="16"/>
        <v>0</v>
      </c>
      <c r="P22" s="279" t="e">
        <f t="shared" si="6"/>
        <v>#DIV/0!</v>
      </c>
      <c r="Q22" s="304">
        <v>0</v>
      </c>
      <c r="R22" s="304">
        <v>0</v>
      </c>
      <c r="S22" s="304">
        <v>0</v>
      </c>
      <c r="T22" s="304">
        <v>0</v>
      </c>
      <c r="U22" s="304">
        <v>0</v>
      </c>
      <c r="V22" s="304">
        <v>0</v>
      </c>
      <c r="W22" s="280">
        <f t="shared" si="7"/>
        <v>0</v>
      </c>
      <c r="X22" s="280">
        <f t="shared" si="8"/>
        <v>0</v>
      </c>
      <c r="Y22" s="279" t="e">
        <f t="shared" si="9"/>
        <v>#DIV/0!</v>
      </c>
      <c r="Z22" s="280">
        <f t="shared" si="5"/>
        <v>0</v>
      </c>
      <c r="AA22" s="280">
        <f t="shared" si="5"/>
        <v>0</v>
      </c>
      <c r="AB22" s="279">
        <f t="shared" si="10"/>
        <v>0</v>
      </c>
      <c r="AC22" s="279">
        <f t="shared" si="11"/>
        <v>0</v>
      </c>
      <c r="AD22" s="533" t="str">
        <f>AD15</f>
        <v>Перечень групп потребителей</v>
      </c>
      <c r="AE22" s="533" t="s">
        <v>211</v>
      </c>
      <c r="AF22" s="533"/>
      <c r="AG22" s="533"/>
      <c r="AH22" s="533"/>
      <c r="AI22" s="533"/>
      <c r="AJ22" s="533"/>
      <c r="AK22" s="533"/>
    </row>
    <row r="23" spans="1:37" s="285" customFormat="1" ht="31.5" customHeight="1" x14ac:dyDescent="0.25">
      <c r="A23" s="481"/>
      <c r="B23" s="314" t="s">
        <v>119</v>
      </c>
      <c r="C23" s="288" t="s">
        <v>94</v>
      </c>
      <c r="D23" s="306"/>
      <c r="E23" s="306"/>
      <c r="F23" s="292" t="e">
        <f t="shared" si="14"/>
        <v>#DIV/0!</v>
      </c>
      <c r="G23" s="289"/>
      <c r="H23" s="289"/>
      <c r="I23" s="292"/>
      <c r="J23" s="289"/>
      <c r="K23" s="289"/>
      <c r="L23" s="289"/>
      <c r="M23" s="289"/>
      <c r="N23" s="289"/>
      <c r="O23" s="289"/>
      <c r="P23" s="279" t="e">
        <f t="shared" si="6"/>
        <v>#DIV/0!</v>
      </c>
      <c r="Q23" s="301"/>
      <c r="R23" s="301"/>
      <c r="S23" s="301"/>
      <c r="T23" s="301"/>
      <c r="U23" s="301"/>
      <c r="V23" s="301"/>
      <c r="W23" s="280"/>
      <c r="X23" s="280"/>
      <c r="Y23" s="279" t="e">
        <f t="shared" si="9"/>
        <v>#DIV/0!</v>
      </c>
      <c r="Z23" s="280">
        <f t="shared" si="5"/>
        <v>0</v>
      </c>
      <c r="AA23" s="280">
        <f t="shared" si="5"/>
        <v>0</v>
      </c>
      <c r="AB23" s="279">
        <f t="shared" si="10"/>
        <v>0</v>
      </c>
      <c r="AC23" s="279">
        <f t="shared" si="11"/>
        <v>0</v>
      </c>
      <c r="AD23" s="533"/>
      <c r="AE23" s="545" t="str">
        <f>AK9</f>
        <v>1 полугодие</v>
      </c>
      <c r="AF23" s="545"/>
      <c r="AG23" s="545" t="str">
        <f>AK16</f>
        <v>2 полугодие</v>
      </c>
      <c r="AH23" s="545"/>
      <c r="AI23" s="545" t="str">
        <f>AD7</f>
        <v>2025 г.</v>
      </c>
      <c r="AJ23" s="545"/>
      <c r="AK23" s="545"/>
    </row>
    <row r="24" spans="1:37" s="264" customFormat="1" ht="47.25" x14ac:dyDescent="0.25">
      <c r="A24" s="481"/>
      <c r="B24" s="159" t="s">
        <v>74</v>
      </c>
      <c r="C24" s="262" t="s">
        <v>111</v>
      </c>
      <c r="D24" s="279">
        <f>SUM(D25:D31)</f>
        <v>0</v>
      </c>
      <c r="E24" s="279">
        <f>SUM(E25:E31)</f>
        <v>0</v>
      </c>
      <c r="F24" s="279" t="e">
        <f t="shared" si="14"/>
        <v>#DIV/0!</v>
      </c>
      <c r="G24" s="279">
        <f>SUM(G25:G31)</f>
        <v>0</v>
      </c>
      <c r="H24" s="279">
        <f>SUM(H25:H31)</f>
        <v>0</v>
      </c>
      <c r="I24" s="279" t="e">
        <f>H24/G24</f>
        <v>#DIV/0!</v>
      </c>
      <c r="J24" s="279">
        <f>SUM(J25:J31)</f>
        <v>0</v>
      </c>
      <c r="K24" s="279">
        <f>SUM(K25:K31)</f>
        <v>0</v>
      </c>
      <c r="L24" s="279">
        <f>SUM(L25:L31)</f>
        <v>0</v>
      </c>
      <c r="M24" s="279">
        <f>SUM(M25:M31)</f>
        <v>0</v>
      </c>
      <c r="N24" s="279">
        <f t="shared" si="15"/>
        <v>0</v>
      </c>
      <c r="O24" s="279">
        <f>K24+M24</f>
        <v>0</v>
      </c>
      <c r="P24" s="279" t="e">
        <f t="shared" si="6"/>
        <v>#DIV/0!</v>
      </c>
      <c r="Q24" s="279">
        <f t="shared" ref="Q24:V24" si="19">SUM(Q25:Q31)</f>
        <v>0</v>
      </c>
      <c r="R24" s="279">
        <f t="shared" si="19"/>
        <v>0</v>
      </c>
      <c r="S24" s="279">
        <f t="shared" si="19"/>
        <v>0</v>
      </c>
      <c r="T24" s="279">
        <f t="shared" si="19"/>
        <v>0</v>
      </c>
      <c r="U24" s="279">
        <f t="shared" si="19"/>
        <v>0</v>
      </c>
      <c r="V24" s="279">
        <f t="shared" si="19"/>
        <v>0</v>
      </c>
      <c r="W24" s="279">
        <f t="shared" si="7"/>
        <v>0</v>
      </c>
      <c r="X24" s="279">
        <f t="shared" si="8"/>
        <v>0</v>
      </c>
      <c r="Y24" s="279" t="e">
        <f t="shared" si="9"/>
        <v>#DIV/0!</v>
      </c>
      <c r="Z24" s="279">
        <f t="shared" si="5"/>
        <v>0</v>
      </c>
      <c r="AA24" s="279">
        <f t="shared" si="5"/>
        <v>0</v>
      </c>
      <c r="AB24" s="279">
        <f t="shared" si="10"/>
        <v>0</v>
      </c>
      <c r="AC24" s="279">
        <f t="shared" si="11"/>
        <v>0</v>
      </c>
      <c r="AD24" s="450" t="s">
        <v>1</v>
      </c>
      <c r="AE24" s="534">
        <f>'Декабрь++'!AK10</f>
        <v>8257.4169999999995</v>
      </c>
      <c r="AF24" s="534"/>
      <c r="AG24" s="534">
        <f>AK17</f>
        <v>0</v>
      </c>
      <c r="AH24" s="534"/>
      <c r="AI24" s="534">
        <f>AE24+AG24</f>
        <v>8257.4169999999995</v>
      </c>
      <c r="AJ24" s="534"/>
      <c r="AK24" s="534"/>
    </row>
    <row r="25" spans="1:37" ht="47.25" x14ac:dyDescent="0.25">
      <c r="A25" s="481"/>
      <c r="B25" s="170" t="s">
        <v>7</v>
      </c>
      <c r="C25" s="263" t="s">
        <v>112</v>
      </c>
      <c r="D25" s="303"/>
      <c r="E25" s="303"/>
      <c r="F25" s="279" t="e">
        <f t="shared" si="14"/>
        <v>#DIV/0!</v>
      </c>
      <c r="G25" s="303">
        <v>0</v>
      </c>
      <c r="H25" s="303">
        <v>0</v>
      </c>
      <c r="I25" s="279" t="e">
        <f t="shared" ref="I25:I31" si="20">H25/G25</f>
        <v>#DIV/0!</v>
      </c>
      <c r="J25" s="304">
        <v>0</v>
      </c>
      <c r="K25" s="304">
        <v>0</v>
      </c>
      <c r="L25" s="304">
        <v>0</v>
      </c>
      <c r="M25" s="304">
        <v>0</v>
      </c>
      <c r="N25" s="280">
        <f t="shared" si="15"/>
        <v>0</v>
      </c>
      <c r="O25" s="280">
        <f t="shared" si="16"/>
        <v>0</v>
      </c>
      <c r="P25" s="279" t="e">
        <f t="shared" si="6"/>
        <v>#DIV/0!</v>
      </c>
      <c r="Q25" s="304"/>
      <c r="R25" s="304"/>
      <c r="S25" s="304"/>
      <c r="T25" s="304"/>
      <c r="U25" s="304"/>
      <c r="V25" s="304"/>
      <c r="W25" s="280">
        <f t="shared" si="7"/>
        <v>0</v>
      </c>
      <c r="X25" s="280">
        <f t="shared" si="8"/>
        <v>0</v>
      </c>
      <c r="Y25" s="279" t="e">
        <f t="shared" si="9"/>
        <v>#DIV/0!</v>
      </c>
      <c r="Z25" s="280">
        <f t="shared" si="5"/>
        <v>0</v>
      </c>
      <c r="AA25" s="280">
        <f t="shared" si="5"/>
        <v>0</v>
      </c>
      <c r="AB25" s="279">
        <f t="shared" si="10"/>
        <v>0</v>
      </c>
      <c r="AC25" s="279">
        <f t="shared" si="11"/>
        <v>0</v>
      </c>
      <c r="AD25" s="450" t="s">
        <v>17</v>
      </c>
      <c r="AE25" s="534">
        <f>'Декабрь++'!AK11</f>
        <v>952.44100000000003</v>
      </c>
      <c r="AF25" s="534"/>
      <c r="AG25" s="534">
        <f>AK18</f>
        <v>0</v>
      </c>
      <c r="AH25" s="534"/>
      <c r="AI25" s="534">
        <f t="shared" ref="AI25:AI26" si="21">AE25+AG25</f>
        <v>952.44100000000003</v>
      </c>
      <c r="AJ25" s="534"/>
      <c r="AK25" s="534"/>
    </row>
    <row r="26" spans="1:37" ht="47.25" x14ac:dyDescent="0.25">
      <c r="A26" s="481"/>
      <c r="B26" s="170" t="s">
        <v>8</v>
      </c>
      <c r="C26" s="263" t="s">
        <v>113</v>
      </c>
      <c r="D26" s="303"/>
      <c r="E26" s="303"/>
      <c r="F26" s="279" t="e">
        <f t="shared" si="14"/>
        <v>#DIV/0!</v>
      </c>
      <c r="G26" s="303">
        <v>0</v>
      </c>
      <c r="H26" s="303">
        <v>0</v>
      </c>
      <c r="I26" s="279" t="e">
        <f t="shared" si="20"/>
        <v>#DIV/0!</v>
      </c>
      <c r="J26" s="304">
        <v>0</v>
      </c>
      <c r="K26" s="304">
        <v>0</v>
      </c>
      <c r="L26" s="304">
        <v>0</v>
      </c>
      <c r="M26" s="304">
        <v>0</v>
      </c>
      <c r="N26" s="280">
        <f t="shared" si="15"/>
        <v>0</v>
      </c>
      <c r="O26" s="280">
        <f t="shared" si="16"/>
        <v>0</v>
      </c>
      <c r="P26" s="279" t="e">
        <f t="shared" si="6"/>
        <v>#DIV/0!</v>
      </c>
      <c r="Q26" s="305"/>
      <c r="R26" s="305"/>
      <c r="S26" s="305"/>
      <c r="T26" s="305"/>
      <c r="U26" s="304"/>
      <c r="V26" s="304"/>
      <c r="W26" s="280">
        <f t="shared" si="7"/>
        <v>0</v>
      </c>
      <c r="X26" s="280">
        <f t="shared" si="8"/>
        <v>0</v>
      </c>
      <c r="Y26" s="279" t="e">
        <f t="shared" si="9"/>
        <v>#DIV/0!</v>
      </c>
      <c r="Z26" s="280">
        <f t="shared" si="5"/>
        <v>0</v>
      </c>
      <c r="AA26" s="280">
        <f t="shared" si="5"/>
        <v>0</v>
      </c>
      <c r="AB26" s="279">
        <f t="shared" si="10"/>
        <v>0</v>
      </c>
      <c r="AC26" s="279">
        <f t="shared" si="11"/>
        <v>0</v>
      </c>
      <c r="AD26" s="450" t="s">
        <v>74</v>
      </c>
      <c r="AE26" s="534">
        <f>'Декабрь++'!AK12</f>
        <v>2962.8959999999997</v>
      </c>
      <c r="AF26" s="534"/>
      <c r="AG26" s="534">
        <f>AK19</f>
        <v>0</v>
      </c>
      <c r="AH26" s="534"/>
      <c r="AI26" s="534">
        <f t="shared" si="21"/>
        <v>2962.8959999999997</v>
      </c>
      <c r="AJ26" s="534"/>
      <c r="AK26" s="534"/>
    </row>
    <row r="27" spans="1:37" ht="18.75" x14ac:dyDescent="0.3">
      <c r="A27" s="481"/>
      <c r="B27" s="170" t="s">
        <v>9</v>
      </c>
      <c r="C27" s="263" t="s">
        <v>114</v>
      </c>
      <c r="D27" s="303"/>
      <c r="E27" s="303"/>
      <c r="F27" s="279" t="e">
        <f t="shared" si="14"/>
        <v>#DIV/0!</v>
      </c>
      <c r="G27" s="303">
        <v>0</v>
      </c>
      <c r="H27" s="303">
        <v>0</v>
      </c>
      <c r="I27" s="279" t="e">
        <f t="shared" si="20"/>
        <v>#DIV/0!</v>
      </c>
      <c r="J27" s="304">
        <v>0</v>
      </c>
      <c r="K27" s="304">
        <v>0</v>
      </c>
      <c r="L27" s="304">
        <v>0</v>
      </c>
      <c r="M27" s="304">
        <v>0</v>
      </c>
      <c r="N27" s="280">
        <f t="shared" si="15"/>
        <v>0</v>
      </c>
      <c r="O27" s="280">
        <f t="shared" si="16"/>
        <v>0</v>
      </c>
      <c r="P27" s="279" t="e">
        <f t="shared" si="6"/>
        <v>#DIV/0!</v>
      </c>
      <c r="Q27" s="305"/>
      <c r="R27" s="305"/>
      <c r="S27" s="305"/>
      <c r="T27" s="305"/>
      <c r="U27" s="304"/>
      <c r="V27" s="304"/>
      <c r="W27" s="280">
        <f t="shared" si="7"/>
        <v>0</v>
      </c>
      <c r="X27" s="280">
        <f t="shared" si="8"/>
        <v>0</v>
      </c>
      <c r="Y27" s="279" t="e">
        <f t="shared" si="9"/>
        <v>#DIV/0!</v>
      </c>
      <c r="Z27" s="280">
        <f t="shared" si="5"/>
        <v>0</v>
      </c>
      <c r="AA27" s="280">
        <f t="shared" si="5"/>
        <v>0</v>
      </c>
      <c r="AB27" s="279">
        <f t="shared" si="10"/>
        <v>0</v>
      </c>
      <c r="AC27" s="279">
        <f t="shared" si="11"/>
        <v>0</v>
      </c>
      <c r="AD27" s="455" t="s">
        <v>212</v>
      </c>
      <c r="AE27" s="535">
        <f>AE24+AE25+AE26</f>
        <v>12172.754000000001</v>
      </c>
      <c r="AF27" s="536"/>
      <c r="AG27" s="535">
        <f>AG24+AG25+AG26</f>
        <v>0</v>
      </c>
      <c r="AH27" s="536"/>
      <c r="AI27" s="537">
        <f>AI24+AI25+AI26</f>
        <v>12172.754000000001</v>
      </c>
      <c r="AJ27" s="538"/>
      <c r="AK27" s="539"/>
    </row>
    <row r="28" spans="1:37" ht="15.75" x14ac:dyDescent="0.25">
      <c r="A28" s="481"/>
      <c r="B28" s="170" t="s">
        <v>10</v>
      </c>
      <c r="C28" s="263" t="s">
        <v>115</v>
      </c>
      <c r="D28" s="303"/>
      <c r="E28" s="303"/>
      <c r="F28" s="279" t="e">
        <f t="shared" si="14"/>
        <v>#DIV/0!</v>
      </c>
      <c r="G28" s="303">
        <v>0</v>
      </c>
      <c r="H28" s="303">
        <v>0</v>
      </c>
      <c r="I28" s="279" t="e">
        <f t="shared" si="20"/>
        <v>#DIV/0!</v>
      </c>
      <c r="J28" s="304">
        <v>0</v>
      </c>
      <c r="K28" s="304">
        <v>0</v>
      </c>
      <c r="L28" s="304">
        <v>0</v>
      </c>
      <c r="M28" s="304">
        <v>0</v>
      </c>
      <c r="N28" s="280">
        <f t="shared" si="15"/>
        <v>0</v>
      </c>
      <c r="O28" s="280">
        <f t="shared" si="16"/>
        <v>0</v>
      </c>
      <c r="P28" s="279" t="e">
        <f t="shared" si="6"/>
        <v>#DIV/0!</v>
      </c>
      <c r="Q28" s="305"/>
      <c r="R28" s="305"/>
      <c r="S28" s="305"/>
      <c r="T28" s="305"/>
      <c r="U28" s="304"/>
      <c r="V28" s="304"/>
      <c r="W28" s="280">
        <f t="shared" si="7"/>
        <v>0</v>
      </c>
      <c r="X28" s="280">
        <f t="shared" si="8"/>
        <v>0</v>
      </c>
      <c r="Y28" s="279" t="e">
        <f t="shared" si="9"/>
        <v>#DIV/0!</v>
      </c>
      <c r="Z28" s="280">
        <f t="shared" si="5"/>
        <v>0</v>
      </c>
      <c r="AA28" s="280">
        <f t="shared" si="5"/>
        <v>0</v>
      </c>
      <c r="AB28" s="279">
        <f t="shared" si="10"/>
        <v>0</v>
      </c>
      <c r="AC28" s="279">
        <f t="shared" si="11"/>
        <v>0</v>
      </c>
    </row>
    <row r="29" spans="1:37" ht="15.75" x14ac:dyDescent="0.25">
      <c r="A29" s="481"/>
      <c r="B29" s="170" t="s">
        <v>11</v>
      </c>
      <c r="C29" s="263" t="s">
        <v>116</v>
      </c>
      <c r="D29" s="303"/>
      <c r="E29" s="303"/>
      <c r="F29" s="279" t="e">
        <f t="shared" si="14"/>
        <v>#DIV/0!</v>
      </c>
      <c r="G29" s="303">
        <v>0</v>
      </c>
      <c r="H29" s="303">
        <v>0</v>
      </c>
      <c r="I29" s="279" t="e">
        <f t="shared" si="20"/>
        <v>#DIV/0!</v>
      </c>
      <c r="J29" s="304">
        <v>0</v>
      </c>
      <c r="K29" s="304">
        <v>0</v>
      </c>
      <c r="L29" s="304">
        <v>0</v>
      </c>
      <c r="M29" s="304">
        <v>0</v>
      </c>
      <c r="N29" s="280">
        <f t="shared" si="15"/>
        <v>0</v>
      </c>
      <c r="O29" s="280">
        <f t="shared" si="16"/>
        <v>0</v>
      </c>
      <c r="P29" s="279" t="e">
        <f t="shared" si="6"/>
        <v>#DIV/0!</v>
      </c>
      <c r="Q29" s="305"/>
      <c r="R29" s="305"/>
      <c r="S29" s="305"/>
      <c r="T29" s="305"/>
      <c r="U29" s="304"/>
      <c r="V29" s="304"/>
      <c r="W29" s="280">
        <f t="shared" si="7"/>
        <v>0</v>
      </c>
      <c r="X29" s="280">
        <f t="shared" si="8"/>
        <v>0</v>
      </c>
      <c r="Y29" s="279" t="e">
        <f t="shared" si="9"/>
        <v>#DIV/0!</v>
      </c>
      <c r="Z29" s="280">
        <f t="shared" si="5"/>
        <v>0</v>
      </c>
      <c r="AA29" s="280">
        <f t="shared" si="5"/>
        <v>0</v>
      </c>
      <c r="AB29" s="279">
        <f t="shared" si="10"/>
        <v>0</v>
      </c>
      <c r="AC29" s="279">
        <f t="shared" si="11"/>
        <v>0</v>
      </c>
    </row>
    <row r="30" spans="1:37" ht="15.75" x14ac:dyDescent="0.25">
      <c r="A30" s="481"/>
      <c r="B30" s="170" t="s">
        <v>12</v>
      </c>
      <c r="C30" s="263" t="s">
        <v>117</v>
      </c>
      <c r="D30" s="303"/>
      <c r="E30" s="303"/>
      <c r="F30" s="279" t="e">
        <f t="shared" si="14"/>
        <v>#DIV/0!</v>
      </c>
      <c r="G30" s="303">
        <v>0</v>
      </c>
      <c r="H30" s="303">
        <v>0</v>
      </c>
      <c r="I30" s="279" t="e">
        <f t="shared" si="20"/>
        <v>#DIV/0!</v>
      </c>
      <c r="J30" s="304">
        <v>0</v>
      </c>
      <c r="K30" s="304">
        <v>0</v>
      </c>
      <c r="L30" s="304">
        <v>0</v>
      </c>
      <c r="M30" s="304">
        <v>0</v>
      </c>
      <c r="N30" s="280">
        <f t="shared" si="15"/>
        <v>0</v>
      </c>
      <c r="O30" s="280">
        <f t="shared" si="16"/>
        <v>0</v>
      </c>
      <c r="P30" s="279" t="e">
        <f t="shared" si="6"/>
        <v>#DIV/0!</v>
      </c>
      <c r="Q30" s="305"/>
      <c r="R30" s="305"/>
      <c r="S30" s="305"/>
      <c r="T30" s="305"/>
      <c r="U30" s="304"/>
      <c r="V30" s="304"/>
      <c r="W30" s="280">
        <f t="shared" si="7"/>
        <v>0</v>
      </c>
      <c r="X30" s="280">
        <f t="shared" si="8"/>
        <v>0</v>
      </c>
      <c r="Y30" s="279" t="e">
        <f t="shared" si="9"/>
        <v>#DIV/0!</v>
      </c>
      <c r="Z30" s="280">
        <f t="shared" si="5"/>
        <v>0</v>
      </c>
      <c r="AA30" s="280">
        <f t="shared" si="5"/>
        <v>0</v>
      </c>
      <c r="AB30" s="279">
        <f t="shared" si="10"/>
        <v>0</v>
      </c>
      <c r="AC30" s="279">
        <f>AB30*1.2</f>
        <v>0</v>
      </c>
    </row>
    <row r="31" spans="1:37" ht="15.75" x14ac:dyDescent="0.25">
      <c r="A31" s="481"/>
      <c r="B31" s="170" t="s">
        <v>133</v>
      </c>
      <c r="C31" s="263" t="s">
        <v>118</v>
      </c>
      <c r="D31" s="303"/>
      <c r="E31" s="303"/>
      <c r="F31" s="279" t="e">
        <f t="shared" si="14"/>
        <v>#DIV/0!</v>
      </c>
      <c r="G31" s="303">
        <v>0</v>
      </c>
      <c r="H31" s="303">
        <v>0</v>
      </c>
      <c r="I31" s="279" t="e">
        <f t="shared" si="20"/>
        <v>#DIV/0!</v>
      </c>
      <c r="J31" s="304">
        <v>0</v>
      </c>
      <c r="K31" s="304">
        <v>0</v>
      </c>
      <c r="L31" s="304">
        <v>0</v>
      </c>
      <c r="M31" s="304">
        <v>0</v>
      </c>
      <c r="N31" s="280">
        <f t="shared" si="15"/>
        <v>0</v>
      </c>
      <c r="O31" s="280">
        <f t="shared" si="16"/>
        <v>0</v>
      </c>
      <c r="P31" s="279" t="e">
        <f t="shared" si="6"/>
        <v>#DIV/0!</v>
      </c>
      <c r="Q31" s="305"/>
      <c r="R31" s="305"/>
      <c r="S31" s="305"/>
      <c r="T31" s="305"/>
      <c r="U31" s="304"/>
      <c r="V31" s="304"/>
      <c r="W31" s="280">
        <f t="shared" si="7"/>
        <v>0</v>
      </c>
      <c r="X31" s="280">
        <f t="shared" si="8"/>
        <v>0</v>
      </c>
      <c r="Y31" s="279" t="e">
        <f t="shared" si="9"/>
        <v>#DIV/0!</v>
      </c>
      <c r="Z31" s="280">
        <f t="shared" si="5"/>
        <v>0</v>
      </c>
      <c r="AA31" s="280">
        <f t="shared" si="5"/>
        <v>0</v>
      </c>
      <c r="AB31" s="279">
        <f t="shared" si="10"/>
        <v>0</v>
      </c>
      <c r="AC31" s="279">
        <f>AB31*1.2</f>
        <v>0</v>
      </c>
    </row>
    <row r="32" spans="1:37" s="293" customFormat="1" ht="24" x14ac:dyDescent="0.25">
      <c r="A32" s="481"/>
      <c r="B32" s="314" t="s">
        <v>121</v>
      </c>
      <c r="C32" s="291">
        <v>500</v>
      </c>
      <c r="D32" s="292">
        <v>0</v>
      </c>
      <c r="E32" s="292">
        <v>0</v>
      </c>
      <c r="F32" s="292" t="e">
        <f t="shared" si="14"/>
        <v>#DIV/0!</v>
      </c>
      <c r="G32" s="292"/>
      <c r="H32" s="292"/>
      <c r="I32" s="292"/>
      <c r="J32" s="292"/>
      <c r="K32" s="292"/>
      <c r="L32" s="292"/>
      <c r="M32" s="292"/>
      <c r="N32" s="292"/>
      <c r="O32" s="292"/>
      <c r="P32" s="292"/>
      <c r="Q32" s="302"/>
      <c r="R32" s="302"/>
      <c r="S32" s="302"/>
      <c r="T32" s="302"/>
      <c r="U32" s="302"/>
      <c r="V32" s="302"/>
      <c r="W32" s="292"/>
      <c r="X32" s="292"/>
      <c r="Y32" s="289"/>
      <c r="Z32" s="280">
        <f t="shared" si="5"/>
        <v>0</v>
      </c>
      <c r="AA32" s="280">
        <f t="shared" si="5"/>
        <v>0</v>
      </c>
      <c r="AB32" s="279">
        <f t="shared" si="10"/>
        <v>0</v>
      </c>
      <c r="AC32" s="280"/>
    </row>
    <row r="33" spans="1:29" s="296" customFormat="1" ht="24" x14ac:dyDescent="0.25">
      <c r="B33" s="297" t="s">
        <v>31</v>
      </c>
      <c r="C33" s="298">
        <v>600</v>
      </c>
      <c r="D33" s="299">
        <f>D24+D15+D7</f>
        <v>0</v>
      </c>
      <c r="E33" s="299">
        <f>E24+E15+E7</f>
        <v>0</v>
      </c>
      <c r="F33" s="299" t="e">
        <f>E33/D33</f>
        <v>#DIV/0!</v>
      </c>
      <c r="G33" s="299">
        <f>G24+G15+G7</f>
        <v>0</v>
      </c>
      <c r="H33" s="299">
        <f>H24+H15+H7</f>
        <v>0</v>
      </c>
      <c r="I33" s="299" t="e">
        <f>H33/G33</f>
        <v>#DIV/0!</v>
      </c>
      <c r="J33" s="299">
        <f t="shared" ref="J33:O33" si="22">J7+J15+J24</f>
        <v>0</v>
      </c>
      <c r="K33" s="299">
        <f t="shared" si="22"/>
        <v>0</v>
      </c>
      <c r="L33" s="299">
        <f t="shared" si="22"/>
        <v>0</v>
      </c>
      <c r="M33" s="299">
        <f t="shared" si="22"/>
        <v>0</v>
      </c>
      <c r="N33" s="299">
        <f t="shared" si="22"/>
        <v>0</v>
      </c>
      <c r="O33" s="299">
        <f t="shared" si="22"/>
        <v>0</v>
      </c>
      <c r="P33" s="300" t="e">
        <f t="shared" ref="P33:P41" si="23">O33/N33</f>
        <v>#DIV/0!</v>
      </c>
      <c r="Q33" s="299">
        <f t="shared" ref="Q33:X33" si="24">Q7+Q15+Q24</f>
        <v>0</v>
      </c>
      <c r="R33" s="299">
        <f t="shared" si="24"/>
        <v>0</v>
      </c>
      <c r="S33" s="299">
        <f t="shared" si="24"/>
        <v>0</v>
      </c>
      <c r="T33" s="299">
        <f t="shared" si="24"/>
        <v>0</v>
      </c>
      <c r="U33" s="299">
        <f t="shared" si="24"/>
        <v>0</v>
      </c>
      <c r="V33" s="299">
        <f t="shared" si="24"/>
        <v>0</v>
      </c>
      <c r="W33" s="299">
        <f t="shared" si="24"/>
        <v>0</v>
      </c>
      <c r="X33" s="299">
        <f t="shared" si="24"/>
        <v>0</v>
      </c>
      <c r="Y33" s="300" t="e">
        <f t="shared" ref="Y33:Y41" si="25">X33/W33</f>
        <v>#DIV/0!</v>
      </c>
      <c r="Z33" s="300">
        <f t="shared" si="5"/>
        <v>0</v>
      </c>
      <c r="AA33" s="300">
        <f t="shared" si="5"/>
        <v>0</v>
      </c>
      <c r="AB33" s="313">
        <f t="shared" si="10"/>
        <v>0</v>
      </c>
      <c r="AC33" s="312">
        <f t="shared" ref="AC33:AC41" si="26">AB33*1.2</f>
        <v>0</v>
      </c>
    </row>
    <row r="34" spans="1:29" s="265" customFormat="1" ht="15.75" x14ac:dyDescent="0.25">
      <c r="B34" s="286" t="s">
        <v>22</v>
      </c>
      <c r="C34" s="266"/>
      <c r="D34" s="281">
        <f>SUM(D35:D41)</f>
        <v>0</v>
      </c>
      <c r="E34" s="281">
        <f>SUM(E35:E41)</f>
        <v>0</v>
      </c>
      <c r="F34" s="282" t="e">
        <f t="shared" ref="F34:F41" si="27">E34/D34</f>
        <v>#DIV/0!</v>
      </c>
      <c r="G34" s="281">
        <f>G33</f>
        <v>0</v>
      </c>
      <c r="H34" s="281">
        <f t="shared" ref="H34:I37" si="28">H33</f>
        <v>0</v>
      </c>
      <c r="I34" s="281" t="e">
        <f t="shared" si="28"/>
        <v>#DIV/0!</v>
      </c>
      <c r="J34" s="282">
        <f>J33</f>
        <v>0</v>
      </c>
      <c r="K34" s="282">
        <f t="shared" ref="K34:X34" si="29">K33</f>
        <v>0</v>
      </c>
      <c r="L34" s="282">
        <f t="shared" si="29"/>
        <v>0</v>
      </c>
      <c r="M34" s="282">
        <f t="shared" si="29"/>
        <v>0</v>
      </c>
      <c r="N34" s="282">
        <f t="shared" si="29"/>
        <v>0</v>
      </c>
      <c r="O34" s="282">
        <f t="shared" si="29"/>
        <v>0</v>
      </c>
      <c r="P34" s="283" t="e">
        <f t="shared" si="23"/>
        <v>#DIV/0!</v>
      </c>
      <c r="Q34" s="282">
        <f t="shared" si="29"/>
        <v>0</v>
      </c>
      <c r="R34" s="282">
        <f t="shared" si="29"/>
        <v>0</v>
      </c>
      <c r="S34" s="282">
        <f t="shared" si="29"/>
        <v>0</v>
      </c>
      <c r="T34" s="282">
        <f t="shared" si="29"/>
        <v>0</v>
      </c>
      <c r="U34" s="282">
        <f t="shared" si="29"/>
        <v>0</v>
      </c>
      <c r="V34" s="282">
        <f t="shared" si="29"/>
        <v>0</v>
      </c>
      <c r="W34" s="282">
        <f t="shared" si="29"/>
        <v>0</v>
      </c>
      <c r="X34" s="282">
        <f t="shared" si="29"/>
        <v>0</v>
      </c>
      <c r="Y34" s="283" t="e">
        <f t="shared" si="25"/>
        <v>#DIV/0!</v>
      </c>
      <c r="Z34" s="283">
        <f t="shared" si="5"/>
        <v>0</v>
      </c>
      <c r="AA34" s="283">
        <f t="shared" si="5"/>
        <v>0</v>
      </c>
      <c r="AB34" s="279">
        <f t="shared" si="10"/>
        <v>0</v>
      </c>
      <c r="AC34" s="279">
        <f t="shared" si="26"/>
        <v>0</v>
      </c>
    </row>
    <row r="35" spans="1:29" s="265" customFormat="1" ht="15.75" x14ac:dyDescent="0.25">
      <c r="A35" s="505"/>
      <c r="B35" s="267" t="s">
        <v>7</v>
      </c>
      <c r="C35" s="268"/>
      <c r="D35" s="283">
        <f t="shared" ref="D35:E41" si="30">D8+D16+D25</f>
        <v>0</v>
      </c>
      <c r="E35" s="283">
        <f t="shared" si="30"/>
        <v>0</v>
      </c>
      <c r="F35" s="283" t="e">
        <f t="shared" si="27"/>
        <v>#DIV/0!</v>
      </c>
      <c r="G35" s="283">
        <f t="shared" ref="G35:H41" si="31">G8+G16+G25</f>
        <v>0</v>
      </c>
      <c r="H35" s="283">
        <f t="shared" si="31"/>
        <v>0</v>
      </c>
      <c r="I35" s="281" t="e">
        <f t="shared" si="28"/>
        <v>#DIV/0!</v>
      </c>
      <c r="J35" s="283">
        <f t="shared" ref="J35:O41" si="32">J8+J16+J25</f>
        <v>0</v>
      </c>
      <c r="K35" s="283">
        <f t="shared" si="32"/>
        <v>0</v>
      </c>
      <c r="L35" s="283">
        <f t="shared" si="32"/>
        <v>0</v>
      </c>
      <c r="M35" s="283">
        <f t="shared" si="32"/>
        <v>0</v>
      </c>
      <c r="N35" s="283">
        <f t="shared" si="32"/>
        <v>0</v>
      </c>
      <c r="O35" s="283">
        <f t="shared" si="32"/>
        <v>0</v>
      </c>
      <c r="P35" s="283" t="e">
        <f t="shared" si="23"/>
        <v>#DIV/0!</v>
      </c>
      <c r="Q35" s="283">
        <f t="shared" ref="Q35:X41" si="33">Q8+Q16+Q25</f>
        <v>0</v>
      </c>
      <c r="R35" s="283">
        <f t="shared" si="33"/>
        <v>0</v>
      </c>
      <c r="S35" s="283">
        <f t="shared" si="33"/>
        <v>0</v>
      </c>
      <c r="T35" s="283">
        <f t="shared" si="33"/>
        <v>0</v>
      </c>
      <c r="U35" s="283">
        <f t="shared" si="33"/>
        <v>0</v>
      </c>
      <c r="V35" s="283">
        <f t="shared" si="33"/>
        <v>0</v>
      </c>
      <c r="W35" s="283">
        <f t="shared" si="33"/>
        <v>0</v>
      </c>
      <c r="X35" s="283">
        <f t="shared" si="33"/>
        <v>0</v>
      </c>
      <c r="Y35" s="283" t="e">
        <f t="shared" si="25"/>
        <v>#DIV/0!</v>
      </c>
      <c r="Z35" s="283">
        <f t="shared" si="5"/>
        <v>0</v>
      </c>
      <c r="AA35" s="283">
        <f t="shared" si="5"/>
        <v>0</v>
      </c>
      <c r="AB35" s="279">
        <f t="shared" si="10"/>
        <v>0</v>
      </c>
      <c r="AC35" s="279">
        <f t="shared" si="26"/>
        <v>0</v>
      </c>
    </row>
    <row r="36" spans="1:29" s="265" customFormat="1" ht="15.75" x14ac:dyDescent="0.25">
      <c r="A36" s="505"/>
      <c r="B36" s="267" t="s">
        <v>8</v>
      </c>
      <c r="C36" s="268"/>
      <c r="D36" s="283">
        <f t="shared" si="30"/>
        <v>0</v>
      </c>
      <c r="E36" s="283">
        <f>E9+E17+E26</f>
        <v>0</v>
      </c>
      <c r="F36" s="283" t="e">
        <f t="shared" si="27"/>
        <v>#DIV/0!</v>
      </c>
      <c r="G36" s="283">
        <f t="shared" si="31"/>
        <v>0</v>
      </c>
      <c r="H36" s="283">
        <f t="shared" si="31"/>
        <v>0</v>
      </c>
      <c r="I36" s="281" t="e">
        <f t="shared" si="28"/>
        <v>#DIV/0!</v>
      </c>
      <c r="J36" s="283">
        <f t="shared" si="32"/>
        <v>0</v>
      </c>
      <c r="K36" s="283">
        <f t="shared" si="32"/>
        <v>0</v>
      </c>
      <c r="L36" s="283">
        <f t="shared" si="32"/>
        <v>0</v>
      </c>
      <c r="M36" s="283">
        <f t="shared" si="32"/>
        <v>0</v>
      </c>
      <c r="N36" s="283">
        <f t="shared" si="32"/>
        <v>0</v>
      </c>
      <c r="O36" s="283">
        <f t="shared" si="32"/>
        <v>0</v>
      </c>
      <c r="P36" s="283" t="e">
        <f t="shared" si="23"/>
        <v>#DIV/0!</v>
      </c>
      <c r="Q36" s="283">
        <f t="shared" si="33"/>
        <v>0</v>
      </c>
      <c r="R36" s="283">
        <f t="shared" si="33"/>
        <v>0</v>
      </c>
      <c r="S36" s="283">
        <f t="shared" si="33"/>
        <v>0</v>
      </c>
      <c r="T36" s="283">
        <f t="shared" si="33"/>
        <v>0</v>
      </c>
      <c r="U36" s="283">
        <f t="shared" si="33"/>
        <v>0</v>
      </c>
      <c r="V36" s="283">
        <f t="shared" si="33"/>
        <v>0</v>
      </c>
      <c r="W36" s="283">
        <f t="shared" si="33"/>
        <v>0</v>
      </c>
      <c r="X36" s="283">
        <f t="shared" si="33"/>
        <v>0</v>
      </c>
      <c r="Y36" s="283" t="e">
        <f t="shared" si="25"/>
        <v>#DIV/0!</v>
      </c>
      <c r="Z36" s="283">
        <f t="shared" si="5"/>
        <v>0</v>
      </c>
      <c r="AA36" s="283">
        <f t="shared" si="5"/>
        <v>0</v>
      </c>
      <c r="AB36" s="279">
        <f t="shared" si="10"/>
        <v>0</v>
      </c>
      <c r="AC36" s="279">
        <f t="shared" si="26"/>
        <v>0</v>
      </c>
    </row>
    <row r="37" spans="1:29" s="265" customFormat="1" ht="15.75" x14ac:dyDescent="0.25">
      <c r="A37" s="505"/>
      <c r="B37" s="267" t="s">
        <v>9</v>
      </c>
      <c r="C37" s="268"/>
      <c r="D37" s="283">
        <f t="shared" si="30"/>
        <v>0</v>
      </c>
      <c r="E37" s="283">
        <f t="shared" si="30"/>
        <v>0</v>
      </c>
      <c r="F37" s="283" t="e">
        <f t="shared" si="27"/>
        <v>#DIV/0!</v>
      </c>
      <c r="G37" s="283">
        <f t="shared" si="31"/>
        <v>0</v>
      </c>
      <c r="H37" s="283">
        <f t="shared" si="31"/>
        <v>0</v>
      </c>
      <c r="I37" s="281" t="e">
        <f t="shared" si="28"/>
        <v>#DIV/0!</v>
      </c>
      <c r="J37" s="283">
        <f t="shared" si="32"/>
        <v>0</v>
      </c>
      <c r="K37" s="283">
        <f t="shared" si="32"/>
        <v>0</v>
      </c>
      <c r="L37" s="283">
        <f t="shared" si="32"/>
        <v>0</v>
      </c>
      <c r="M37" s="283">
        <f t="shared" si="32"/>
        <v>0</v>
      </c>
      <c r="N37" s="283">
        <f t="shared" si="32"/>
        <v>0</v>
      </c>
      <c r="O37" s="283">
        <f t="shared" si="32"/>
        <v>0</v>
      </c>
      <c r="P37" s="283" t="e">
        <f t="shared" si="23"/>
        <v>#DIV/0!</v>
      </c>
      <c r="Q37" s="283">
        <f t="shared" si="33"/>
        <v>0</v>
      </c>
      <c r="R37" s="283">
        <f t="shared" si="33"/>
        <v>0</v>
      </c>
      <c r="S37" s="283">
        <f t="shared" si="33"/>
        <v>0</v>
      </c>
      <c r="T37" s="283">
        <f t="shared" si="33"/>
        <v>0</v>
      </c>
      <c r="U37" s="283">
        <f t="shared" si="33"/>
        <v>0</v>
      </c>
      <c r="V37" s="283">
        <f t="shared" si="33"/>
        <v>0</v>
      </c>
      <c r="W37" s="283">
        <f t="shared" si="33"/>
        <v>0</v>
      </c>
      <c r="X37" s="283">
        <f t="shared" si="33"/>
        <v>0</v>
      </c>
      <c r="Y37" s="283" t="e">
        <f t="shared" si="25"/>
        <v>#DIV/0!</v>
      </c>
      <c r="Z37" s="283">
        <f t="shared" si="5"/>
        <v>0</v>
      </c>
      <c r="AA37" s="283">
        <f t="shared" si="5"/>
        <v>0</v>
      </c>
      <c r="AB37" s="279">
        <f t="shared" si="10"/>
        <v>0</v>
      </c>
      <c r="AC37" s="279">
        <f t="shared" si="26"/>
        <v>0</v>
      </c>
    </row>
    <row r="38" spans="1:29" s="265" customFormat="1" ht="15.75" x14ac:dyDescent="0.25">
      <c r="A38" s="505"/>
      <c r="B38" s="267" t="s">
        <v>10</v>
      </c>
      <c r="C38" s="268"/>
      <c r="D38" s="283">
        <f t="shared" si="30"/>
        <v>0</v>
      </c>
      <c r="E38" s="283">
        <f t="shared" si="30"/>
        <v>0</v>
      </c>
      <c r="F38" s="283" t="e">
        <f t="shared" si="27"/>
        <v>#DIV/0!</v>
      </c>
      <c r="G38" s="283">
        <f t="shared" si="31"/>
        <v>0</v>
      </c>
      <c r="H38" s="283">
        <f t="shared" si="31"/>
        <v>0</v>
      </c>
      <c r="I38" s="283" t="e">
        <f>H38/G38</f>
        <v>#DIV/0!</v>
      </c>
      <c r="J38" s="283">
        <f t="shared" si="32"/>
        <v>0</v>
      </c>
      <c r="K38" s="283">
        <f t="shared" si="32"/>
        <v>0</v>
      </c>
      <c r="L38" s="283">
        <f t="shared" si="32"/>
        <v>0</v>
      </c>
      <c r="M38" s="283">
        <f t="shared" si="32"/>
        <v>0</v>
      </c>
      <c r="N38" s="283">
        <f t="shared" si="32"/>
        <v>0</v>
      </c>
      <c r="O38" s="283">
        <f t="shared" si="32"/>
        <v>0</v>
      </c>
      <c r="P38" s="283" t="e">
        <f t="shared" si="23"/>
        <v>#DIV/0!</v>
      </c>
      <c r="Q38" s="283">
        <f t="shared" si="33"/>
        <v>0</v>
      </c>
      <c r="R38" s="283">
        <f t="shared" si="33"/>
        <v>0</v>
      </c>
      <c r="S38" s="283">
        <f t="shared" si="33"/>
        <v>0</v>
      </c>
      <c r="T38" s="283">
        <f t="shared" si="33"/>
        <v>0</v>
      </c>
      <c r="U38" s="283">
        <f t="shared" si="33"/>
        <v>0</v>
      </c>
      <c r="V38" s="283">
        <f t="shared" si="33"/>
        <v>0</v>
      </c>
      <c r="W38" s="283">
        <f t="shared" si="33"/>
        <v>0</v>
      </c>
      <c r="X38" s="283">
        <f t="shared" si="33"/>
        <v>0</v>
      </c>
      <c r="Y38" s="283" t="e">
        <f t="shared" si="25"/>
        <v>#DIV/0!</v>
      </c>
      <c r="Z38" s="283">
        <f t="shared" si="5"/>
        <v>0</v>
      </c>
      <c r="AA38" s="283">
        <f t="shared" si="5"/>
        <v>0</v>
      </c>
      <c r="AB38" s="279">
        <f t="shared" si="10"/>
        <v>0</v>
      </c>
      <c r="AC38" s="279">
        <f t="shared" si="26"/>
        <v>0</v>
      </c>
    </row>
    <row r="39" spans="1:29" s="265" customFormat="1" ht="15.75" x14ac:dyDescent="0.25">
      <c r="A39" s="505"/>
      <c r="B39" s="267" t="s">
        <v>11</v>
      </c>
      <c r="C39" s="268"/>
      <c r="D39" s="283">
        <f t="shared" si="30"/>
        <v>0</v>
      </c>
      <c r="E39" s="283">
        <f t="shared" si="30"/>
        <v>0</v>
      </c>
      <c r="F39" s="283" t="e">
        <f t="shared" si="27"/>
        <v>#DIV/0!</v>
      </c>
      <c r="G39" s="283">
        <f t="shared" si="31"/>
        <v>0</v>
      </c>
      <c r="H39" s="283">
        <f t="shared" si="31"/>
        <v>0</v>
      </c>
      <c r="I39" s="283" t="e">
        <f>H39/G39</f>
        <v>#DIV/0!</v>
      </c>
      <c r="J39" s="283">
        <f t="shared" si="32"/>
        <v>0</v>
      </c>
      <c r="K39" s="283">
        <f t="shared" si="32"/>
        <v>0</v>
      </c>
      <c r="L39" s="283">
        <f t="shared" si="32"/>
        <v>0</v>
      </c>
      <c r="M39" s="283">
        <f t="shared" si="32"/>
        <v>0</v>
      </c>
      <c r="N39" s="283">
        <f t="shared" si="32"/>
        <v>0</v>
      </c>
      <c r="O39" s="283">
        <f t="shared" si="32"/>
        <v>0</v>
      </c>
      <c r="P39" s="283" t="e">
        <f t="shared" si="23"/>
        <v>#DIV/0!</v>
      </c>
      <c r="Q39" s="283">
        <f t="shared" si="33"/>
        <v>0</v>
      </c>
      <c r="R39" s="283">
        <f t="shared" si="33"/>
        <v>0</v>
      </c>
      <c r="S39" s="283">
        <f t="shared" si="33"/>
        <v>0</v>
      </c>
      <c r="T39" s="283">
        <f t="shared" si="33"/>
        <v>0</v>
      </c>
      <c r="U39" s="283">
        <f t="shared" si="33"/>
        <v>0</v>
      </c>
      <c r="V39" s="283">
        <f t="shared" si="33"/>
        <v>0</v>
      </c>
      <c r="W39" s="283">
        <f t="shared" si="33"/>
        <v>0</v>
      </c>
      <c r="X39" s="283">
        <f t="shared" si="33"/>
        <v>0</v>
      </c>
      <c r="Y39" s="283" t="e">
        <f t="shared" si="25"/>
        <v>#DIV/0!</v>
      </c>
      <c r="Z39" s="283">
        <f t="shared" si="5"/>
        <v>0</v>
      </c>
      <c r="AA39" s="283">
        <f t="shared" si="5"/>
        <v>0</v>
      </c>
      <c r="AB39" s="279">
        <f t="shared" si="10"/>
        <v>0</v>
      </c>
      <c r="AC39" s="279">
        <f t="shared" si="26"/>
        <v>0</v>
      </c>
    </row>
    <row r="40" spans="1:29" s="265" customFormat="1" ht="15.75" x14ac:dyDescent="0.25">
      <c r="A40" s="505"/>
      <c r="B40" s="267" t="s">
        <v>12</v>
      </c>
      <c r="C40" s="268"/>
      <c r="D40" s="283">
        <f t="shared" si="30"/>
        <v>0</v>
      </c>
      <c r="E40" s="283">
        <f t="shared" si="30"/>
        <v>0</v>
      </c>
      <c r="F40" s="283" t="e">
        <f t="shared" si="27"/>
        <v>#DIV/0!</v>
      </c>
      <c r="G40" s="283">
        <f t="shared" si="31"/>
        <v>0</v>
      </c>
      <c r="H40" s="283">
        <f t="shared" si="31"/>
        <v>0</v>
      </c>
      <c r="I40" s="283" t="e">
        <f>H40/G40</f>
        <v>#DIV/0!</v>
      </c>
      <c r="J40" s="283">
        <f t="shared" si="32"/>
        <v>0</v>
      </c>
      <c r="K40" s="283">
        <f t="shared" si="32"/>
        <v>0</v>
      </c>
      <c r="L40" s="283">
        <f t="shared" si="32"/>
        <v>0</v>
      </c>
      <c r="M40" s="283">
        <f t="shared" si="32"/>
        <v>0</v>
      </c>
      <c r="N40" s="283">
        <f t="shared" si="32"/>
        <v>0</v>
      </c>
      <c r="O40" s="283">
        <f t="shared" si="32"/>
        <v>0</v>
      </c>
      <c r="P40" s="283" t="e">
        <f t="shared" si="23"/>
        <v>#DIV/0!</v>
      </c>
      <c r="Q40" s="283">
        <f t="shared" si="33"/>
        <v>0</v>
      </c>
      <c r="R40" s="283">
        <f t="shared" si="33"/>
        <v>0</v>
      </c>
      <c r="S40" s="283">
        <f t="shared" si="33"/>
        <v>0</v>
      </c>
      <c r="T40" s="283">
        <f t="shared" si="33"/>
        <v>0</v>
      </c>
      <c r="U40" s="283">
        <f t="shared" si="33"/>
        <v>0</v>
      </c>
      <c r="V40" s="283">
        <f t="shared" si="33"/>
        <v>0</v>
      </c>
      <c r="W40" s="283">
        <f t="shared" si="33"/>
        <v>0</v>
      </c>
      <c r="X40" s="283">
        <f t="shared" si="33"/>
        <v>0</v>
      </c>
      <c r="Y40" s="283" t="e">
        <f t="shared" si="25"/>
        <v>#DIV/0!</v>
      </c>
      <c r="Z40" s="283">
        <f t="shared" si="5"/>
        <v>0</v>
      </c>
      <c r="AA40" s="283">
        <f t="shared" si="5"/>
        <v>0</v>
      </c>
      <c r="AB40" s="279">
        <f t="shared" si="10"/>
        <v>0</v>
      </c>
      <c r="AC40" s="279">
        <f>AB40*1.2</f>
        <v>0</v>
      </c>
    </row>
    <row r="41" spans="1:29" s="265" customFormat="1" ht="15.75" x14ac:dyDescent="0.25">
      <c r="A41" s="505"/>
      <c r="B41" s="267" t="s">
        <v>133</v>
      </c>
      <c r="C41" s="269"/>
      <c r="D41" s="283">
        <f t="shared" si="30"/>
        <v>0</v>
      </c>
      <c r="E41" s="283">
        <f t="shared" si="30"/>
        <v>0</v>
      </c>
      <c r="F41" s="283" t="e">
        <f t="shared" si="27"/>
        <v>#DIV/0!</v>
      </c>
      <c r="G41" s="283">
        <f t="shared" si="31"/>
        <v>0</v>
      </c>
      <c r="H41" s="283">
        <f t="shared" si="31"/>
        <v>0</v>
      </c>
      <c r="I41" s="283" t="e">
        <f>H41/G41</f>
        <v>#DIV/0!</v>
      </c>
      <c r="J41" s="283">
        <f t="shared" si="32"/>
        <v>0</v>
      </c>
      <c r="K41" s="283">
        <f t="shared" si="32"/>
        <v>0</v>
      </c>
      <c r="L41" s="283">
        <f t="shared" si="32"/>
        <v>0</v>
      </c>
      <c r="M41" s="283">
        <f t="shared" si="32"/>
        <v>0</v>
      </c>
      <c r="N41" s="283">
        <f t="shared" si="32"/>
        <v>0</v>
      </c>
      <c r="O41" s="283">
        <f t="shared" si="32"/>
        <v>0</v>
      </c>
      <c r="P41" s="283" t="e">
        <f t="shared" si="23"/>
        <v>#DIV/0!</v>
      </c>
      <c r="Q41" s="283">
        <f t="shared" si="33"/>
        <v>0</v>
      </c>
      <c r="R41" s="283">
        <f t="shared" si="33"/>
        <v>0</v>
      </c>
      <c r="S41" s="283">
        <f t="shared" si="33"/>
        <v>0</v>
      </c>
      <c r="T41" s="283">
        <f t="shared" si="33"/>
        <v>0</v>
      </c>
      <c r="U41" s="283">
        <f t="shared" si="33"/>
        <v>0</v>
      </c>
      <c r="V41" s="283">
        <f t="shared" si="33"/>
        <v>0</v>
      </c>
      <c r="W41" s="283">
        <f t="shared" si="33"/>
        <v>0</v>
      </c>
      <c r="X41" s="283">
        <f t="shared" si="33"/>
        <v>0</v>
      </c>
      <c r="Y41" s="283" t="e">
        <f t="shared" si="25"/>
        <v>#DIV/0!</v>
      </c>
      <c r="Z41" s="283">
        <f t="shared" si="5"/>
        <v>0</v>
      </c>
      <c r="AA41" s="283">
        <f t="shared" si="5"/>
        <v>0</v>
      </c>
      <c r="AB41" s="279">
        <f t="shared" si="10"/>
        <v>0</v>
      </c>
      <c r="AC41" s="279">
        <f t="shared" si="26"/>
        <v>0</v>
      </c>
    </row>
    <row r="42" spans="1:29" x14ac:dyDescent="0.25">
      <c r="C42"/>
    </row>
    <row r="43" spans="1:29" ht="15.75" x14ac:dyDescent="0.25">
      <c r="B43" s="67"/>
      <c r="C43" s="67"/>
      <c r="D43" s="67"/>
      <c r="E43" s="67"/>
      <c r="F43" s="67"/>
      <c r="G43" s="67"/>
      <c r="AB43" s="67"/>
    </row>
    <row r="44" spans="1:29" x14ac:dyDescent="0.25">
      <c r="C44"/>
      <c r="F44" s="515" t="s">
        <v>131</v>
      </c>
      <c r="G44" s="515"/>
      <c r="H44" s="515"/>
      <c r="I44" s="515"/>
      <c r="J44" s="515"/>
      <c r="K44" s="515"/>
      <c r="L44" s="515" t="s">
        <v>32</v>
      </c>
      <c r="M44" s="515"/>
      <c r="N44" s="515"/>
      <c r="O44" s="515"/>
      <c r="P44" s="515"/>
      <c r="Q44" s="515"/>
    </row>
    <row r="45" spans="1:29" x14ac:dyDescent="0.25">
      <c r="F45" s="515"/>
      <c r="G45" s="515"/>
      <c r="H45" s="515"/>
      <c r="I45" s="515"/>
      <c r="J45" s="515"/>
      <c r="K45" s="515"/>
      <c r="L45" s="515"/>
      <c r="M45" s="515"/>
      <c r="N45" s="515"/>
      <c r="O45" s="515"/>
      <c r="P45" s="515"/>
      <c r="Q45" s="515"/>
    </row>
    <row r="46" spans="1:29" x14ac:dyDescent="0.25">
      <c r="F46" s="515"/>
      <c r="G46" s="515"/>
      <c r="H46" s="515"/>
      <c r="I46" s="515"/>
      <c r="J46" s="515"/>
      <c r="K46" s="515"/>
      <c r="L46" s="515"/>
      <c r="M46" s="515"/>
      <c r="N46" s="515"/>
      <c r="O46" s="515"/>
      <c r="P46" s="515"/>
      <c r="Q46" s="515"/>
    </row>
    <row r="47" spans="1:29" x14ac:dyDescent="0.25">
      <c r="F47" s="515"/>
      <c r="G47" s="515"/>
      <c r="H47" s="515"/>
      <c r="I47" s="515"/>
      <c r="J47" s="515"/>
      <c r="K47" s="515"/>
      <c r="L47" s="515"/>
      <c r="M47" s="515"/>
      <c r="N47" s="515"/>
      <c r="O47" s="515"/>
      <c r="P47" s="515"/>
      <c r="Q47" s="515"/>
    </row>
    <row r="48" spans="1:29" x14ac:dyDescent="0.25">
      <c r="F48" s="515"/>
      <c r="G48" s="515"/>
      <c r="H48" s="515"/>
      <c r="I48" s="515"/>
      <c r="J48" s="515"/>
      <c r="K48" s="515"/>
      <c r="L48" s="515"/>
      <c r="M48" s="515"/>
      <c r="N48" s="515"/>
      <c r="O48" s="515"/>
      <c r="P48" s="515"/>
      <c r="Q48" s="515"/>
    </row>
    <row r="49" spans="6:17" x14ac:dyDescent="0.25">
      <c r="F49" s="515"/>
      <c r="G49" s="515"/>
      <c r="H49" s="515"/>
      <c r="I49" s="515"/>
      <c r="J49" s="515"/>
      <c r="K49" s="515"/>
      <c r="L49" s="515"/>
      <c r="M49" s="515"/>
      <c r="N49" s="515"/>
      <c r="O49" s="515"/>
      <c r="P49" s="515"/>
      <c r="Q49" s="515"/>
    </row>
    <row r="50" spans="6:17" x14ac:dyDescent="0.25">
      <c r="F50" s="516" t="s">
        <v>132</v>
      </c>
      <c r="G50" s="516"/>
      <c r="H50" s="516"/>
      <c r="I50" s="516"/>
      <c r="J50" s="516"/>
      <c r="K50" s="516"/>
      <c r="L50" s="516"/>
      <c r="M50" s="516"/>
      <c r="N50" s="516"/>
      <c r="O50" s="516"/>
      <c r="P50" s="516"/>
      <c r="Q50" s="516"/>
    </row>
    <row r="51" spans="6:17" x14ac:dyDescent="0.25">
      <c r="F51" s="517"/>
      <c r="G51" s="517"/>
      <c r="H51" s="517"/>
      <c r="I51" s="517"/>
      <c r="J51" s="517"/>
      <c r="K51" s="517"/>
      <c r="L51" s="517"/>
      <c r="M51" s="517"/>
      <c r="N51" s="517"/>
      <c r="O51" s="517"/>
      <c r="P51" s="517"/>
      <c r="Q51" s="517"/>
    </row>
    <row r="52" spans="6:17" x14ac:dyDescent="0.25">
      <c r="F52" s="517"/>
      <c r="G52" s="517"/>
      <c r="H52" s="517"/>
      <c r="I52" s="517"/>
      <c r="J52" s="517"/>
      <c r="K52" s="517"/>
      <c r="L52" s="517"/>
      <c r="M52" s="517"/>
      <c r="N52" s="517"/>
      <c r="O52" s="517"/>
      <c r="P52" s="517"/>
      <c r="Q52" s="517"/>
    </row>
    <row r="53" spans="6:17" x14ac:dyDescent="0.25">
      <c r="F53" s="517"/>
      <c r="G53" s="517"/>
      <c r="H53" s="517"/>
      <c r="I53" s="517"/>
      <c r="J53" s="517"/>
      <c r="K53" s="517"/>
      <c r="L53" s="517"/>
      <c r="M53" s="517"/>
      <c r="N53" s="517"/>
      <c r="O53" s="517"/>
      <c r="P53" s="517"/>
      <c r="Q53" s="517"/>
    </row>
  </sheetData>
  <mergeCells count="40">
    <mergeCell ref="A35:A41"/>
    <mergeCell ref="F44:K49"/>
    <mergeCell ref="L44:Q49"/>
    <mergeCell ref="F50:Q53"/>
    <mergeCell ref="H1:I1"/>
    <mergeCell ref="A2:AC2"/>
    <mergeCell ref="B3:AC3"/>
    <mergeCell ref="B5:B6"/>
    <mergeCell ref="C5:C6"/>
    <mergeCell ref="D5:F5"/>
    <mergeCell ref="G5:I5"/>
    <mergeCell ref="J5:P5"/>
    <mergeCell ref="Q5:Y5"/>
    <mergeCell ref="Z5:AC5"/>
    <mergeCell ref="B4:AC4"/>
    <mergeCell ref="AD7:AK7"/>
    <mergeCell ref="AD15:AD16"/>
    <mergeCell ref="AE15:AK15"/>
    <mergeCell ref="AD3:AK6"/>
    <mergeCell ref="A7:A32"/>
    <mergeCell ref="AD8:AD9"/>
    <mergeCell ref="AD14:AK14"/>
    <mergeCell ref="AD22:AD23"/>
    <mergeCell ref="AE22:AK22"/>
    <mergeCell ref="AE23:AF23"/>
    <mergeCell ref="AI23:AK23"/>
    <mergeCell ref="AG23:AH23"/>
    <mergeCell ref="AG24:AH24"/>
    <mergeCell ref="AG25:AH25"/>
    <mergeCell ref="AG26:AH26"/>
    <mergeCell ref="AE8:AK8"/>
    <mergeCell ref="AI24:AK24"/>
    <mergeCell ref="AI25:AK25"/>
    <mergeCell ref="AI26:AK26"/>
    <mergeCell ref="AE27:AF27"/>
    <mergeCell ref="AG27:AH27"/>
    <mergeCell ref="AI27:AK27"/>
    <mergeCell ref="AE24:AF24"/>
    <mergeCell ref="AE25:AF25"/>
    <mergeCell ref="AE26:AF26"/>
  </mergeCells>
  <dataValidations disablePrompts="1" count="1">
    <dataValidation type="decimal" allowBlank="1" showErrorMessage="1" errorTitle="Ошибка" error="Допускается ввод только действительных чисел!" sqref="F33:O33 F34:F41 I38:I41 Q33:X33 J7:M7 J15:K15 J16:M31 D24:E34 G15:H15 G24:H31 D7:E7 D15:E15 G7:H7 Q7:V32">
      <formula1>-9.99999999999999E+23</formula1>
      <formula2>9.99999999999999E+23</formula2>
    </dataValidation>
  </dataValidations>
  <pageMargins left="0.7" right="0.7" top="0.75" bottom="0.75" header="0.3" footer="0.3"/>
  <pageSetup paperSize="9" scale="44" orientation="landscape" r:id="rId1"/>
  <rowBreaks count="1" manualBreakCount="1">
    <brk id="41" max="16383" man="1"/>
  </rowBreaks>
  <colBreaks count="1" manualBreakCount="1">
    <brk id="29" max="40"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rgb="FFFFFF00"/>
    <pageSetUpPr fitToPage="1"/>
  </sheetPr>
  <dimension ref="A1:AU34"/>
  <sheetViews>
    <sheetView tabSelected="1" view="pageBreakPreview" topLeftCell="A9" zoomScale="50" zoomScaleNormal="70" zoomScaleSheetLayoutView="50" workbookViewId="0">
      <selection activeCell="S24" sqref="S24"/>
    </sheetView>
  </sheetViews>
  <sheetFormatPr defaultRowHeight="15.75" x14ac:dyDescent="0.25"/>
  <cols>
    <col min="1" max="1" width="5.7109375" style="321" customWidth="1"/>
    <col min="2" max="2" width="42.140625" style="67" customWidth="1"/>
    <col min="3" max="3" width="18.140625" style="67" customWidth="1"/>
    <col min="4" max="4" width="21.85546875" style="67" customWidth="1"/>
    <col min="5" max="5" width="16.140625" style="67" customWidth="1"/>
    <col min="6" max="6" width="15.42578125" style="67" customWidth="1"/>
    <col min="7" max="8" width="16.28515625" style="67" customWidth="1"/>
    <col min="9" max="9" width="16.5703125" style="67" customWidth="1"/>
    <col min="10" max="16" width="17.140625" style="67" customWidth="1"/>
    <col min="17" max="17" width="17.7109375" style="67" customWidth="1"/>
    <col min="18" max="30" width="17.140625" style="67" customWidth="1"/>
    <col min="31" max="16384" width="9.140625" style="321"/>
  </cols>
  <sheetData>
    <row r="1" spans="1:47" ht="16.5" customHeight="1" x14ac:dyDescent="0.25">
      <c r="B1" s="320"/>
      <c r="C1" s="320"/>
      <c r="D1" s="351"/>
      <c r="E1" s="320"/>
      <c r="F1" s="320"/>
      <c r="G1" s="320"/>
      <c r="H1" s="320"/>
      <c r="I1" s="320"/>
      <c r="J1" s="145"/>
      <c r="K1" s="145"/>
      <c r="L1" s="145"/>
      <c r="M1" s="145"/>
      <c r="N1" s="145"/>
      <c r="O1" s="145"/>
      <c r="P1" s="145"/>
      <c r="Q1" s="145"/>
      <c r="R1" s="145"/>
      <c r="S1" s="145"/>
      <c r="T1" s="145"/>
      <c r="U1" s="145"/>
      <c r="V1" s="145"/>
      <c r="W1" s="145"/>
      <c r="X1" s="145"/>
      <c r="Y1" s="145"/>
      <c r="Z1" s="145"/>
      <c r="AA1" s="145"/>
      <c r="AB1" s="145"/>
      <c r="AC1" s="145"/>
      <c r="AD1" s="145"/>
    </row>
    <row r="2" spans="1:47" ht="16.5" customHeight="1" x14ac:dyDescent="0.25">
      <c r="A2" s="352"/>
      <c r="B2" s="559" t="s">
        <v>156</v>
      </c>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320"/>
    </row>
    <row r="3" spans="1:47" ht="16.5" customHeight="1" x14ac:dyDescent="0.25">
      <c r="A3" s="352"/>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320"/>
    </row>
    <row r="4" spans="1:47" ht="50.25" customHeight="1" thickBot="1" x14ac:dyDescent="0.3">
      <c r="A4" s="352"/>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S4" s="556"/>
      <c r="AT4" s="556"/>
      <c r="AU4" s="556"/>
    </row>
    <row r="5" spans="1:47" ht="16.5" customHeight="1" thickBot="1" x14ac:dyDescent="0.3">
      <c r="B5" s="563" t="str">
        <f>Январь!B4</f>
        <v>2025 г.</v>
      </c>
      <c r="C5" s="564"/>
      <c r="D5" s="564"/>
      <c r="E5" s="564"/>
      <c r="F5" s="564"/>
      <c r="G5" s="564"/>
      <c r="H5" s="564"/>
      <c r="I5" s="564"/>
      <c r="J5" s="564"/>
      <c r="K5" s="564"/>
      <c r="L5" s="564"/>
      <c r="M5" s="564"/>
      <c r="N5" s="564"/>
      <c r="O5" s="564"/>
      <c r="P5" s="564"/>
      <c r="Q5" s="600" t="str">
        <f>T6</f>
        <v>средняя годовая цена</v>
      </c>
      <c r="R5" s="601"/>
      <c r="S5" s="601"/>
      <c r="T5" s="601"/>
      <c r="U5" s="602"/>
      <c r="V5" s="565" t="s">
        <v>189</v>
      </c>
      <c r="W5" s="565"/>
      <c r="X5" s="566"/>
      <c r="Y5" s="567" t="s">
        <v>190</v>
      </c>
      <c r="Z5" s="565"/>
      <c r="AA5" s="565"/>
      <c r="AB5" s="565"/>
      <c r="AC5" s="565"/>
      <c r="AD5" s="568"/>
      <c r="AS5" s="351"/>
      <c r="AT5" s="351"/>
      <c r="AU5" s="351"/>
    </row>
    <row r="6" spans="1:47" ht="66" customHeight="1" x14ac:dyDescent="0.25">
      <c r="B6" s="322" t="s">
        <v>70</v>
      </c>
      <c r="C6" s="318">
        <v>45261</v>
      </c>
      <c r="D6" s="407">
        <v>45627</v>
      </c>
      <c r="E6" s="413" t="s">
        <v>144</v>
      </c>
      <c r="F6" s="414" t="s">
        <v>145</v>
      </c>
      <c r="G6" s="414" t="s">
        <v>146</v>
      </c>
      <c r="H6" s="414" t="s">
        <v>147</v>
      </c>
      <c r="I6" s="414" t="s">
        <v>148</v>
      </c>
      <c r="J6" s="462" t="s">
        <v>149</v>
      </c>
      <c r="K6" s="413" t="s">
        <v>150</v>
      </c>
      <c r="L6" s="414" t="s">
        <v>151</v>
      </c>
      <c r="M6" s="414" t="s">
        <v>152</v>
      </c>
      <c r="N6" s="414" t="s">
        <v>153</v>
      </c>
      <c r="O6" s="414" t="s">
        <v>154</v>
      </c>
      <c r="P6" s="462" t="s">
        <v>155</v>
      </c>
      <c r="Q6" s="591" t="s">
        <v>214</v>
      </c>
      <c r="R6" s="392" t="s">
        <v>191</v>
      </c>
      <c r="S6" s="392" t="s">
        <v>192</v>
      </c>
      <c r="T6" s="392" t="s">
        <v>193</v>
      </c>
      <c r="U6" s="603" t="s">
        <v>215</v>
      </c>
      <c r="V6" s="598" t="s">
        <v>194</v>
      </c>
      <c r="W6" s="332" t="s">
        <v>195</v>
      </c>
      <c r="X6" s="332" t="s">
        <v>196</v>
      </c>
      <c r="Y6" s="393" t="s">
        <v>197</v>
      </c>
      <c r="Z6" s="394" t="s">
        <v>198</v>
      </c>
      <c r="AA6" s="393" t="s">
        <v>199</v>
      </c>
      <c r="AB6" s="394" t="s">
        <v>200</v>
      </c>
      <c r="AC6" s="393" t="s">
        <v>138</v>
      </c>
      <c r="AD6" s="395" t="s">
        <v>139</v>
      </c>
    </row>
    <row r="7" spans="1:47" s="330" customFormat="1" ht="34.5" customHeight="1" x14ac:dyDescent="0.25">
      <c r="B7" s="322" t="s">
        <v>56</v>
      </c>
      <c r="C7" s="342"/>
      <c r="D7" s="408">
        <v>5.5216914025571135</v>
      </c>
      <c r="E7" s="415">
        <f>Январь!AB35</f>
        <v>7.103419131357084</v>
      </c>
      <c r="F7" s="344">
        <f>'Февраль '!AB35</f>
        <v>7.0185632313643191</v>
      </c>
      <c r="G7" s="344">
        <f>'Март '!AB35</f>
        <v>6.7062933960409339</v>
      </c>
      <c r="H7" s="343">
        <f>'Апрель '!AB35</f>
        <v>6.7260236952293351</v>
      </c>
      <c r="I7" s="343">
        <f>'Май '!AB35</f>
        <v>6.7680522574934976</v>
      </c>
      <c r="J7" s="463">
        <f>'Июнь '!AB35</f>
        <v>6.7504506596387754</v>
      </c>
      <c r="K7" s="422">
        <f>'Июль '!AB35</f>
        <v>0</v>
      </c>
      <c r="L7" s="343">
        <f>'Август '!AB35</f>
        <v>0</v>
      </c>
      <c r="M7" s="343">
        <f>'Сентябрь '!AB35</f>
        <v>0</v>
      </c>
      <c r="N7" s="343">
        <f>'Октябрь '!AB35</f>
        <v>0</v>
      </c>
      <c r="O7" s="343">
        <f>'Ноябрь '!AB35</f>
        <v>0</v>
      </c>
      <c r="P7" s="463">
        <f>'Декабрь++'!AB35</f>
        <v>0</v>
      </c>
      <c r="Q7" s="422">
        <v>5.0808532793621968</v>
      </c>
      <c r="R7" s="594">
        <f>(E7+F7+G7+H7+I7+J7)/6</f>
        <v>6.8454670618539906</v>
      </c>
      <c r="S7" s="595">
        <f>(K7+L7+M7+N7+O7+P7)/6</f>
        <v>0</v>
      </c>
      <c r="T7" s="448">
        <f>'Годовая 2025'!AB32</f>
        <v>5.0808532793621968</v>
      </c>
      <c r="U7" s="604">
        <f>R7/Q7*100</f>
        <v>134.73065812900836</v>
      </c>
      <c r="V7" s="599">
        <f>J7/D7*100</f>
        <v>122.25331275327373</v>
      </c>
      <c r="W7" s="396">
        <f>P7/J7*100</f>
        <v>0</v>
      </c>
      <c r="X7" s="396">
        <f>P7/D7*100</f>
        <v>0</v>
      </c>
      <c r="Y7" s="397">
        <f>MIN(E7:J7)</f>
        <v>6.7062933960409339</v>
      </c>
      <c r="Z7" s="398">
        <f>MAX(E7:J7)</f>
        <v>7.103419131357084</v>
      </c>
      <c r="AA7" s="397">
        <f>MIN(K7:P7)</f>
        <v>0</v>
      </c>
      <c r="AB7" s="398">
        <f>MAX(K7:P7)</f>
        <v>0</v>
      </c>
      <c r="AC7" s="399">
        <f>MIN(E7:P7)</f>
        <v>0</v>
      </c>
      <c r="AD7" s="400">
        <f>MAX(E7:P7)</f>
        <v>7.103419131357084</v>
      </c>
    </row>
    <row r="8" spans="1:47" ht="58.5" customHeight="1" x14ac:dyDescent="0.25">
      <c r="B8" s="322" t="s">
        <v>8</v>
      </c>
      <c r="C8" s="342"/>
      <c r="D8" s="408">
        <v>3.707659901787224</v>
      </c>
      <c r="E8" s="415">
        <f>Январь!AB36</f>
        <v>4.4271325389758154</v>
      </c>
      <c r="F8" s="344">
        <f>'Февраль '!AB36</f>
        <v>4.6700362361673289</v>
      </c>
      <c r="G8" s="344">
        <f>'Март '!AB36</f>
        <v>4.368573996045348</v>
      </c>
      <c r="H8" s="343">
        <f>'Апрель '!AB36</f>
        <v>4.5107587139213683</v>
      </c>
      <c r="I8" s="343">
        <f>'Май '!AB36</f>
        <v>4.1428107581727831</v>
      </c>
      <c r="J8" s="463">
        <f>'Июнь '!AB36</f>
        <v>4.4083606070552204</v>
      </c>
      <c r="K8" s="422">
        <f>'Июль '!AB36</f>
        <v>0</v>
      </c>
      <c r="L8" s="343">
        <f>'Август '!AB36</f>
        <v>0</v>
      </c>
      <c r="M8" s="343">
        <f>'Сентябрь '!AB36</f>
        <v>0</v>
      </c>
      <c r="N8" s="343">
        <f>'Октябрь '!AB36</f>
        <v>0</v>
      </c>
      <c r="O8" s="343">
        <f>'Ноябрь '!AB36</f>
        <v>0</v>
      </c>
      <c r="P8" s="463">
        <f>'Декабрь++'!AB36</f>
        <v>0</v>
      </c>
      <c r="Q8" s="422">
        <v>4.1408867321591831</v>
      </c>
      <c r="R8" s="594">
        <f t="shared" ref="R8:R14" si="0">(E8+F8+G8+H8+I8+J8)/6</f>
        <v>4.4212788083896442</v>
      </c>
      <c r="S8" s="595">
        <f t="shared" ref="S8:S14" si="1">(K8+L8+M8+N8+O8+P8)/6</f>
        <v>0</v>
      </c>
      <c r="T8" s="448">
        <f>'Годовая 2025'!AB35</f>
        <v>4.1408867321591831</v>
      </c>
      <c r="U8" s="604">
        <f t="shared" ref="U8:U14" si="2">R8/Q8*100</f>
        <v>106.7713051422746</v>
      </c>
      <c r="V8" s="599">
        <f>J8/D8*100</f>
        <v>118.89873191794732</v>
      </c>
      <c r="W8" s="396">
        <f>P8/J8*100</f>
        <v>0</v>
      </c>
      <c r="X8" s="396">
        <f>P8/D8*100</f>
        <v>0</v>
      </c>
      <c r="Y8" s="397">
        <f>MIN(E8:J8)</f>
        <v>4.1428107581727831</v>
      </c>
      <c r="Z8" s="398">
        <f>MAX(E8:J8)</f>
        <v>4.6700362361673289</v>
      </c>
      <c r="AA8" s="397">
        <f>MIN(K8:P8)</f>
        <v>0</v>
      </c>
      <c r="AB8" s="398">
        <f>MAX(K8:P8)</f>
        <v>0</v>
      </c>
      <c r="AC8" s="399">
        <f>MIN(E8:P8)</f>
        <v>0</v>
      </c>
      <c r="AD8" s="400">
        <f>MAX(E8:P8)</f>
        <v>4.6700362361673289</v>
      </c>
    </row>
    <row r="9" spans="1:47" s="324" customFormat="1" ht="58.5" customHeight="1" x14ac:dyDescent="0.25">
      <c r="B9" s="323" t="s">
        <v>9</v>
      </c>
      <c r="C9" s="340"/>
      <c r="D9" s="409">
        <v>0</v>
      </c>
      <c r="E9" s="416">
        <f>Январь!AB37</f>
        <v>0</v>
      </c>
      <c r="F9" s="354">
        <f>'Февраль '!AB37</f>
        <v>0</v>
      </c>
      <c r="G9" s="354">
        <f>'Март '!AB37</f>
        <v>0</v>
      </c>
      <c r="H9" s="341">
        <f>'Апрель '!AB37</f>
        <v>0</v>
      </c>
      <c r="I9" s="341">
        <f>'Май '!AB37</f>
        <v>0</v>
      </c>
      <c r="J9" s="464">
        <f>'Июнь '!AB37</f>
        <v>0</v>
      </c>
      <c r="K9" s="423">
        <f>'Июль '!AB37</f>
        <v>0</v>
      </c>
      <c r="L9" s="341">
        <f>'Август '!AB37</f>
        <v>0</v>
      </c>
      <c r="M9" s="341">
        <f>'Сентябрь '!AB37</f>
        <v>0</v>
      </c>
      <c r="N9" s="341">
        <f>'Октябрь '!AB37</f>
        <v>0</v>
      </c>
      <c r="O9" s="341">
        <f>'Ноябрь '!AB37</f>
        <v>0</v>
      </c>
      <c r="P9" s="464">
        <f>'Декабрь++'!AB37</f>
        <v>0</v>
      </c>
      <c r="Q9" s="423"/>
      <c r="R9" s="594"/>
      <c r="S9" s="595">
        <f t="shared" si="1"/>
        <v>0</v>
      </c>
      <c r="T9" s="448"/>
      <c r="U9" s="604"/>
      <c r="V9" s="599"/>
      <c r="W9" s="396"/>
      <c r="X9" s="396"/>
      <c r="Y9" s="397"/>
      <c r="Z9" s="398"/>
      <c r="AA9" s="397"/>
      <c r="AB9" s="398"/>
      <c r="AC9" s="399"/>
      <c r="AD9" s="400"/>
    </row>
    <row r="10" spans="1:47" ht="36.75" customHeight="1" x14ac:dyDescent="0.25">
      <c r="B10" s="322" t="s">
        <v>10</v>
      </c>
      <c r="C10" s="342"/>
      <c r="D10" s="408">
        <v>5.9426322606623625</v>
      </c>
      <c r="E10" s="415">
        <f>Январь!AB38</f>
        <v>7.1935677162382783</v>
      </c>
      <c r="F10" s="344">
        <f>'Февраль '!AB38</f>
        <v>7.4538612371344257</v>
      </c>
      <c r="G10" s="344">
        <f>'Март '!AB38</f>
        <v>7.1185511824057714</v>
      </c>
      <c r="H10" s="343">
        <f>'Апрель '!AB38</f>
        <v>6.9987990989112632</v>
      </c>
      <c r="I10" s="343">
        <f>'Май '!AB38</f>
        <v>6.9833379534294302</v>
      </c>
      <c r="J10" s="463">
        <f>'Июнь '!AB38</f>
        <v>7.1807790361327637</v>
      </c>
      <c r="K10" s="422">
        <f>'Июль '!AB38</f>
        <v>0</v>
      </c>
      <c r="L10" s="343">
        <f>'Август '!AB38</f>
        <v>0</v>
      </c>
      <c r="M10" s="343">
        <f>'Сентябрь '!AB38</f>
        <v>0</v>
      </c>
      <c r="N10" s="343">
        <f>'Октябрь '!AB38</f>
        <v>0</v>
      </c>
      <c r="O10" s="343">
        <f>'Ноябрь '!AB38</f>
        <v>0</v>
      </c>
      <c r="P10" s="463">
        <f>'Декабрь++'!AB38</f>
        <v>0</v>
      </c>
      <c r="Q10" s="422">
        <v>6.421500273260798</v>
      </c>
      <c r="R10" s="594">
        <f t="shared" si="0"/>
        <v>7.1548160373753218</v>
      </c>
      <c r="S10" s="595">
        <f t="shared" si="1"/>
        <v>0</v>
      </c>
      <c r="T10" s="448">
        <f>'Годовая 2025'!AB37</f>
        <v>6.421500273260798</v>
      </c>
      <c r="U10" s="604">
        <f t="shared" si="2"/>
        <v>111.4196952878451</v>
      </c>
      <c r="V10" s="599">
        <f t="shared" ref="V10:V15" si="3">J10/D10*100</f>
        <v>120.83498896047115</v>
      </c>
      <c r="W10" s="396">
        <f t="shared" ref="W10:W15" si="4">P10/J10*100</f>
        <v>0</v>
      </c>
      <c r="X10" s="396">
        <f t="shared" ref="X10:X15" si="5">P10/D10*100</f>
        <v>0</v>
      </c>
      <c r="Y10" s="397">
        <f t="shared" ref="Y10:Y13" si="6">MIN(E10:J10)</f>
        <v>6.9833379534294302</v>
      </c>
      <c r="Z10" s="398">
        <f t="shared" ref="Z10:Z13" si="7">MAX(E10:J10)</f>
        <v>7.4538612371344257</v>
      </c>
      <c r="AA10" s="397">
        <f t="shared" ref="AA10:AA13" si="8">MIN(K10:P10)</f>
        <v>0</v>
      </c>
      <c r="AB10" s="398">
        <f t="shared" ref="AB10:AB13" si="9">MAX(K10:P10)</f>
        <v>0</v>
      </c>
      <c r="AC10" s="399">
        <f t="shared" ref="AC10:AC13" si="10">MIN(E10:P10)</f>
        <v>0</v>
      </c>
      <c r="AD10" s="400">
        <f t="shared" ref="AD10:AD13" si="11">MAX(E10:P10)</f>
        <v>7.4538612371344257</v>
      </c>
    </row>
    <row r="11" spans="1:47" s="324" customFormat="1" ht="31.5" x14ac:dyDescent="0.25">
      <c r="B11" s="323" t="s">
        <v>11</v>
      </c>
      <c r="C11" s="340"/>
      <c r="D11" s="409">
        <v>0</v>
      </c>
      <c r="E11" s="416">
        <f>Январь!AB39</f>
        <v>0</v>
      </c>
      <c r="F11" s="354">
        <f>'Февраль '!AB39</f>
        <v>0</v>
      </c>
      <c r="G11" s="354">
        <f>'Март '!AB39</f>
        <v>0</v>
      </c>
      <c r="H11" s="341">
        <f>'Апрель '!AB39</f>
        <v>0</v>
      </c>
      <c r="I11" s="341">
        <f>'Май '!AB39</f>
        <v>0</v>
      </c>
      <c r="J11" s="464">
        <f>'Июнь '!AB39</f>
        <v>0</v>
      </c>
      <c r="K11" s="423">
        <f>'Июль '!AB39</f>
        <v>0</v>
      </c>
      <c r="L11" s="341">
        <f>'Август '!AB39</f>
        <v>0</v>
      </c>
      <c r="M11" s="341">
        <f>'Сентябрь '!AB39</f>
        <v>0</v>
      </c>
      <c r="N11" s="341">
        <f>'Октябрь '!AB39</f>
        <v>0</v>
      </c>
      <c r="O11" s="341">
        <f>'Ноябрь '!AB39</f>
        <v>0</v>
      </c>
      <c r="P11" s="464">
        <f>'Декабрь++'!AB39</f>
        <v>0</v>
      </c>
      <c r="Q11" s="423"/>
      <c r="R11" s="594"/>
      <c r="S11" s="595">
        <f t="shared" si="1"/>
        <v>0</v>
      </c>
      <c r="T11" s="448"/>
      <c r="U11" s="604"/>
      <c r="V11" s="599"/>
      <c r="W11" s="396"/>
      <c r="X11" s="396"/>
      <c r="Y11" s="397"/>
      <c r="Z11" s="398"/>
      <c r="AA11" s="397"/>
      <c r="AB11" s="398"/>
      <c r="AC11" s="399"/>
      <c r="AD11" s="400"/>
    </row>
    <row r="12" spans="1:47" s="330" customFormat="1" ht="25.5" customHeight="1" x14ac:dyDescent="0.25">
      <c r="B12" s="322" t="s">
        <v>12</v>
      </c>
      <c r="C12" s="342"/>
      <c r="D12" s="408">
        <v>5.9293822404206251</v>
      </c>
      <c r="E12" s="415">
        <f>Январь!AB40</f>
        <v>7.2642878347854145</v>
      </c>
      <c r="F12" s="344">
        <f>'Февраль '!AB40</f>
        <v>7.9010802425960636</v>
      </c>
      <c r="G12" s="344">
        <f>'Март '!AB40</f>
        <v>7.4736913533957168</v>
      </c>
      <c r="H12" s="343">
        <f>'Апрель '!AB40</f>
        <v>7.5437497283152064</v>
      </c>
      <c r="I12" s="343">
        <f>'Май '!AB40</f>
        <v>7.2882595865155189</v>
      </c>
      <c r="J12" s="463">
        <f>'Июнь '!AB40</f>
        <v>7.4105272108843536</v>
      </c>
      <c r="K12" s="422">
        <f>'Июль '!AB40</f>
        <v>0</v>
      </c>
      <c r="L12" s="343">
        <f>'Август '!AB40</f>
        <v>0</v>
      </c>
      <c r="M12" s="343">
        <f>'Сентябрь '!AB40</f>
        <v>0</v>
      </c>
      <c r="N12" s="343">
        <f>'Октябрь '!AB40</f>
        <v>0</v>
      </c>
      <c r="O12" s="343">
        <f>'Ноябрь '!AB40</f>
        <v>0</v>
      </c>
      <c r="P12" s="463">
        <f>'Декабрь++'!AB40</f>
        <v>0</v>
      </c>
      <c r="Q12" s="422">
        <v>6.2981009180723762</v>
      </c>
      <c r="R12" s="594">
        <f t="shared" si="0"/>
        <v>7.4802659927487127</v>
      </c>
      <c r="S12" s="595">
        <f t="shared" si="1"/>
        <v>0</v>
      </c>
      <c r="T12" s="448">
        <f>'Годовая 2025'!AB39</f>
        <v>6.2981009180723762</v>
      </c>
      <c r="U12" s="604">
        <f t="shared" si="2"/>
        <v>118.77018310843698</v>
      </c>
      <c r="V12" s="599">
        <f t="shared" si="3"/>
        <v>124.97975185959098</v>
      </c>
      <c r="W12" s="396">
        <f t="shared" si="4"/>
        <v>0</v>
      </c>
      <c r="X12" s="396">
        <f t="shared" si="5"/>
        <v>0</v>
      </c>
      <c r="Y12" s="397">
        <f t="shared" si="6"/>
        <v>7.2642878347854145</v>
      </c>
      <c r="Z12" s="398">
        <f t="shared" si="7"/>
        <v>7.9010802425960636</v>
      </c>
      <c r="AA12" s="397">
        <f t="shared" si="8"/>
        <v>0</v>
      </c>
      <c r="AB12" s="398">
        <f t="shared" si="9"/>
        <v>0</v>
      </c>
      <c r="AC12" s="399">
        <f t="shared" si="10"/>
        <v>0</v>
      </c>
      <c r="AD12" s="400">
        <f t="shared" si="11"/>
        <v>7.9010802425960636</v>
      </c>
    </row>
    <row r="13" spans="1:47" ht="43.5" customHeight="1" x14ac:dyDescent="0.25">
      <c r="B13" s="322" t="s">
        <v>133</v>
      </c>
      <c r="C13" s="342"/>
      <c r="D13" s="408">
        <v>4.0659244632450955</v>
      </c>
      <c r="E13" s="415">
        <f>Январь!AB41</f>
        <v>4.9563721256612325</v>
      </c>
      <c r="F13" s="344">
        <f>'Февраль '!AB41</f>
        <v>5.1525836996956382</v>
      </c>
      <c r="G13" s="344">
        <f>'Март '!AB41</f>
        <v>4.9420444329869637</v>
      </c>
      <c r="H13" s="343">
        <f>'Апрель '!AB41</f>
        <v>5.2601476330486463</v>
      </c>
      <c r="I13" s="343">
        <f>'Май '!AB41</f>
        <v>4.8554685850450943</v>
      </c>
      <c r="J13" s="463">
        <f>'Июнь '!AB41</f>
        <v>5.008394647858708</v>
      </c>
      <c r="K13" s="422">
        <f>'Июль '!AB41</f>
        <v>0</v>
      </c>
      <c r="L13" s="343">
        <f>'Август '!AB41</f>
        <v>0</v>
      </c>
      <c r="M13" s="343">
        <f>'Сентябрь '!AB41</f>
        <v>0</v>
      </c>
      <c r="N13" s="343">
        <f>'Октябрь '!AB41</f>
        <v>0</v>
      </c>
      <c r="O13" s="343">
        <f>'Ноябрь '!AB41</f>
        <v>0</v>
      </c>
      <c r="P13" s="463">
        <f>'Декабрь++'!AB41</f>
        <v>0</v>
      </c>
      <c r="Q13" s="422">
        <v>4.7339199247245887</v>
      </c>
      <c r="R13" s="596">
        <f t="shared" si="0"/>
        <v>5.0291685207160475</v>
      </c>
      <c r="S13" s="595">
        <f t="shared" si="1"/>
        <v>0</v>
      </c>
      <c r="T13" s="448">
        <f>'Годовая 2025'!AB40</f>
        <v>4.7339199247245887</v>
      </c>
      <c r="U13" s="604">
        <f t="shared" si="2"/>
        <v>106.23687347243491</v>
      </c>
      <c r="V13" s="599">
        <f t="shared" si="3"/>
        <v>123.17972685260878</v>
      </c>
      <c r="W13" s="396">
        <f t="shared" si="4"/>
        <v>0</v>
      </c>
      <c r="X13" s="396">
        <f t="shared" si="5"/>
        <v>0</v>
      </c>
      <c r="Y13" s="397">
        <f t="shared" si="6"/>
        <v>4.8554685850450943</v>
      </c>
      <c r="Z13" s="398">
        <f t="shared" si="7"/>
        <v>5.2601476330486463</v>
      </c>
      <c r="AA13" s="397">
        <f t="shared" si="8"/>
        <v>0</v>
      </c>
      <c r="AB13" s="398">
        <f t="shared" si="9"/>
        <v>0</v>
      </c>
      <c r="AC13" s="399">
        <f t="shared" si="10"/>
        <v>0</v>
      </c>
      <c r="AD13" s="400">
        <f t="shared" si="11"/>
        <v>5.2601476330486463</v>
      </c>
    </row>
    <row r="14" spans="1:47" s="355" customFormat="1" ht="47.25" x14ac:dyDescent="0.25">
      <c r="B14" s="325" t="s">
        <v>52</v>
      </c>
      <c r="C14" s="334"/>
      <c r="D14" s="410">
        <v>4.3145257809789195</v>
      </c>
      <c r="E14" s="417">
        <f>Январь!AB33</f>
        <v>5.348170827161157</v>
      </c>
      <c r="F14" s="335">
        <f>'Февраль '!AB33</f>
        <v>5.5739552733401636</v>
      </c>
      <c r="G14" s="335">
        <f>'Март '!AB33</f>
        <v>5.3554712557359272</v>
      </c>
      <c r="H14" s="335">
        <f>'Апрель '!AB33</f>
        <v>5.5235737521889403</v>
      </c>
      <c r="I14" s="335">
        <f>'Май '!AB33</f>
        <v>5.3807770296639141</v>
      </c>
      <c r="J14" s="465">
        <f>'Июнь '!AB33</f>
        <v>5.4967050063787317</v>
      </c>
      <c r="K14" s="424">
        <f>'Июль '!AB33</f>
        <v>0</v>
      </c>
      <c r="L14" s="356">
        <f>'Август '!AB33</f>
        <v>0</v>
      </c>
      <c r="M14" s="356">
        <f>'Сентябрь '!AB33</f>
        <v>0</v>
      </c>
      <c r="N14" s="356">
        <f>'Октябрь '!AB33</f>
        <v>0</v>
      </c>
      <c r="O14" s="356">
        <f>'Ноябрь '!AB33</f>
        <v>0</v>
      </c>
      <c r="P14" s="465">
        <f>'Декабрь++'!AB33</f>
        <v>0</v>
      </c>
      <c r="Q14" s="424">
        <v>5.0808532793621968</v>
      </c>
      <c r="R14" s="596">
        <f t="shared" si="0"/>
        <v>5.4464421907448051</v>
      </c>
      <c r="S14" s="597">
        <f t="shared" si="1"/>
        <v>0</v>
      </c>
      <c r="T14" s="449">
        <f>'Годовая 2025'!AB32</f>
        <v>5.0808532793621968</v>
      </c>
      <c r="U14" s="604">
        <f t="shared" si="2"/>
        <v>107.19542351021207</v>
      </c>
      <c r="V14" s="599">
        <f t="shared" si="3"/>
        <v>127.3999805636018</v>
      </c>
      <c r="W14" s="396">
        <f t="shared" si="4"/>
        <v>0</v>
      </c>
      <c r="X14" s="396">
        <f t="shared" si="5"/>
        <v>0</v>
      </c>
      <c r="Y14" s="401">
        <f>MIN(Y7:Y13)</f>
        <v>4.1428107581727831</v>
      </c>
      <c r="Z14" s="402">
        <f>MAX(Z7:Z13)</f>
        <v>7.9010802425960636</v>
      </c>
      <c r="AA14" s="401">
        <f>MIN(AA7:AA13)</f>
        <v>0</v>
      </c>
      <c r="AB14" s="402">
        <f>MAX(AB7:AB13)</f>
        <v>0</v>
      </c>
      <c r="AC14" s="401">
        <f>MIN(AC7:AC13)</f>
        <v>0</v>
      </c>
      <c r="AD14" s="402">
        <f>MAX(AD7:AD13)</f>
        <v>7.9010802425960636</v>
      </c>
    </row>
    <row r="15" spans="1:47" ht="35.25" customHeight="1" x14ac:dyDescent="0.25">
      <c r="B15" s="322" t="s">
        <v>24</v>
      </c>
      <c r="C15" s="317"/>
      <c r="D15" s="411">
        <v>2759.9870000000001</v>
      </c>
      <c r="E15" s="418">
        <f>Январь!Z33</f>
        <v>2678.6880000000001</v>
      </c>
      <c r="F15" s="287">
        <f>'Февраль '!Z33</f>
        <v>2644.0010000000002</v>
      </c>
      <c r="G15" s="231">
        <f>'Март '!Z33</f>
        <v>2239.7570000000001</v>
      </c>
      <c r="H15" s="231">
        <f>'Апрель '!Z33</f>
        <v>1698.5009999999997</v>
      </c>
      <c r="I15" s="231">
        <f>'Май '!Z33</f>
        <v>1426.4019999999998</v>
      </c>
      <c r="J15" s="466">
        <f>'Июнь '!Z33</f>
        <v>1485.405</v>
      </c>
      <c r="K15" s="468">
        <f>'Июль '!Z33</f>
        <v>0</v>
      </c>
      <c r="L15" s="284">
        <f>'Август '!Z33</f>
        <v>0</v>
      </c>
      <c r="M15" s="284">
        <f>'Сентябрь '!Z33</f>
        <v>0</v>
      </c>
      <c r="N15" s="284">
        <f>'Октябрь '!Z33</f>
        <v>0</v>
      </c>
      <c r="O15" s="284">
        <f>'Ноябрь '!Z33</f>
        <v>0</v>
      </c>
      <c r="P15" s="592">
        <f>'Декабрь++'!Z33</f>
        <v>0</v>
      </c>
      <c r="Q15" s="418">
        <v>25004.475999999999</v>
      </c>
      <c r="R15" s="284">
        <f>E15+F15+G15+H15+I15+J15</f>
        <v>12172.754000000001</v>
      </c>
      <c r="S15" s="284">
        <f t="shared" ref="S15" si="12">S13*S14</f>
        <v>0</v>
      </c>
      <c r="T15" s="284">
        <f>'Годовая 2025'!Z32</f>
        <v>25004.475999999999</v>
      </c>
      <c r="U15" s="425"/>
      <c r="V15" s="412">
        <f t="shared" si="3"/>
        <v>53.819275235716688</v>
      </c>
      <c r="W15" s="412">
        <f t="shared" si="4"/>
        <v>0</v>
      </c>
      <c r="X15" s="412">
        <f t="shared" si="5"/>
        <v>0</v>
      </c>
      <c r="Y15" s="412"/>
      <c r="Z15" s="412"/>
      <c r="AA15" s="412"/>
      <c r="AB15" s="412"/>
      <c r="AC15" s="412"/>
      <c r="AD15" s="412"/>
    </row>
    <row r="16" spans="1:47" ht="48.75" customHeight="1" thickBot="1" x14ac:dyDescent="0.3">
      <c r="B16" s="322" t="s">
        <v>93</v>
      </c>
      <c r="C16" s="317"/>
      <c r="D16" s="411">
        <v>11908.035066666665</v>
      </c>
      <c r="E16" s="419">
        <f>E14*E15</f>
        <v>14326.081016666665</v>
      </c>
      <c r="F16" s="420">
        <f>F14*F15</f>
        <v>14737.543316666666</v>
      </c>
      <c r="G16" s="421">
        <f>G14*G15</f>
        <v>11994.954233333334</v>
      </c>
      <c r="H16" s="421">
        <f t="shared" ref="H16:S16" si="13">H14*H15</f>
        <v>9381.7955416666664</v>
      </c>
      <c r="I16" s="421">
        <f t="shared" si="13"/>
        <v>7675.1511166666651</v>
      </c>
      <c r="J16" s="467">
        <f t="shared" si="13"/>
        <v>8164.8330999999998</v>
      </c>
      <c r="K16" s="469">
        <f t="shared" si="13"/>
        <v>0</v>
      </c>
      <c r="L16" s="426">
        <f t="shared" si="13"/>
        <v>0</v>
      </c>
      <c r="M16" s="426">
        <f t="shared" si="13"/>
        <v>0</v>
      </c>
      <c r="N16" s="426">
        <f t="shared" si="13"/>
        <v>0</v>
      </c>
      <c r="O16" s="426">
        <f t="shared" si="13"/>
        <v>0</v>
      </c>
      <c r="P16" s="593">
        <f t="shared" si="13"/>
        <v>0</v>
      </c>
      <c r="Q16" s="426">
        <f>Q14*Q15</f>
        <v>127044.07388333335</v>
      </c>
      <c r="R16" s="426">
        <f>R14*R15</f>
        <v>66298.200963157593</v>
      </c>
      <c r="S16" s="426">
        <f t="shared" si="13"/>
        <v>0</v>
      </c>
      <c r="T16" s="426">
        <f>T14*T15</f>
        <v>127044.07388333335</v>
      </c>
      <c r="U16" s="427"/>
      <c r="V16" s="412"/>
      <c r="W16" s="412"/>
      <c r="X16" s="412"/>
      <c r="Y16" s="412"/>
      <c r="Z16" s="412"/>
      <c r="AA16" s="412"/>
      <c r="AB16" s="412"/>
      <c r="AC16" s="412"/>
      <c r="AD16" s="412"/>
    </row>
    <row r="17" spans="2:31" s="328" customFormat="1" x14ac:dyDescent="0.25">
      <c r="B17" s="326"/>
      <c r="C17" s="326"/>
      <c r="D17" s="326"/>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row>
    <row r="18" spans="2:31" s="328" customFormat="1" ht="30.75" customHeight="1" x14ac:dyDescent="0.25">
      <c r="B18" s="558"/>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8"/>
      <c r="AA18" s="558"/>
      <c r="AB18" s="558"/>
      <c r="AC18" s="558"/>
      <c r="AD18" s="558"/>
    </row>
    <row r="19" spans="2:31" s="328" customFormat="1" ht="53.25" hidden="1" customHeight="1" x14ac:dyDescent="0.25">
      <c r="B19" s="558"/>
      <c r="C19" s="558"/>
      <c r="D19" s="558"/>
      <c r="E19" s="558"/>
      <c r="F19" s="558"/>
      <c r="G19" s="558"/>
      <c r="H19" s="558"/>
      <c r="I19" s="558"/>
      <c r="J19" s="558"/>
      <c r="K19" s="558"/>
      <c r="L19" s="558"/>
      <c r="M19" s="558"/>
      <c r="N19" s="558"/>
      <c r="O19" s="558"/>
      <c r="P19" s="558"/>
      <c r="Q19" s="558"/>
      <c r="R19" s="558"/>
      <c r="S19" s="558"/>
      <c r="T19" s="558"/>
      <c r="U19" s="558"/>
      <c r="V19" s="558"/>
      <c r="W19" s="558"/>
      <c r="X19" s="558"/>
      <c r="Y19" s="558"/>
      <c r="Z19" s="558"/>
      <c r="AA19" s="558"/>
      <c r="AB19" s="558"/>
      <c r="AC19" s="558"/>
      <c r="AD19" s="558"/>
    </row>
    <row r="20" spans="2:31" s="328" customFormat="1" hidden="1" x14ac:dyDescent="0.25">
      <c r="B20" s="326"/>
      <c r="C20" s="326"/>
      <c r="D20" s="326"/>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row>
    <row r="21" spans="2:31" ht="15.75" hidden="1" customHeight="1" x14ac:dyDescent="0.25">
      <c r="B21" s="557" t="s">
        <v>58</v>
      </c>
      <c r="C21" s="557"/>
      <c r="D21" s="557"/>
      <c r="E21" s="557"/>
      <c r="F21" s="557"/>
      <c r="G21" s="557"/>
      <c r="H21" s="557"/>
      <c r="I21" s="557"/>
      <c r="J21" s="145"/>
      <c r="K21" s="145"/>
      <c r="L21" s="145"/>
      <c r="M21" s="145"/>
      <c r="N21" s="145"/>
      <c r="O21" s="145"/>
      <c r="P21" s="145"/>
      <c r="Q21" s="145"/>
      <c r="R21" s="145"/>
      <c r="S21" s="145"/>
      <c r="T21" s="145"/>
      <c r="U21" s="145"/>
      <c r="V21" s="145"/>
      <c r="W21" s="145"/>
      <c r="X21" s="145"/>
      <c r="Y21" s="145"/>
      <c r="Z21" s="145"/>
      <c r="AA21" s="145"/>
      <c r="AB21" s="145"/>
      <c r="AC21" s="145"/>
      <c r="AD21" s="145"/>
    </row>
    <row r="22" spans="2:31" ht="16.5" thickBot="1" x14ac:dyDescent="0.3">
      <c r="B22" s="560" t="str">
        <f>B5</f>
        <v>2025 г.</v>
      </c>
      <c r="C22" s="561"/>
      <c r="D22" s="561"/>
      <c r="E22" s="561"/>
      <c r="F22" s="561"/>
      <c r="G22" s="561"/>
      <c r="H22" s="561"/>
      <c r="I22" s="561"/>
      <c r="J22" s="561"/>
      <c r="K22" s="561"/>
      <c r="L22" s="561"/>
      <c r="M22" s="561"/>
      <c r="N22" s="561"/>
      <c r="O22" s="561"/>
      <c r="P22" s="562"/>
      <c r="Q22" s="588"/>
      <c r="R22" s="445"/>
      <c r="S22" s="445"/>
      <c r="T22" s="445"/>
      <c r="U22" s="445"/>
      <c r="V22" s="445"/>
      <c r="W22" s="445"/>
      <c r="X22" s="445"/>
      <c r="Y22" s="445"/>
      <c r="Z22" s="445"/>
      <c r="AA22" s="445"/>
      <c r="AB22" s="445"/>
      <c r="AC22" s="445"/>
      <c r="AD22" s="445"/>
      <c r="AE22" s="328"/>
    </row>
    <row r="23" spans="2:31" x14ac:dyDescent="0.25">
      <c r="B23" s="554" t="s">
        <v>60</v>
      </c>
      <c r="C23" s="315">
        <f>C6</f>
        <v>45261</v>
      </c>
      <c r="D23" s="428">
        <f>D6</f>
        <v>45627</v>
      </c>
      <c r="E23" s="431" t="str">
        <f t="shared" ref="E23:P23" si="14">E6</f>
        <v>январь</v>
      </c>
      <c r="F23" s="432" t="str">
        <f t="shared" si="14"/>
        <v>февраль</v>
      </c>
      <c r="G23" s="432" t="str">
        <f t="shared" si="14"/>
        <v>март</v>
      </c>
      <c r="H23" s="432" t="str">
        <f t="shared" si="14"/>
        <v>апрель</v>
      </c>
      <c r="I23" s="432" t="str">
        <f t="shared" si="14"/>
        <v>май</v>
      </c>
      <c r="J23" s="433" t="str">
        <f t="shared" si="14"/>
        <v>июнь</v>
      </c>
      <c r="K23" s="431" t="str">
        <f t="shared" si="14"/>
        <v>июль</v>
      </c>
      <c r="L23" s="432" t="str">
        <f t="shared" si="14"/>
        <v>август</v>
      </c>
      <c r="M23" s="432" t="str">
        <f t="shared" si="14"/>
        <v>сентябрь</v>
      </c>
      <c r="N23" s="432" t="str">
        <f t="shared" si="14"/>
        <v>октябрь</v>
      </c>
      <c r="O23" s="432" t="str">
        <f t="shared" si="14"/>
        <v>ноябрь</v>
      </c>
      <c r="P23" s="433" t="str">
        <f t="shared" si="14"/>
        <v>декабрь</v>
      </c>
      <c r="Q23" s="589"/>
      <c r="R23" s="446"/>
      <c r="S23" s="446"/>
      <c r="T23" s="446"/>
      <c r="U23" s="446"/>
      <c r="V23" s="446"/>
      <c r="W23" s="446"/>
      <c r="X23" s="446"/>
      <c r="Y23" s="446"/>
      <c r="Z23" s="446"/>
      <c r="AA23" s="446"/>
      <c r="AB23" s="446"/>
      <c r="AC23" s="446"/>
      <c r="AD23" s="446"/>
      <c r="AE23" s="328"/>
    </row>
    <row r="24" spans="2:31" ht="50.25" customHeight="1" x14ac:dyDescent="0.25">
      <c r="B24" s="555"/>
      <c r="C24" s="336">
        <f>C14</f>
        <v>0</v>
      </c>
      <c r="D24" s="439">
        <f>D14</f>
        <v>4.3145257809789195</v>
      </c>
      <c r="E24" s="440">
        <f>E14</f>
        <v>5.348170827161157</v>
      </c>
      <c r="F24" s="441">
        <f>F14</f>
        <v>5.5739552733401636</v>
      </c>
      <c r="G24" s="441">
        <f t="shared" ref="G24:P24" si="15">G14</f>
        <v>5.3554712557359272</v>
      </c>
      <c r="H24" s="441">
        <f t="shared" si="15"/>
        <v>5.5235737521889403</v>
      </c>
      <c r="I24" s="441">
        <f t="shared" si="15"/>
        <v>5.3807770296639141</v>
      </c>
      <c r="J24" s="442">
        <f t="shared" si="15"/>
        <v>5.4967050063787317</v>
      </c>
      <c r="K24" s="440">
        <f t="shared" si="15"/>
        <v>0</v>
      </c>
      <c r="L24" s="443">
        <f t="shared" si="15"/>
        <v>0</v>
      </c>
      <c r="M24" s="443">
        <f t="shared" si="15"/>
        <v>0</v>
      </c>
      <c r="N24" s="443">
        <f t="shared" si="15"/>
        <v>0</v>
      </c>
      <c r="O24" s="443">
        <f t="shared" si="15"/>
        <v>0</v>
      </c>
      <c r="P24" s="444">
        <f t="shared" si="15"/>
        <v>0</v>
      </c>
      <c r="Q24" s="590"/>
      <c r="R24" s="447"/>
      <c r="S24" s="447"/>
      <c r="T24" s="447"/>
      <c r="U24" s="447"/>
      <c r="V24" s="447"/>
      <c r="W24" s="447"/>
      <c r="X24" s="447"/>
      <c r="Y24" s="447"/>
      <c r="Z24" s="447"/>
      <c r="AA24" s="447"/>
      <c r="AB24" s="447"/>
      <c r="AC24" s="447"/>
      <c r="AD24" s="447"/>
      <c r="AE24" s="328"/>
    </row>
    <row r="25" spans="2:31" ht="65.25" customHeight="1" x14ac:dyDescent="0.4">
      <c r="B25" s="329" t="s">
        <v>124</v>
      </c>
      <c r="C25" s="337"/>
      <c r="D25" s="429"/>
      <c r="E25" s="434">
        <f>E24/D24*100</f>
        <v>123.9573269150269</v>
      </c>
      <c r="F25" s="338">
        <f>F24/E24*100</f>
        <v>104.2217134320456</v>
      </c>
      <c r="G25" s="338">
        <f t="shared" ref="G25:P25" si="16">G24/F24*100</f>
        <v>96.080269630988425</v>
      </c>
      <c r="H25" s="338">
        <f t="shared" si="16"/>
        <v>103.13889270291514</v>
      </c>
      <c r="I25" s="338">
        <f t="shared" si="16"/>
        <v>97.414776575248268</v>
      </c>
      <c r="J25" s="435">
        <f t="shared" si="16"/>
        <v>102.15448393560472</v>
      </c>
      <c r="K25" s="434">
        <f t="shared" si="16"/>
        <v>0</v>
      </c>
      <c r="L25" s="338" t="e">
        <f t="shared" si="16"/>
        <v>#DIV/0!</v>
      </c>
      <c r="M25" s="338" t="e">
        <f t="shared" si="16"/>
        <v>#DIV/0!</v>
      </c>
      <c r="N25" s="338" t="e">
        <f t="shared" si="16"/>
        <v>#DIV/0!</v>
      </c>
      <c r="O25" s="338" t="e">
        <f t="shared" si="16"/>
        <v>#DIV/0!</v>
      </c>
      <c r="P25" s="435" t="e">
        <f t="shared" si="16"/>
        <v>#DIV/0!</v>
      </c>
      <c r="Q25" s="403"/>
      <c r="R25" s="403"/>
      <c r="S25" s="403"/>
      <c r="T25" s="403"/>
      <c r="U25" s="403"/>
      <c r="V25" s="403"/>
      <c r="W25" s="403"/>
      <c r="X25" s="403"/>
      <c r="Y25" s="403"/>
      <c r="Z25" s="403"/>
      <c r="AA25" s="403"/>
      <c r="AB25" s="403"/>
      <c r="AC25" s="403"/>
      <c r="AD25" s="403"/>
    </row>
    <row r="26" spans="2:31" ht="55.5" customHeight="1" thickBot="1" x14ac:dyDescent="0.45">
      <c r="B26" s="329" t="s">
        <v>161</v>
      </c>
      <c r="C26" s="339"/>
      <c r="D26" s="430"/>
      <c r="E26" s="436"/>
      <c r="F26" s="437">
        <f>F24/$E$24*100</f>
        <v>104.2217134320456</v>
      </c>
      <c r="G26" s="437">
        <f t="shared" ref="G26:P26" si="17">G24/$E$24*100</f>
        <v>100.13650327954548</v>
      </c>
      <c r="H26" s="437">
        <f t="shared" si="17"/>
        <v>103.27968067394153</v>
      </c>
      <c r="I26" s="437">
        <f t="shared" si="17"/>
        <v>100.60967017615002</v>
      </c>
      <c r="J26" s="438">
        <f t="shared" si="17"/>
        <v>102.77728935776005</v>
      </c>
      <c r="K26" s="436">
        <f t="shared" si="17"/>
        <v>0</v>
      </c>
      <c r="L26" s="437">
        <f t="shared" si="17"/>
        <v>0</v>
      </c>
      <c r="M26" s="437">
        <f t="shared" si="17"/>
        <v>0</v>
      </c>
      <c r="N26" s="437">
        <f t="shared" si="17"/>
        <v>0</v>
      </c>
      <c r="O26" s="437">
        <f t="shared" si="17"/>
        <v>0</v>
      </c>
      <c r="P26" s="438">
        <f t="shared" si="17"/>
        <v>0</v>
      </c>
      <c r="Q26" s="403"/>
      <c r="R26" s="403"/>
      <c r="S26" s="403"/>
      <c r="T26" s="403"/>
      <c r="U26" s="403"/>
      <c r="V26" s="403"/>
      <c r="W26" s="403"/>
      <c r="X26" s="403"/>
      <c r="Y26" s="403"/>
      <c r="Z26" s="403"/>
      <c r="AA26" s="403"/>
      <c r="AB26" s="403"/>
      <c r="AC26" s="403"/>
      <c r="AD26" s="403"/>
    </row>
    <row r="27" spans="2:31" customFormat="1" ht="33.75" x14ac:dyDescent="0.4">
      <c r="B27" s="329" t="s">
        <v>187</v>
      </c>
      <c r="C27" s="572">
        <f>P24/D24*100</f>
        <v>0</v>
      </c>
      <c r="D27" s="573"/>
      <c r="E27" s="573"/>
      <c r="F27" s="573"/>
      <c r="G27" s="573"/>
      <c r="H27" s="573"/>
      <c r="I27" s="573"/>
      <c r="J27" s="573"/>
      <c r="K27" s="573"/>
      <c r="L27" s="573"/>
      <c r="M27" s="573"/>
      <c r="N27" s="573"/>
      <c r="O27" s="573"/>
      <c r="P27" s="574"/>
      <c r="Q27" s="403"/>
      <c r="R27" s="403"/>
      <c r="S27" s="403"/>
      <c r="T27" s="403"/>
      <c r="U27" s="403"/>
      <c r="V27" s="403"/>
      <c r="W27" s="403"/>
      <c r="X27" s="403"/>
      <c r="Y27" s="403"/>
      <c r="Z27" s="403"/>
      <c r="AA27" s="403"/>
      <c r="AB27" s="403"/>
      <c r="AC27" s="403"/>
      <c r="AD27" s="403"/>
    </row>
    <row r="28" spans="2:31" customFormat="1" ht="33.75" x14ac:dyDescent="0.4">
      <c r="B28" s="329" t="s">
        <v>188</v>
      </c>
      <c r="C28" s="575">
        <f>P24/J24*100</f>
        <v>0</v>
      </c>
      <c r="D28" s="576"/>
      <c r="E28" s="576"/>
      <c r="F28" s="576"/>
      <c r="G28" s="576"/>
      <c r="H28" s="576"/>
      <c r="I28" s="576"/>
      <c r="J28" s="576"/>
      <c r="K28" s="576"/>
      <c r="L28" s="576"/>
      <c r="M28" s="576"/>
      <c r="N28" s="576"/>
      <c r="O28" s="576"/>
      <c r="P28" s="577"/>
      <c r="Q28" s="403"/>
      <c r="R28" s="403"/>
      <c r="S28" s="403"/>
      <c r="T28" s="403"/>
      <c r="U28" s="403"/>
      <c r="V28" s="403"/>
      <c r="W28" s="403"/>
      <c r="X28" s="403"/>
      <c r="Y28" s="403"/>
      <c r="Z28" s="403"/>
      <c r="AA28" s="403"/>
      <c r="AB28" s="403"/>
      <c r="AC28" s="403"/>
      <c r="AD28" s="403"/>
    </row>
    <row r="29" spans="2:31" s="331" customFormat="1" ht="36.75" customHeight="1" x14ac:dyDescent="0.35">
      <c r="B29" s="388" t="s">
        <v>185</v>
      </c>
      <c r="C29" s="546">
        <f>MIN(E24:J24)</f>
        <v>5.348170827161157</v>
      </c>
      <c r="D29" s="547"/>
      <c r="E29" s="547"/>
      <c r="F29" s="547"/>
      <c r="G29" s="547"/>
      <c r="H29" s="547"/>
      <c r="I29" s="547"/>
      <c r="J29" s="548"/>
      <c r="K29" s="390">
        <f>MIN(E24:P24)</f>
        <v>0</v>
      </c>
      <c r="L29" s="546">
        <f>MIN(K24:P24)</f>
        <v>0</v>
      </c>
      <c r="M29" s="547"/>
      <c r="N29" s="547"/>
      <c r="O29" s="547"/>
      <c r="P29" s="548"/>
      <c r="Q29" s="404"/>
      <c r="R29" s="404"/>
      <c r="S29" s="404"/>
      <c r="T29" s="404"/>
      <c r="U29" s="404"/>
      <c r="V29" s="404"/>
      <c r="W29" s="404"/>
      <c r="X29" s="404"/>
      <c r="Y29" s="404"/>
      <c r="Z29" s="404"/>
      <c r="AA29" s="404"/>
      <c r="AB29" s="404"/>
      <c r="AC29" s="404"/>
      <c r="AD29" s="404"/>
    </row>
    <row r="30" spans="2:31" customFormat="1" ht="35.25" customHeight="1" x14ac:dyDescent="0.35">
      <c r="B30" s="389" t="s">
        <v>186</v>
      </c>
      <c r="C30" s="549">
        <f>MAX(E24:J24)</f>
        <v>5.5739552733401636</v>
      </c>
      <c r="D30" s="550"/>
      <c r="E30" s="550"/>
      <c r="F30" s="550"/>
      <c r="G30" s="550"/>
      <c r="H30" s="550"/>
      <c r="I30" s="550"/>
      <c r="J30" s="551"/>
      <c r="K30" s="391">
        <f>MAX(E24:P24)</f>
        <v>5.5739552733401636</v>
      </c>
      <c r="L30" s="549">
        <f>MAX(K24:P24)</f>
        <v>0</v>
      </c>
      <c r="M30" s="550"/>
      <c r="N30" s="550"/>
      <c r="O30" s="550"/>
      <c r="P30" s="551"/>
      <c r="Q30" s="405"/>
      <c r="R30" s="405"/>
      <c r="S30" s="405"/>
      <c r="T30" s="405"/>
      <c r="U30" s="405"/>
      <c r="V30" s="405"/>
      <c r="W30" s="405"/>
      <c r="X30" s="405"/>
      <c r="Y30" s="405"/>
      <c r="Z30" s="405"/>
      <c r="AA30" s="405"/>
      <c r="AB30" s="405"/>
      <c r="AC30" s="405"/>
      <c r="AD30" s="405"/>
    </row>
    <row r="31" spans="2:31" customFormat="1" ht="15" x14ac:dyDescent="0.25">
      <c r="B31" s="147"/>
      <c r="C31" s="569" t="s">
        <v>140</v>
      </c>
      <c r="D31" s="570"/>
      <c r="E31" s="570"/>
      <c r="F31" s="570"/>
      <c r="G31" s="570"/>
      <c r="H31" s="570"/>
      <c r="I31" s="570"/>
      <c r="J31" s="571"/>
      <c r="K31" s="333" t="s">
        <v>60</v>
      </c>
      <c r="L31" s="569" t="s">
        <v>141</v>
      </c>
      <c r="M31" s="570"/>
      <c r="N31" s="570"/>
      <c r="O31" s="570"/>
      <c r="P31" s="571"/>
      <c r="Q31" s="406"/>
      <c r="R31" s="406"/>
      <c r="S31" s="406"/>
      <c r="T31" s="406"/>
      <c r="U31" s="406"/>
      <c r="V31" s="406"/>
      <c r="W31" s="406"/>
      <c r="X31" s="406"/>
      <c r="Y31" s="406"/>
      <c r="Z31" s="406"/>
      <c r="AA31" s="406"/>
      <c r="AB31" s="406"/>
      <c r="AC31" s="406"/>
      <c r="AD31" s="406"/>
    </row>
    <row r="33" spans="2:30" ht="23.25" x14ac:dyDescent="0.35">
      <c r="B33" s="552" t="str">
        <f>B14</f>
        <v xml:space="preserve">Средневзвешанная одноставочная цена на электроэнергию, всего по Астраханской области </v>
      </c>
      <c r="C33" s="553"/>
      <c r="D33" s="553"/>
      <c r="E33" s="553"/>
      <c r="F33" s="553"/>
      <c r="G33" s="553"/>
      <c r="H33" s="553"/>
      <c r="I33" s="553"/>
      <c r="J33" s="553"/>
      <c r="K33" s="553"/>
      <c r="L33" s="553"/>
      <c r="M33" s="553"/>
      <c r="N33" s="553"/>
      <c r="O33" s="553"/>
      <c r="P33" s="553"/>
      <c r="Q33" s="553"/>
      <c r="R33" s="553"/>
      <c r="S33" s="553"/>
      <c r="T33" s="553"/>
      <c r="U33" s="553"/>
      <c r="V33" s="553"/>
      <c r="W33" s="553"/>
      <c r="X33" s="553"/>
      <c r="Y33" s="553"/>
      <c r="Z33" s="553"/>
      <c r="AA33" s="553"/>
      <c r="AB33" s="553"/>
      <c r="AC33" s="553"/>
      <c r="AD33" s="553"/>
    </row>
    <row r="34" spans="2:30" ht="30" customHeight="1" x14ac:dyDescent="0.35">
      <c r="B34" s="553" t="str">
        <f>B5</f>
        <v>2025 г.</v>
      </c>
      <c r="C34" s="553"/>
      <c r="D34" s="553"/>
      <c r="E34" s="553"/>
      <c r="F34" s="553"/>
      <c r="G34" s="553"/>
      <c r="H34" s="553"/>
      <c r="I34" s="553"/>
      <c r="J34" s="553"/>
      <c r="K34" s="553"/>
      <c r="L34" s="553"/>
      <c r="M34" s="553"/>
      <c r="N34" s="553"/>
      <c r="O34" s="553"/>
      <c r="P34" s="553"/>
      <c r="Q34" s="553"/>
      <c r="R34" s="553"/>
      <c r="S34" s="553"/>
      <c r="T34" s="553"/>
      <c r="U34" s="553"/>
      <c r="V34" s="553"/>
      <c r="W34" s="553"/>
      <c r="X34" s="553"/>
      <c r="Y34" s="553"/>
      <c r="Z34" s="553"/>
      <c r="AA34" s="553"/>
      <c r="AB34" s="553"/>
      <c r="AC34" s="553"/>
      <c r="AD34" s="553"/>
    </row>
  </sheetData>
  <mergeCells count="20">
    <mergeCell ref="C27:P27"/>
    <mergeCell ref="C28:P28"/>
    <mergeCell ref="C29:J29"/>
    <mergeCell ref="Q5:U5"/>
    <mergeCell ref="B23:B24"/>
    <mergeCell ref="AS4:AU4"/>
    <mergeCell ref="B21:I21"/>
    <mergeCell ref="B18:AD19"/>
    <mergeCell ref="B2:AD4"/>
    <mergeCell ref="B22:P22"/>
    <mergeCell ref="B5:P5"/>
    <mergeCell ref="V5:X5"/>
    <mergeCell ref="Y5:AD5"/>
    <mergeCell ref="L29:P29"/>
    <mergeCell ref="C30:J30"/>
    <mergeCell ref="L30:P30"/>
    <mergeCell ref="B33:AD33"/>
    <mergeCell ref="B34:AD34"/>
    <mergeCell ref="C31:J31"/>
    <mergeCell ref="L31:P31"/>
  </mergeCells>
  <pageMargins left="0.25" right="0.25" top="0.75" bottom="0.75" header="0.3" footer="0.3"/>
  <pageSetup paperSize="9" scale="26"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P42"/>
  <sheetViews>
    <sheetView view="pageBreakPreview" zoomScale="60" zoomScaleNormal="100" workbookViewId="0">
      <selection activeCell="C36" sqref="C36"/>
    </sheetView>
  </sheetViews>
  <sheetFormatPr defaultRowHeight="15" x14ac:dyDescent="0.25"/>
  <cols>
    <col min="9" max="9" width="11.42578125" customWidth="1"/>
    <col min="14" max="14" width="10.42578125" customWidth="1"/>
    <col min="15" max="15" width="0.28515625" customWidth="1"/>
  </cols>
  <sheetData>
    <row r="2" spans="1:15" ht="15.75" customHeight="1" x14ac:dyDescent="0.3">
      <c r="I2" s="578" t="s">
        <v>76</v>
      </c>
      <c r="J2" s="578"/>
      <c r="K2" s="578"/>
      <c r="L2" s="578"/>
      <c r="M2" s="578"/>
      <c r="N2" s="578"/>
    </row>
    <row r="3" spans="1:15" ht="30.75" customHeight="1" x14ac:dyDescent="0.3">
      <c r="I3" s="368"/>
      <c r="J3" s="368"/>
      <c r="K3" s="368"/>
      <c r="L3" s="579" t="s">
        <v>143</v>
      </c>
      <c r="M3" s="579"/>
      <c r="N3" s="579"/>
    </row>
    <row r="4" spans="1:15" x14ac:dyDescent="0.25">
      <c r="A4" s="580" t="s">
        <v>178</v>
      </c>
      <c r="B4" s="580"/>
      <c r="C4" s="580"/>
      <c r="D4" s="580"/>
      <c r="E4" s="580"/>
      <c r="F4" s="580"/>
      <c r="G4" s="580"/>
      <c r="H4" s="580"/>
      <c r="I4" s="580"/>
      <c r="J4" s="580"/>
      <c r="K4" s="580"/>
      <c r="L4" s="580"/>
      <c r="M4" s="580"/>
      <c r="N4" s="580"/>
      <c r="O4" s="580"/>
    </row>
    <row r="5" spans="1:15" x14ac:dyDescent="0.25">
      <c r="A5" s="580"/>
      <c r="B5" s="580"/>
      <c r="C5" s="580"/>
      <c r="D5" s="580"/>
      <c r="E5" s="580"/>
      <c r="F5" s="580"/>
      <c r="G5" s="580"/>
      <c r="H5" s="580"/>
      <c r="I5" s="580"/>
      <c r="J5" s="580"/>
      <c r="K5" s="580"/>
      <c r="L5" s="580"/>
      <c r="M5" s="580"/>
      <c r="N5" s="580"/>
      <c r="O5" s="580"/>
    </row>
    <row r="6" spans="1:15" ht="42" customHeight="1" x14ac:dyDescent="0.25">
      <c r="A6" s="580"/>
      <c r="B6" s="580"/>
      <c r="C6" s="580"/>
      <c r="D6" s="580"/>
      <c r="E6" s="580"/>
      <c r="F6" s="580"/>
      <c r="G6" s="580"/>
      <c r="H6" s="580"/>
      <c r="I6" s="580"/>
      <c r="J6" s="580"/>
      <c r="K6" s="580"/>
      <c r="L6" s="580"/>
      <c r="M6" s="580"/>
      <c r="N6" s="580"/>
      <c r="O6" s="580"/>
    </row>
    <row r="38" spans="2:16" x14ac:dyDescent="0.25">
      <c r="B38" s="91"/>
      <c r="C38" s="91"/>
      <c r="D38" s="91"/>
      <c r="E38" s="91"/>
      <c r="F38" s="91"/>
      <c r="G38" s="91"/>
      <c r="H38" s="91"/>
      <c r="I38" s="91"/>
      <c r="J38" s="91"/>
      <c r="K38" s="91"/>
      <c r="L38" s="91"/>
      <c r="M38" s="91"/>
      <c r="N38" s="91"/>
      <c r="O38" s="91"/>
      <c r="P38" s="91"/>
    </row>
    <row r="39" spans="2:16" x14ac:dyDescent="0.25">
      <c r="B39" s="91"/>
      <c r="C39" s="91"/>
      <c r="D39" s="91"/>
      <c r="E39" s="91"/>
      <c r="F39" s="91"/>
      <c r="G39" s="91"/>
      <c r="H39" s="91"/>
      <c r="I39" s="91"/>
      <c r="J39" s="91"/>
      <c r="K39" s="91"/>
      <c r="L39" s="91"/>
      <c r="M39" s="91"/>
      <c r="N39" s="91"/>
      <c r="O39" s="91"/>
      <c r="P39" s="91"/>
    </row>
    <row r="40" spans="2:16" x14ac:dyDescent="0.25">
      <c r="B40" s="91"/>
      <c r="C40" s="91"/>
      <c r="D40" s="91"/>
      <c r="E40" s="91"/>
      <c r="F40" s="91"/>
      <c r="G40" s="91"/>
      <c r="H40" s="91"/>
      <c r="I40" s="91"/>
      <c r="J40" s="91"/>
      <c r="K40" s="91"/>
      <c r="L40" s="91"/>
      <c r="M40" s="91"/>
      <c r="N40" s="91"/>
      <c r="O40" s="91"/>
      <c r="P40" s="91"/>
    </row>
    <row r="41" spans="2:16" x14ac:dyDescent="0.25">
      <c r="B41" s="91"/>
      <c r="C41" s="91"/>
      <c r="D41" s="91"/>
      <c r="E41" s="91"/>
      <c r="F41" s="91"/>
      <c r="G41" s="91"/>
      <c r="H41" s="91"/>
      <c r="I41" s="91"/>
      <c r="J41" s="91"/>
      <c r="K41" s="91"/>
      <c r="L41" s="91"/>
      <c r="M41" s="91"/>
      <c r="N41" s="91"/>
      <c r="O41" s="91"/>
      <c r="P41" s="91"/>
    </row>
    <row r="42" spans="2:16" x14ac:dyDescent="0.25">
      <c r="B42" s="91"/>
      <c r="C42" s="91"/>
      <c r="D42" s="91"/>
      <c r="E42" s="91"/>
      <c r="F42" s="91"/>
      <c r="G42" s="91"/>
      <c r="H42" s="91"/>
      <c r="I42" s="91"/>
      <c r="J42" s="91"/>
      <c r="K42" s="91"/>
      <c r="L42" s="91"/>
      <c r="M42" s="91"/>
      <c r="N42" s="91"/>
      <c r="O42" s="91"/>
      <c r="P42" s="91"/>
    </row>
  </sheetData>
  <mergeCells count="3">
    <mergeCell ref="I2:N2"/>
    <mergeCell ref="L3:N3"/>
    <mergeCell ref="A4:O6"/>
  </mergeCells>
  <pageMargins left="0.25" right="0.25" top="0.75" bottom="0.75" header="0.3" footer="0.3"/>
  <pageSetup paperSize="9" scale="92" fitToWidth="0" fitToHeight="0" orientation="landscape" verticalDpi="0" r:id="rId1"/>
  <drawing r:id="rId2"/>
  <extLst>
    <ext xmlns:x14="http://schemas.microsoft.com/office/spreadsheetml/2009/9/main" uri="{05C60535-1F16-4fd2-B633-F4F36F0B64E0}">
      <x14:sparklineGroups xmlns:xm="http://schemas.microsoft.com/office/excel/2006/main">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Приложение!F7:P7</xm:f>
              <xm:sqref>C36</xm:sqref>
            </x14:sparkline>
          </x14:sparklines>
        </x14:sparklineGroup>
      </x14:sparklineGroup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K1:R3"/>
  <sheetViews>
    <sheetView topLeftCell="A16" workbookViewId="0">
      <selection activeCell="V22" sqref="V22"/>
    </sheetView>
  </sheetViews>
  <sheetFormatPr defaultRowHeight="15" x14ac:dyDescent="0.25"/>
  <cols>
    <col min="19" max="19" width="9.140625" customWidth="1"/>
  </cols>
  <sheetData>
    <row r="1" spans="11:18" ht="9" customHeight="1" x14ac:dyDescent="0.25">
      <c r="K1" s="581" t="s">
        <v>63</v>
      </c>
      <c r="L1" s="581"/>
      <c r="M1" s="581"/>
      <c r="N1" s="581"/>
      <c r="O1" s="581"/>
      <c r="P1" s="581"/>
      <c r="Q1" s="581"/>
      <c r="R1" s="581"/>
    </row>
    <row r="2" spans="11:18" ht="23.25" customHeight="1" x14ac:dyDescent="0.25">
      <c r="K2" s="581"/>
      <c r="L2" s="581"/>
      <c r="M2" s="581"/>
      <c r="N2" s="581"/>
      <c r="O2" s="581"/>
      <c r="P2" s="581"/>
      <c r="Q2" s="581"/>
      <c r="R2" s="581"/>
    </row>
    <row r="3" spans="11:18" x14ac:dyDescent="0.25">
      <c r="P3" s="582" t="s">
        <v>142</v>
      </c>
      <c r="Q3" s="583"/>
      <c r="R3" s="583"/>
    </row>
  </sheetData>
  <mergeCells count="2">
    <mergeCell ref="K1:R2"/>
    <mergeCell ref="P3:R3"/>
  </mergeCells>
  <pageMargins left="0.25" right="0.25" top="0.75" bottom="0.75" header="0.3" footer="0.3"/>
  <pageSetup paperSize="9" scale="77"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rgb="FFFF9966"/>
  </sheetPr>
  <dimension ref="A2:P42"/>
  <sheetViews>
    <sheetView view="pageBreakPreview" zoomScaleNormal="100" zoomScaleSheetLayoutView="100" workbookViewId="0">
      <selection activeCell="R19" sqref="R19"/>
    </sheetView>
  </sheetViews>
  <sheetFormatPr defaultRowHeight="15" x14ac:dyDescent="0.25"/>
  <cols>
    <col min="9" max="9" width="11.42578125" customWidth="1"/>
    <col min="14" max="14" width="10.42578125" customWidth="1"/>
    <col min="15" max="15" width="0.28515625" customWidth="1"/>
  </cols>
  <sheetData>
    <row r="2" spans="1:15" ht="15.75" customHeight="1" x14ac:dyDescent="0.3">
      <c r="I2" s="578" t="s">
        <v>76</v>
      </c>
      <c r="J2" s="578"/>
      <c r="K2" s="578"/>
      <c r="L2" s="578"/>
      <c r="M2" s="578"/>
      <c r="N2" s="578"/>
    </row>
    <row r="3" spans="1:15" ht="30.75" customHeight="1" x14ac:dyDescent="0.3">
      <c r="I3" s="146"/>
      <c r="J3" s="146"/>
      <c r="K3" s="146"/>
      <c r="L3" s="579" t="s">
        <v>143</v>
      </c>
      <c r="M3" s="579"/>
      <c r="N3" s="579"/>
    </row>
    <row r="4" spans="1:15" x14ac:dyDescent="0.25">
      <c r="A4" s="580" t="s">
        <v>201</v>
      </c>
      <c r="B4" s="580"/>
      <c r="C4" s="580"/>
      <c r="D4" s="580"/>
      <c r="E4" s="580"/>
      <c r="F4" s="580"/>
      <c r="G4" s="580"/>
      <c r="H4" s="580"/>
      <c r="I4" s="580"/>
      <c r="J4" s="580"/>
      <c r="K4" s="580"/>
      <c r="L4" s="580"/>
      <c r="M4" s="580"/>
      <c r="N4" s="580"/>
      <c r="O4" s="580"/>
    </row>
    <row r="5" spans="1:15" x14ac:dyDescent="0.25">
      <c r="A5" s="580"/>
      <c r="B5" s="580"/>
      <c r="C5" s="580"/>
      <c r="D5" s="580"/>
      <c r="E5" s="580"/>
      <c r="F5" s="580"/>
      <c r="G5" s="580"/>
      <c r="H5" s="580"/>
      <c r="I5" s="580"/>
      <c r="J5" s="580"/>
      <c r="K5" s="580"/>
      <c r="L5" s="580"/>
      <c r="M5" s="580"/>
      <c r="N5" s="580"/>
      <c r="O5" s="580"/>
    </row>
    <row r="6" spans="1:15" ht="42" customHeight="1" x14ac:dyDescent="0.25">
      <c r="A6" s="580"/>
      <c r="B6" s="580"/>
      <c r="C6" s="580"/>
      <c r="D6" s="580"/>
      <c r="E6" s="580"/>
      <c r="F6" s="580"/>
      <c r="G6" s="580"/>
      <c r="H6" s="580"/>
      <c r="I6" s="580"/>
      <c r="J6" s="580"/>
      <c r="K6" s="580"/>
      <c r="L6" s="580"/>
      <c r="M6" s="580"/>
      <c r="N6" s="580"/>
      <c r="O6" s="580"/>
    </row>
    <row r="38" spans="2:16" x14ac:dyDescent="0.25">
      <c r="B38" s="91"/>
      <c r="C38" s="91"/>
      <c r="D38" s="91"/>
      <c r="E38" s="91"/>
      <c r="F38" s="91"/>
      <c r="G38" s="91"/>
      <c r="H38" s="91"/>
      <c r="I38" s="91"/>
      <c r="J38" s="91"/>
      <c r="K38" s="91"/>
      <c r="L38" s="91"/>
      <c r="M38" s="91"/>
      <c r="N38" s="91"/>
      <c r="O38" s="91"/>
      <c r="P38" s="91"/>
    </row>
    <row r="39" spans="2:16" x14ac:dyDescent="0.25">
      <c r="B39" s="91"/>
      <c r="C39" s="91"/>
      <c r="D39" s="91"/>
      <c r="E39" s="91"/>
      <c r="F39" s="91"/>
      <c r="G39" s="91"/>
      <c r="H39" s="91"/>
      <c r="I39" s="91"/>
      <c r="J39" s="91"/>
      <c r="K39" s="91"/>
      <c r="L39" s="91"/>
      <c r="M39" s="91"/>
      <c r="N39" s="91"/>
      <c r="O39" s="91"/>
      <c r="P39" s="91"/>
    </row>
    <row r="40" spans="2:16" x14ac:dyDescent="0.25">
      <c r="B40" s="91"/>
      <c r="C40" s="91"/>
      <c r="D40" s="91"/>
      <c r="E40" s="91"/>
      <c r="F40" s="91"/>
      <c r="G40" s="91"/>
      <c r="H40" s="91"/>
      <c r="I40" s="91"/>
      <c r="J40" s="91"/>
      <c r="K40" s="91"/>
      <c r="L40" s="91"/>
      <c r="M40" s="91"/>
      <c r="N40" s="91"/>
      <c r="O40" s="91"/>
      <c r="P40" s="91"/>
    </row>
    <row r="41" spans="2:16" x14ac:dyDescent="0.25">
      <c r="B41" s="91"/>
      <c r="C41" s="91"/>
      <c r="D41" s="91"/>
      <c r="E41" s="91"/>
      <c r="F41" s="91"/>
      <c r="G41" s="91"/>
      <c r="H41" s="91"/>
      <c r="I41" s="91"/>
      <c r="J41" s="91"/>
      <c r="K41" s="91"/>
      <c r="L41" s="91"/>
      <c r="M41" s="91"/>
      <c r="N41" s="91"/>
      <c r="O41" s="91"/>
      <c r="P41" s="91"/>
    </row>
    <row r="42" spans="2:16" x14ac:dyDescent="0.25">
      <c r="B42" s="91"/>
      <c r="C42" s="91"/>
      <c r="D42" s="91"/>
      <c r="E42" s="91"/>
      <c r="F42" s="91"/>
      <c r="G42" s="91"/>
      <c r="H42" s="91"/>
      <c r="I42" s="91"/>
      <c r="J42" s="91"/>
      <c r="K42" s="91"/>
      <c r="L42" s="91"/>
      <c r="M42" s="91"/>
      <c r="N42" s="91"/>
      <c r="O42" s="91"/>
      <c r="P42" s="91"/>
    </row>
  </sheetData>
  <mergeCells count="3">
    <mergeCell ref="A4:O6"/>
    <mergeCell ref="I2:N2"/>
    <mergeCell ref="L3:N3"/>
  </mergeCells>
  <pageMargins left="0.70866141732283472" right="0.70866141732283472" top="0.74803149606299213" bottom="0.74803149606299213" header="0.31496062992125984" footer="0.31496062992125984"/>
  <pageSetup paperSize="9" scale="93"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Приложение!F7:P7</xm:f>
              <xm:sqref>C36</xm:sqref>
            </x14:sparkline>
          </x14:sparklines>
        </x14:sparklineGroup>
      </x14:sparklineGroup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rgb="FFFF9966"/>
  </sheetPr>
  <dimension ref="K1:R3"/>
  <sheetViews>
    <sheetView view="pageBreakPreview" zoomScale="57" zoomScaleNormal="57" zoomScaleSheetLayoutView="57" workbookViewId="0">
      <selection activeCell="AH56" sqref="AH56"/>
    </sheetView>
  </sheetViews>
  <sheetFormatPr defaultRowHeight="15" x14ac:dyDescent="0.25"/>
  <cols>
    <col min="19" max="19" width="9.140625" customWidth="1"/>
  </cols>
  <sheetData>
    <row r="1" spans="11:18" ht="9" customHeight="1" x14ac:dyDescent="0.25">
      <c r="K1" s="581" t="s">
        <v>63</v>
      </c>
      <c r="L1" s="581"/>
      <c r="M1" s="581"/>
      <c r="N1" s="581"/>
      <c r="O1" s="581"/>
      <c r="P1" s="581"/>
      <c r="Q1" s="581"/>
      <c r="R1" s="581"/>
    </row>
    <row r="2" spans="11:18" ht="23.25" customHeight="1" x14ac:dyDescent="0.25">
      <c r="K2" s="581"/>
      <c r="L2" s="581"/>
      <c r="M2" s="581"/>
      <c r="N2" s="581"/>
      <c r="O2" s="581"/>
      <c r="P2" s="581"/>
      <c r="Q2" s="581"/>
      <c r="R2" s="581"/>
    </row>
    <row r="3" spans="11:18" x14ac:dyDescent="0.25">
      <c r="P3" s="582" t="s">
        <v>142</v>
      </c>
      <c r="Q3" s="583"/>
      <c r="R3" s="583"/>
    </row>
  </sheetData>
  <mergeCells count="2">
    <mergeCell ref="P3:R3"/>
    <mergeCell ref="K1:R2"/>
  </mergeCells>
  <pageMargins left="0.70866141732283472" right="0.70866141732283472" top="0.74803149606299213" bottom="0.74803149606299213" header="0.31496062992125984" footer="0.31496062992125984"/>
  <pageSetup paperSize="9" scale="77"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rgb="FFFF0000"/>
    <pageSetUpPr fitToPage="1"/>
  </sheetPr>
  <dimension ref="A1:AK46"/>
  <sheetViews>
    <sheetView zoomScale="80" zoomScaleNormal="80" zoomScaleSheetLayoutView="80" workbookViewId="0">
      <pane xSplit="2" ySplit="5" topLeftCell="AB15" activePane="bottomRight" state="frozen"/>
      <selection pane="topRight" activeCell="C1" sqref="C1"/>
      <selection pane="bottomLeft" activeCell="A6" sqref="A6"/>
      <selection pane="bottomRight" activeCell="AM32" sqref="AM32"/>
    </sheetView>
  </sheetViews>
  <sheetFormatPr defaultRowHeight="15" x14ac:dyDescent="0.25"/>
  <cols>
    <col min="1" max="1" width="2" customWidth="1"/>
    <col min="2" max="2" width="47.28515625" customWidth="1"/>
    <col min="3" max="3" width="8.85546875" style="3" customWidth="1"/>
    <col min="4" max="4" width="0.42578125" customWidth="1"/>
    <col min="5" max="5" width="16.7109375" hidden="1" customWidth="1"/>
    <col min="6" max="6" width="13.5703125" hidden="1" customWidth="1"/>
    <col min="7" max="7" width="15.42578125" hidden="1" customWidth="1"/>
    <col min="8" max="8" width="14.140625" hidden="1" customWidth="1"/>
    <col min="9" max="9" width="13.5703125" hidden="1" customWidth="1"/>
    <col min="10" max="10" width="15" hidden="1" customWidth="1"/>
    <col min="11" max="11" width="17.140625" hidden="1" customWidth="1"/>
    <col min="12" max="12" width="13.5703125" hidden="1" customWidth="1"/>
    <col min="13" max="13" width="15.42578125" hidden="1" customWidth="1"/>
    <col min="14" max="14" width="16" hidden="1" customWidth="1"/>
    <col min="15" max="15" width="13.5703125" hidden="1" customWidth="1"/>
    <col min="16" max="16" width="10.5703125" hidden="1" customWidth="1"/>
    <col min="17" max="17" width="11.140625" hidden="1" customWidth="1"/>
    <col min="18" max="18" width="16.7109375" bestFit="1" customWidth="1"/>
    <col min="19" max="19" width="19.28515625" bestFit="1" customWidth="1"/>
    <col min="20" max="21" width="14.85546875" customWidth="1"/>
    <col min="22" max="22" width="14.85546875" style="3" customWidth="1"/>
    <col min="23" max="23" width="9.7109375" style="118" customWidth="1"/>
    <col min="24" max="24" width="5.5703125" customWidth="1"/>
    <col min="25" max="25" width="14.85546875" customWidth="1"/>
    <col min="26" max="26" width="14.85546875" bestFit="1" customWidth="1"/>
    <col min="27" max="27" width="11.42578125" customWidth="1"/>
    <col min="28" max="28" width="15.7109375" customWidth="1"/>
    <col min="29" max="29" width="14.28515625" customWidth="1"/>
    <col min="30" max="30" width="14.7109375" customWidth="1"/>
    <col min="31" max="31" width="12" customWidth="1"/>
    <col min="32" max="35" width="14.5703125" customWidth="1"/>
    <col min="36" max="36" width="15.42578125" customWidth="1"/>
    <col min="37" max="37" width="14.28515625" customWidth="1"/>
  </cols>
  <sheetData>
    <row r="1" spans="1:37" ht="15.75" x14ac:dyDescent="0.25">
      <c r="R1" s="473" t="s">
        <v>73</v>
      </c>
      <c r="S1" s="473"/>
      <c r="T1" s="473"/>
      <c r="U1" s="141"/>
      <c r="V1" s="117"/>
    </row>
    <row r="2" spans="1:37" s="112" customFormat="1" ht="87.75" customHeight="1" x14ac:dyDescent="0.25">
      <c r="B2" s="476" t="s">
        <v>77</v>
      </c>
      <c r="C2" s="499"/>
      <c r="D2" s="499"/>
      <c r="E2" s="499"/>
      <c r="F2" s="499"/>
      <c r="G2" s="499"/>
      <c r="H2" s="499"/>
      <c r="I2" s="499"/>
      <c r="J2" s="499"/>
      <c r="K2" s="499"/>
      <c r="L2" s="499"/>
      <c r="M2" s="499"/>
      <c r="N2" s="499"/>
      <c r="O2" s="499"/>
      <c r="P2" s="499"/>
      <c r="Q2" s="499"/>
      <c r="R2" s="499"/>
      <c r="S2" s="499"/>
      <c r="T2" s="499"/>
      <c r="U2" s="499"/>
      <c r="V2" s="119"/>
      <c r="W2" s="119"/>
      <c r="X2" s="116"/>
      <c r="Y2" s="482">
        <v>3</v>
      </c>
      <c r="Z2" s="482"/>
      <c r="AA2" s="483">
        <v>5</v>
      </c>
      <c r="AB2" s="483"/>
    </row>
    <row r="3" spans="1:37" ht="15.75" thickBot="1" x14ac:dyDescent="0.3">
      <c r="W3" s="3"/>
      <c r="X3" s="17"/>
      <c r="Y3" s="17"/>
      <c r="Z3" s="17"/>
      <c r="AA3" s="17"/>
      <c r="AB3" s="17"/>
      <c r="AC3" s="17"/>
      <c r="AD3" s="17"/>
    </row>
    <row r="4" spans="1:37" ht="40.5" customHeight="1" thickBot="1" x14ac:dyDescent="0.3">
      <c r="B4" s="484" t="s">
        <v>2</v>
      </c>
      <c r="C4" s="485" t="s">
        <v>0</v>
      </c>
      <c r="D4" s="486" t="s">
        <v>3</v>
      </c>
      <c r="E4" s="475"/>
      <c r="F4" s="475"/>
      <c r="G4" s="475" t="s">
        <v>4</v>
      </c>
      <c r="H4" s="475"/>
      <c r="I4" s="475"/>
      <c r="J4" s="475" t="s">
        <v>16</v>
      </c>
      <c r="K4" s="475"/>
      <c r="L4" s="475"/>
      <c r="M4" s="475" t="s">
        <v>19</v>
      </c>
      <c r="N4" s="475"/>
      <c r="O4" s="475"/>
      <c r="P4" s="151" t="s">
        <v>26</v>
      </c>
      <c r="Q4" s="152"/>
      <c r="R4" s="475" t="s">
        <v>26</v>
      </c>
      <c r="S4" s="475"/>
      <c r="T4" s="475"/>
      <c r="U4" s="475"/>
      <c r="V4" s="120"/>
      <c r="W4" s="18"/>
      <c r="X4" s="18"/>
      <c r="Y4" s="471" t="s">
        <v>16</v>
      </c>
      <c r="Z4" s="471"/>
      <c r="AA4" s="471"/>
      <c r="AB4" s="471"/>
      <c r="AC4" s="471"/>
      <c r="AD4" s="472"/>
      <c r="AF4" s="480" t="s">
        <v>19</v>
      </c>
      <c r="AG4" s="471"/>
      <c r="AH4" s="471"/>
      <c r="AI4" s="471"/>
      <c r="AJ4" s="471"/>
      <c r="AK4" s="472"/>
    </row>
    <row r="5" spans="1:37" ht="61.5" customHeight="1" thickBot="1" x14ac:dyDescent="0.3">
      <c r="B5" s="484"/>
      <c r="C5" s="485"/>
      <c r="D5" s="153" t="s">
        <v>24</v>
      </c>
      <c r="E5" s="154" t="s">
        <v>25</v>
      </c>
      <c r="F5" s="155" t="s">
        <v>30</v>
      </c>
      <c r="G5" s="153" t="s">
        <v>24</v>
      </c>
      <c r="H5" s="154" t="s">
        <v>25</v>
      </c>
      <c r="I5" s="155" t="s">
        <v>30</v>
      </c>
      <c r="J5" s="153" t="s">
        <v>24</v>
      </c>
      <c r="K5" s="154" t="s">
        <v>23</v>
      </c>
      <c r="L5" s="155" t="s">
        <v>30</v>
      </c>
      <c r="M5" s="153" t="s">
        <v>24</v>
      </c>
      <c r="N5" s="154" t="s">
        <v>23</v>
      </c>
      <c r="O5" s="155" t="s">
        <v>30</v>
      </c>
      <c r="P5" s="156" t="s">
        <v>5</v>
      </c>
      <c r="Q5" s="157" t="s">
        <v>6</v>
      </c>
      <c r="R5" s="158" t="s">
        <v>24</v>
      </c>
      <c r="S5" s="154" t="s">
        <v>23</v>
      </c>
      <c r="T5" s="155" t="s">
        <v>69</v>
      </c>
      <c r="U5" s="155" t="s">
        <v>81</v>
      </c>
      <c r="V5" s="11"/>
      <c r="W5" s="11"/>
      <c r="X5" s="11"/>
      <c r="Y5" s="129" t="s">
        <v>5</v>
      </c>
      <c r="Z5" s="25" t="s">
        <v>27</v>
      </c>
      <c r="AA5" s="24" t="s">
        <v>29</v>
      </c>
      <c r="AB5" s="25" t="s">
        <v>28</v>
      </c>
      <c r="AC5" s="26" t="s">
        <v>20</v>
      </c>
      <c r="AD5" s="7" t="s">
        <v>21</v>
      </c>
      <c r="AF5" s="5" t="s">
        <v>5</v>
      </c>
      <c r="AG5" s="6" t="s">
        <v>18</v>
      </c>
      <c r="AH5" s="5" t="s">
        <v>29</v>
      </c>
      <c r="AI5" s="6" t="s">
        <v>28</v>
      </c>
      <c r="AJ5" s="7" t="s">
        <v>20</v>
      </c>
      <c r="AK5" s="7" t="s">
        <v>21</v>
      </c>
    </row>
    <row r="6" spans="1:37" ht="36" x14ac:dyDescent="0.25">
      <c r="A6" s="481"/>
      <c r="B6" s="159" t="s">
        <v>1</v>
      </c>
      <c r="C6" s="160">
        <v>100</v>
      </c>
      <c r="D6" s="161">
        <v>0</v>
      </c>
      <c r="E6" s="202">
        <v>0</v>
      </c>
      <c r="F6" s="162"/>
      <c r="G6" s="211">
        <v>0</v>
      </c>
      <c r="H6" s="202">
        <v>0</v>
      </c>
      <c r="I6" s="163"/>
      <c r="J6" s="218">
        <f t="shared" ref="J6:K13" si="0">AC6</f>
        <v>50.61</v>
      </c>
      <c r="K6" s="219">
        <f t="shared" si="0"/>
        <v>291.89</v>
      </c>
      <c r="L6" s="164"/>
      <c r="M6" s="165">
        <f>AJ6</f>
        <v>0</v>
      </c>
      <c r="N6" s="166">
        <f>AK6</f>
        <v>0</v>
      </c>
      <c r="O6" s="167" t="e">
        <f>N6/M6</f>
        <v>#DIV/0!</v>
      </c>
      <c r="P6" s="168"/>
      <c r="Q6" s="169"/>
      <c r="R6" s="165">
        <f>M6+J6+G6+D6</f>
        <v>50.61</v>
      </c>
      <c r="S6" s="166">
        <f>N6+K6+H6+E6</f>
        <v>291.89</v>
      </c>
      <c r="T6" s="167">
        <f>S6/R6</f>
        <v>5.7674372653625765</v>
      </c>
      <c r="U6" s="167">
        <f>T6*1.2</f>
        <v>6.9209247184350913</v>
      </c>
      <c r="V6" s="121"/>
      <c r="W6" s="12"/>
      <c r="X6" s="12"/>
      <c r="Y6" s="130">
        <f>Y7+Y8+Y9+Y10+Y11+Y12+Y13</f>
        <v>50.61</v>
      </c>
      <c r="Z6" s="50">
        <f>Z7+Z8+Z9+Z10+Z11+Z12+Z13</f>
        <v>133.33000000000001</v>
      </c>
      <c r="AA6" s="50">
        <f>AA7+AA8+AA9+AA10+AA11+AA12+AA13</f>
        <v>0.20100000000000001</v>
      </c>
      <c r="AB6" s="50">
        <f>AB7+AB8+AB9+AB10+AB11+AB12+AB13</f>
        <v>158.56</v>
      </c>
      <c r="AC6" s="19">
        <f t="shared" ref="AC6:AC13" si="1">Y6</f>
        <v>50.61</v>
      </c>
      <c r="AD6" s="19">
        <f t="shared" ref="AD6:AD13" si="2">Z6+AB6</f>
        <v>291.89</v>
      </c>
      <c r="AE6" s="48"/>
      <c r="AF6" s="86">
        <f>AF7+AF8+AF9+AF10+AF11+AF12+AF13</f>
        <v>0</v>
      </c>
      <c r="AG6" s="86">
        <f>AG7+AG8+AG9+AG10+AG11+AG12+AG13</f>
        <v>0</v>
      </c>
      <c r="AH6" s="86">
        <f>AH7+AH8+AH9+AH10+AH11+AH12+AH13</f>
        <v>0</v>
      </c>
      <c r="AI6" s="86">
        <f>AI7+AI8+AI9+AI10+AI11+AI12+AI13</f>
        <v>0</v>
      </c>
      <c r="AJ6" s="4">
        <f>AF6</f>
        <v>0</v>
      </c>
      <c r="AK6" s="87">
        <f>AG6+AI6</f>
        <v>0</v>
      </c>
    </row>
    <row r="7" spans="1:37" ht="15.75" x14ac:dyDescent="0.25">
      <c r="A7" s="481"/>
      <c r="B7" s="170" t="s">
        <v>7</v>
      </c>
      <c r="C7" s="171">
        <v>111</v>
      </c>
      <c r="D7" s="172">
        <v>0</v>
      </c>
      <c r="E7" s="197">
        <v>0</v>
      </c>
      <c r="F7" s="173"/>
      <c r="G7" s="205">
        <v>0</v>
      </c>
      <c r="H7" s="197">
        <v>0</v>
      </c>
      <c r="I7" s="173"/>
      <c r="J7" s="220">
        <f t="shared" si="0"/>
        <v>0</v>
      </c>
      <c r="K7" s="221"/>
      <c r="L7" s="164"/>
      <c r="M7" s="172"/>
      <c r="N7" s="177"/>
      <c r="O7" s="173"/>
      <c r="P7" s="168"/>
      <c r="Q7" s="169"/>
      <c r="R7" s="178"/>
      <c r="S7" s="179"/>
      <c r="T7" s="174"/>
      <c r="U7" s="167">
        <f t="shared" ref="U7:U39" si="3">T7*1.2</f>
        <v>0</v>
      </c>
      <c r="V7" s="122"/>
      <c r="W7" s="13"/>
      <c r="X7" s="13"/>
      <c r="Y7" s="131">
        <v>0</v>
      </c>
      <c r="Z7" s="51">
        <v>0</v>
      </c>
      <c r="AA7" s="51">
        <v>0</v>
      </c>
      <c r="AB7" s="51">
        <v>0</v>
      </c>
      <c r="AC7" s="19">
        <f t="shared" si="1"/>
        <v>0</v>
      </c>
      <c r="AD7" s="19">
        <f t="shared" si="2"/>
        <v>0</v>
      </c>
      <c r="AE7" s="48"/>
      <c r="AF7" s="27">
        <v>0</v>
      </c>
      <c r="AG7" s="27">
        <v>0</v>
      </c>
      <c r="AH7" s="27">
        <v>0</v>
      </c>
      <c r="AI7" s="27">
        <v>0</v>
      </c>
      <c r="AJ7" s="4">
        <f t="shared" ref="AJ7:AJ29" si="4">AF7</f>
        <v>0</v>
      </c>
      <c r="AK7" s="87">
        <f t="shared" ref="AK7:AK30" si="5">AG7+AI7</f>
        <v>0</v>
      </c>
    </row>
    <row r="8" spans="1:37" ht="15.75" x14ac:dyDescent="0.25">
      <c r="A8" s="481"/>
      <c r="B8" s="170" t="s">
        <v>8</v>
      </c>
      <c r="C8" s="171">
        <v>121</v>
      </c>
      <c r="D8" s="172">
        <v>0</v>
      </c>
      <c r="E8" s="197">
        <v>0</v>
      </c>
      <c r="F8" s="173"/>
      <c r="G8" s="205">
        <v>0</v>
      </c>
      <c r="H8" s="197">
        <v>0</v>
      </c>
      <c r="I8" s="173"/>
      <c r="J8" s="220">
        <f t="shared" si="0"/>
        <v>0</v>
      </c>
      <c r="K8" s="221"/>
      <c r="L8" s="164"/>
      <c r="M8" s="172"/>
      <c r="N8" s="177"/>
      <c r="O8" s="173"/>
      <c r="P8" s="168"/>
      <c r="Q8" s="169"/>
      <c r="R8" s="178"/>
      <c r="S8" s="179"/>
      <c r="T8" s="174"/>
      <c r="U8" s="167">
        <f t="shared" si="3"/>
        <v>0</v>
      </c>
      <c r="V8" s="122"/>
      <c r="W8" s="13"/>
      <c r="X8" s="13"/>
      <c r="Y8" s="131">
        <v>0</v>
      </c>
      <c r="Z8" s="51">
        <v>0</v>
      </c>
      <c r="AA8" s="51">
        <v>0</v>
      </c>
      <c r="AB8" s="51">
        <v>0</v>
      </c>
      <c r="AC8" s="19">
        <f t="shared" si="1"/>
        <v>0</v>
      </c>
      <c r="AD8" s="19">
        <f t="shared" si="2"/>
        <v>0</v>
      </c>
      <c r="AE8" s="48"/>
      <c r="AF8" s="27">
        <v>0</v>
      </c>
      <c r="AG8" s="27">
        <v>0</v>
      </c>
      <c r="AH8" s="27">
        <v>0</v>
      </c>
      <c r="AI8" s="27">
        <v>0</v>
      </c>
      <c r="AJ8" s="4">
        <f t="shared" si="4"/>
        <v>0</v>
      </c>
      <c r="AK8" s="87">
        <f t="shared" si="5"/>
        <v>0</v>
      </c>
    </row>
    <row r="9" spans="1:37" ht="15.75" x14ac:dyDescent="0.25">
      <c r="A9" s="481"/>
      <c r="B9" s="170" t="s">
        <v>9</v>
      </c>
      <c r="C9" s="171">
        <v>131</v>
      </c>
      <c r="D9" s="172">
        <v>0</v>
      </c>
      <c r="E9" s="197">
        <v>0</v>
      </c>
      <c r="F9" s="173"/>
      <c r="G9" s="205">
        <v>0</v>
      </c>
      <c r="H9" s="197">
        <v>0</v>
      </c>
      <c r="I9" s="173"/>
      <c r="J9" s="220">
        <f t="shared" si="0"/>
        <v>0</v>
      </c>
      <c r="K9" s="221"/>
      <c r="L9" s="164"/>
      <c r="M9" s="172"/>
      <c r="N9" s="177"/>
      <c r="O9" s="173"/>
      <c r="P9" s="168"/>
      <c r="Q9" s="169"/>
      <c r="R9" s="178"/>
      <c r="S9" s="179"/>
      <c r="T9" s="174"/>
      <c r="U9" s="167">
        <f t="shared" si="3"/>
        <v>0</v>
      </c>
      <c r="V9" s="122"/>
      <c r="W9" s="13"/>
      <c r="X9" s="13"/>
      <c r="Y9" s="131">
        <v>0</v>
      </c>
      <c r="Z9" s="51">
        <v>0</v>
      </c>
      <c r="AA9" s="51">
        <v>0</v>
      </c>
      <c r="AB9" s="51">
        <v>0</v>
      </c>
      <c r="AC9" s="19">
        <f t="shared" si="1"/>
        <v>0</v>
      </c>
      <c r="AD9" s="19">
        <f t="shared" si="2"/>
        <v>0</v>
      </c>
      <c r="AE9" s="48"/>
      <c r="AF9" s="27">
        <v>0</v>
      </c>
      <c r="AG9" s="27">
        <v>0</v>
      </c>
      <c r="AH9" s="27">
        <v>0</v>
      </c>
      <c r="AI9" s="27">
        <v>0</v>
      </c>
      <c r="AJ9" s="4">
        <f t="shared" si="4"/>
        <v>0</v>
      </c>
      <c r="AK9" s="87">
        <f t="shared" si="5"/>
        <v>0</v>
      </c>
    </row>
    <row r="10" spans="1:37" ht="15.75" x14ac:dyDescent="0.25">
      <c r="A10" s="481"/>
      <c r="B10" s="170" t="s">
        <v>10</v>
      </c>
      <c r="C10" s="171">
        <v>141</v>
      </c>
      <c r="D10" s="172">
        <v>0</v>
      </c>
      <c r="E10" s="197">
        <v>0</v>
      </c>
      <c r="F10" s="173"/>
      <c r="G10" s="205">
        <v>0</v>
      </c>
      <c r="H10" s="197">
        <v>0</v>
      </c>
      <c r="I10" s="173"/>
      <c r="J10" s="220">
        <f t="shared" si="0"/>
        <v>50.61</v>
      </c>
      <c r="K10" s="221">
        <f t="shared" si="0"/>
        <v>291.89</v>
      </c>
      <c r="L10" s="164"/>
      <c r="M10" s="172">
        <f>AJ10</f>
        <v>0</v>
      </c>
      <c r="N10" s="177">
        <f>AK10</f>
        <v>0</v>
      </c>
      <c r="O10" s="173" t="e">
        <f t="shared" ref="O10:O28" si="6">N10/M10</f>
        <v>#DIV/0!</v>
      </c>
      <c r="P10" s="168"/>
      <c r="Q10" s="169"/>
      <c r="R10" s="178">
        <f>M10+J10+G10+D10</f>
        <v>50.61</v>
      </c>
      <c r="S10" s="179">
        <f>N10+K10+H10+E10</f>
        <v>291.89</v>
      </c>
      <c r="T10" s="174">
        <f t="shared" ref="T10:T27" si="7">S10/R10</f>
        <v>5.7674372653625765</v>
      </c>
      <c r="U10" s="167">
        <f t="shared" si="3"/>
        <v>6.9209247184350913</v>
      </c>
      <c r="V10" s="122"/>
      <c r="W10" s="12"/>
      <c r="X10" s="12"/>
      <c r="Y10" s="131">
        <v>50.61</v>
      </c>
      <c r="Z10" s="51">
        <v>133.33000000000001</v>
      </c>
      <c r="AA10" s="51">
        <v>0.20100000000000001</v>
      </c>
      <c r="AB10" s="51">
        <v>158.56</v>
      </c>
      <c r="AC10" s="19">
        <f t="shared" si="1"/>
        <v>50.61</v>
      </c>
      <c r="AD10" s="19">
        <f t="shared" si="2"/>
        <v>291.89</v>
      </c>
      <c r="AE10" s="48"/>
      <c r="AF10" s="27">
        <v>0</v>
      </c>
      <c r="AG10" s="27">
        <v>0</v>
      </c>
      <c r="AH10" s="27">
        <v>0</v>
      </c>
      <c r="AI10" s="27">
        <v>0</v>
      </c>
      <c r="AJ10" s="4">
        <f t="shared" si="4"/>
        <v>0</v>
      </c>
      <c r="AK10" s="87">
        <f t="shared" si="5"/>
        <v>0</v>
      </c>
    </row>
    <row r="11" spans="1:37" ht="15.75" x14ac:dyDescent="0.25">
      <c r="A11" s="481"/>
      <c r="B11" s="170" t="s">
        <v>11</v>
      </c>
      <c r="C11" s="171">
        <v>151</v>
      </c>
      <c r="D11" s="172">
        <v>0</v>
      </c>
      <c r="E11" s="197">
        <v>0</v>
      </c>
      <c r="F11" s="173"/>
      <c r="G11" s="205">
        <v>0</v>
      </c>
      <c r="H11" s="197">
        <v>0</v>
      </c>
      <c r="I11" s="173"/>
      <c r="J11" s="220">
        <f t="shared" si="0"/>
        <v>0</v>
      </c>
      <c r="K11" s="221"/>
      <c r="L11" s="164"/>
      <c r="M11" s="172"/>
      <c r="N11" s="177"/>
      <c r="O11" s="173"/>
      <c r="P11" s="168"/>
      <c r="Q11" s="169"/>
      <c r="R11" s="178"/>
      <c r="S11" s="179"/>
      <c r="T11" s="174"/>
      <c r="U11" s="167">
        <f t="shared" si="3"/>
        <v>0</v>
      </c>
      <c r="V11" s="122"/>
      <c r="W11" s="13"/>
      <c r="X11" s="13"/>
      <c r="Y11" s="131">
        <v>0</v>
      </c>
      <c r="Z11" s="51">
        <v>0</v>
      </c>
      <c r="AA11" s="51">
        <v>0</v>
      </c>
      <c r="AB11" s="51">
        <v>0</v>
      </c>
      <c r="AC11" s="19">
        <f t="shared" si="1"/>
        <v>0</v>
      </c>
      <c r="AD11" s="19">
        <f t="shared" si="2"/>
        <v>0</v>
      </c>
      <c r="AE11" s="48"/>
      <c r="AF11" s="27">
        <v>0</v>
      </c>
      <c r="AG11" s="27">
        <v>0</v>
      </c>
      <c r="AH11" s="27">
        <v>0</v>
      </c>
      <c r="AI11" s="27">
        <v>0</v>
      </c>
      <c r="AJ11" s="4">
        <f t="shared" si="4"/>
        <v>0</v>
      </c>
      <c r="AK11" s="87">
        <f t="shared" si="5"/>
        <v>0</v>
      </c>
    </row>
    <row r="12" spans="1:37" ht="15.75" x14ac:dyDescent="0.25">
      <c r="A12" s="481"/>
      <c r="B12" s="170" t="s">
        <v>12</v>
      </c>
      <c r="C12" s="171">
        <v>161</v>
      </c>
      <c r="D12" s="172">
        <v>0</v>
      </c>
      <c r="E12" s="205">
        <v>0</v>
      </c>
      <c r="F12" s="173"/>
      <c r="G12" s="205">
        <v>0</v>
      </c>
      <c r="H12" s="197">
        <v>0</v>
      </c>
      <c r="I12" s="173"/>
      <c r="J12" s="220">
        <f t="shared" si="0"/>
        <v>0</v>
      </c>
      <c r="K12" s="221"/>
      <c r="L12" s="164"/>
      <c r="M12" s="172"/>
      <c r="N12" s="177"/>
      <c r="O12" s="173"/>
      <c r="P12" s="168"/>
      <c r="Q12" s="169"/>
      <c r="R12" s="178"/>
      <c r="S12" s="179"/>
      <c r="T12" s="174"/>
      <c r="U12" s="167">
        <f t="shared" si="3"/>
        <v>0</v>
      </c>
      <c r="V12" s="122"/>
      <c r="W12" s="13"/>
      <c r="X12" s="13"/>
      <c r="Y12" s="131">
        <v>0</v>
      </c>
      <c r="Z12" s="51">
        <v>0</v>
      </c>
      <c r="AA12" s="51">
        <v>0</v>
      </c>
      <c r="AB12" s="51">
        <v>0</v>
      </c>
      <c r="AC12" s="19">
        <f t="shared" si="1"/>
        <v>0</v>
      </c>
      <c r="AD12" s="19">
        <f t="shared" si="2"/>
        <v>0</v>
      </c>
      <c r="AE12" s="48"/>
      <c r="AF12" s="27">
        <v>0</v>
      </c>
      <c r="AG12" s="27">
        <v>0</v>
      </c>
      <c r="AH12" s="27">
        <v>0</v>
      </c>
      <c r="AI12" s="27">
        <v>0</v>
      </c>
      <c r="AJ12" s="4">
        <f t="shared" si="4"/>
        <v>0</v>
      </c>
      <c r="AK12" s="87">
        <f t="shared" si="5"/>
        <v>0</v>
      </c>
    </row>
    <row r="13" spans="1:37" ht="15.75" x14ac:dyDescent="0.25">
      <c r="A13" s="481"/>
      <c r="B13" s="170" t="s">
        <v>13</v>
      </c>
      <c r="C13" s="171">
        <v>171</v>
      </c>
      <c r="D13" s="172">
        <v>0</v>
      </c>
      <c r="E13" s="205">
        <v>0</v>
      </c>
      <c r="F13" s="172"/>
      <c r="G13" s="205">
        <v>0</v>
      </c>
      <c r="H13" s="205">
        <v>0</v>
      </c>
      <c r="I13" s="172"/>
      <c r="J13" s="220">
        <f t="shared" si="0"/>
        <v>0</v>
      </c>
      <c r="K13" s="212"/>
      <c r="L13" s="172"/>
      <c r="M13" s="172"/>
      <c r="N13" s="172"/>
      <c r="O13" s="172"/>
      <c r="P13" s="172"/>
      <c r="Q13" s="172"/>
      <c r="R13" s="172"/>
      <c r="S13" s="172"/>
      <c r="T13" s="172"/>
      <c r="U13" s="167">
        <f t="shared" si="3"/>
        <v>0</v>
      </c>
      <c r="V13" s="115"/>
      <c r="W13" s="115"/>
      <c r="X13" s="13"/>
      <c r="Y13" s="131">
        <v>0</v>
      </c>
      <c r="Z13" s="51">
        <v>0</v>
      </c>
      <c r="AA13" s="51">
        <v>0</v>
      </c>
      <c r="AB13" s="51">
        <v>0</v>
      </c>
      <c r="AC13" s="19">
        <f t="shared" si="1"/>
        <v>0</v>
      </c>
      <c r="AD13" s="19">
        <f t="shared" si="2"/>
        <v>0</v>
      </c>
      <c r="AE13" s="48"/>
      <c r="AF13" s="27">
        <v>0</v>
      </c>
      <c r="AG13" s="27">
        <v>0</v>
      </c>
      <c r="AH13" s="27">
        <v>0</v>
      </c>
      <c r="AI13" s="27">
        <v>0</v>
      </c>
      <c r="AJ13" s="4">
        <f t="shared" si="4"/>
        <v>0</v>
      </c>
      <c r="AK13" s="87">
        <f t="shared" si="5"/>
        <v>0</v>
      </c>
    </row>
    <row r="14" spans="1:37" ht="36" x14ac:dyDescent="0.25">
      <c r="A14" s="481"/>
      <c r="B14" s="159" t="s">
        <v>17</v>
      </c>
      <c r="C14" s="160">
        <v>200</v>
      </c>
      <c r="D14" s="175">
        <f>SUM(D15:D21)</f>
        <v>0</v>
      </c>
      <c r="E14" s="175">
        <f>SUM(E15:E21)</f>
        <v>0</v>
      </c>
      <c r="F14" s="164" t="e">
        <f>E14/D14</f>
        <v>#DIV/0!</v>
      </c>
      <c r="G14" s="206">
        <f>SUM(G15:G21)</f>
        <v>0</v>
      </c>
      <c r="H14" s="206">
        <f>SUM(H15:H21)</f>
        <v>0</v>
      </c>
      <c r="I14" s="162"/>
      <c r="J14" s="161">
        <f>SUM(J15:J21)</f>
        <v>8760.5259999999998</v>
      </c>
      <c r="K14" s="166">
        <f>SUM(K15:K21)</f>
        <v>41436.415999999997</v>
      </c>
      <c r="L14" s="164">
        <f>K14/J14</f>
        <v>4.7299004648807612</v>
      </c>
      <c r="M14" s="165">
        <f>SUM(M15:M21)</f>
        <v>8200.3119999999999</v>
      </c>
      <c r="N14" s="166">
        <f>N15+N16+N17+N18+N19+N20+N21</f>
        <v>24264.718999999997</v>
      </c>
      <c r="O14" s="164">
        <f t="shared" si="6"/>
        <v>2.9589994868487928</v>
      </c>
      <c r="P14" s="168"/>
      <c r="Q14" s="169"/>
      <c r="R14" s="165">
        <f>M14+J14+G14+D14</f>
        <v>16960.838</v>
      </c>
      <c r="S14" s="166">
        <f>N14+K14+H14+E14</f>
        <v>65701.134999999995</v>
      </c>
      <c r="T14" s="164">
        <f>S14/R14</f>
        <v>3.8736962760920184</v>
      </c>
      <c r="U14" s="167">
        <f t="shared" si="3"/>
        <v>4.6484355313104215</v>
      </c>
      <c r="V14" s="123"/>
      <c r="W14" s="12"/>
      <c r="X14" s="12"/>
      <c r="Y14" s="132">
        <f>SUM(Y15:Y21)</f>
        <v>8760.5259999999998</v>
      </c>
      <c r="Z14" s="69">
        <f>SUM(Z15:Z21)</f>
        <v>30169.366999999998</v>
      </c>
      <c r="AA14" s="69">
        <f>SUM(AA15:AA21)</f>
        <v>14.272000000000002</v>
      </c>
      <c r="AB14" s="69">
        <f>SUM(AB15:AB21)</f>
        <v>11267.048999999999</v>
      </c>
      <c r="AC14" s="19">
        <f>Y14</f>
        <v>8760.5259999999998</v>
      </c>
      <c r="AD14" s="19">
        <f>Z14+AB14</f>
        <v>41436.415999999997</v>
      </c>
      <c r="AE14" s="48"/>
      <c r="AF14" s="69">
        <f>SUM(AF15:AF21)</f>
        <v>8200.3119999999999</v>
      </c>
      <c r="AG14" s="69">
        <f>SUM(AG15:AG21)</f>
        <v>16301.909</v>
      </c>
      <c r="AH14" s="69">
        <f>SUM(AH15:AH21)</f>
        <v>9.854000000000001</v>
      </c>
      <c r="AI14" s="69">
        <f>SUM(AI15:AI21)</f>
        <v>7962.81</v>
      </c>
      <c r="AJ14" s="4">
        <f t="shared" si="4"/>
        <v>8200.3119999999999</v>
      </c>
      <c r="AK14" s="87">
        <f>AG14+AI14</f>
        <v>24264.719000000001</v>
      </c>
    </row>
    <row r="15" spans="1:37" ht="15.75" x14ac:dyDescent="0.25">
      <c r="A15" s="481"/>
      <c r="B15" s="170" t="s">
        <v>7</v>
      </c>
      <c r="C15" s="171">
        <v>211</v>
      </c>
      <c r="D15" s="176">
        <v>0</v>
      </c>
      <c r="E15" s="176">
        <v>0</v>
      </c>
      <c r="F15" s="174"/>
      <c r="G15" s="214">
        <v>0</v>
      </c>
      <c r="H15" s="214">
        <v>0</v>
      </c>
      <c r="I15" s="173"/>
      <c r="J15" s="172">
        <f t="shared" ref="J15:K29" si="8">AC15</f>
        <v>1214.6769999999999</v>
      </c>
      <c r="K15" s="177">
        <f t="shared" si="8"/>
        <v>5088.9439999999995</v>
      </c>
      <c r="L15" s="173">
        <f t="shared" ref="L15:L26" si="9">K15/J15</f>
        <v>4.1895450395454921</v>
      </c>
      <c r="M15" s="172">
        <f>AJ15</f>
        <v>0</v>
      </c>
      <c r="N15" s="177">
        <f>AK15</f>
        <v>0</v>
      </c>
      <c r="O15" s="173" t="e">
        <f t="shared" si="6"/>
        <v>#DIV/0!</v>
      </c>
      <c r="P15" s="168"/>
      <c r="Q15" s="169"/>
      <c r="R15" s="178">
        <f>M15+J15+G15+D15</f>
        <v>1214.6769999999999</v>
      </c>
      <c r="S15" s="179">
        <f>N15+K15+H15+E15</f>
        <v>5088.9439999999995</v>
      </c>
      <c r="T15" s="174">
        <f t="shared" si="7"/>
        <v>4.1895450395454921</v>
      </c>
      <c r="U15" s="167">
        <f t="shared" si="3"/>
        <v>5.0274540474545901</v>
      </c>
      <c r="V15" s="122"/>
      <c r="W15" s="13"/>
      <c r="X15" s="13"/>
      <c r="Y15" s="133">
        <v>1214.6769999999999</v>
      </c>
      <c r="Z15" s="68">
        <v>3611.6109999999999</v>
      </c>
      <c r="AA15" s="53">
        <v>1.871</v>
      </c>
      <c r="AB15" s="52">
        <v>1477.3330000000001</v>
      </c>
      <c r="AC15" s="19">
        <f t="shared" ref="AC15:AC29" si="10">Y15</f>
        <v>1214.6769999999999</v>
      </c>
      <c r="AD15" s="19">
        <f>Z15+AB15</f>
        <v>5088.9439999999995</v>
      </c>
      <c r="AE15" s="48"/>
      <c r="AF15" s="27">
        <v>0</v>
      </c>
      <c r="AG15" s="27">
        <v>0</v>
      </c>
      <c r="AH15" s="27">
        <v>0</v>
      </c>
      <c r="AI15" s="27">
        <v>0</v>
      </c>
      <c r="AJ15" s="4">
        <f>AF15</f>
        <v>0</v>
      </c>
      <c r="AK15" s="87">
        <f>AG15+AI15</f>
        <v>0</v>
      </c>
    </row>
    <row r="16" spans="1:37" ht="15.75" x14ac:dyDescent="0.25">
      <c r="A16" s="481"/>
      <c r="B16" s="170" t="s">
        <v>8</v>
      </c>
      <c r="C16" s="171">
        <v>221</v>
      </c>
      <c r="D16" s="176">
        <v>0</v>
      </c>
      <c r="E16" s="176">
        <v>0</v>
      </c>
      <c r="F16" s="174"/>
      <c r="G16" s="214">
        <v>0</v>
      </c>
      <c r="H16" s="214">
        <v>0</v>
      </c>
      <c r="I16" s="173"/>
      <c r="J16" s="172">
        <f t="shared" si="8"/>
        <v>0</v>
      </c>
      <c r="K16" s="177"/>
      <c r="L16" s="173"/>
      <c r="M16" s="172"/>
      <c r="N16" s="177"/>
      <c r="O16" s="173"/>
      <c r="P16" s="168"/>
      <c r="Q16" s="169"/>
      <c r="R16" s="178"/>
      <c r="S16" s="179"/>
      <c r="T16" s="174"/>
      <c r="U16" s="167">
        <f t="shared" si="3"/>
        <v>0</v>
      </c>
      <c r="V16" s="122"/>
      <c r="W16" s="13"/>
      <c r="X16" s="13"/>
      <c r="Y16" s="133">
        <v>0</v>
      </c>
      <c r="Z16" s="68">
        <v>0</v>
      </c>
      <c r="AA16" s="53">
        <v>0</v>
      </c>
      <c r="AB16" s="52">
        <v>0</v>
      </c>
      <c r="AC16" s="19">
        <f t="shared" si="10"/>
        <v>0</v>
      </c>
      <c r="AD16" s="19">
        <f t="shared" ref="AD16:AD29" si="11">Z16+AB16</f>
        <v>0</v>
      </c>
      <c r="AE16" s="48"/>
      <c r="AF16" s="27">
        <v>0</v>
      </c>
      <c r="AG16" s="27">
        <v>0</v>
      </c>
      <c r="AH16" s="27">
        <v>0</v>
      </c>
      <c r="AI16" s="27">
        <v>0</v>
      </c>
      <c r="AJ16" s="4">
        <f t="shared" si="4"/>
        <v>0</v>
      </c>
      <c r="AK16" s="87">
        <f t="shared" si="5"/>
        <v>0</v>
      </c>
    </row>
    <row r="17" spans="1:37" ht="15.75" x14ac:dyDescent="0.25">
      <c r="A17" s="481"/>
      <c r="B17" s="170" t="s">
        <v>9</v>
      </c>
      <c r="C17" s="171">
        <v>231</v>
      </c>
      <c r="D17" s="176">
        <v>0</v>
      </c>
      <c r="E17" s="176">
        <v>0</v>
      </c>
      <c r="F17" s="174"/>
      <c r="G17" s="214">
        <v>0</v>
      </c>
      <c r="H17" s="214">
        <v>0</v>
      </c>
      <c r="I17" s="173"/>
      <c r="J17" s="172">
        <f t="shared" si="8"/>
        <v>0</v>
      </c>
      <c r="K17" s="177">
        <f t="shared" si="8"/>
        <v>0</v>
      </c>
      <c r="L17" s="173"/>
      <c r="M17" s="172"/>
      <c r="N17" s="177"/>
      <c r="O17" s="173"/>
      <c r="P17" s="168"/>
      <c r="Q17" s="169"/>
      <c r="R17" s="178">
        <f t="shared" ref="R17:S29" si="12">M17+J17+G17+D17</f>
        <v>0</v>
      </c>
      <c r="S17" s="179">
        <f t="shared" si="12"/>
        <v>0</v>
      </c>
      <c r="T17" s="174"/>
      <c r="U17" s="167">
        <f t="shared" si="3"/>
        <v>0</v>
      </c>
      <c r="V17" s="122"/>
      <c r="W17" s="13"/>
      <c r="X17" s="13"/>
      <c r="Y17" s="133">
        <v>0</v>
      </c>
      <c r="Z17" s="68">
        <v>0</v>
      </c>
      <c r="AA17" s="53">
        <v>0</v>
      </c>
      <c r="AB17" s="52">
        <v>0</v>
      </c>
      <c r="AC17" s="19">
        <f t="shared" si="10"/>
        <v>0</v>
      </c>
      <c r="AD17" s="19">
        <f t="shared" si="11"/>
        <v>0</v>
      </c>
      <c r="AE17" s="48"/>
      <c r="AF17" s="27">
        <v>0</v>
      </c>
      <c r="AG17" s="27">
        <v>0</v>
      </c>
      <c r="AH17" s="27">
        <v>0</v>
      </c>
      <c r="AI17" s="27">
        <v>0</v>
      </c>
      <c r="AJ17" s="4">
        <f t="shared" si="4"/>
        <v>0</v>
      </c>
      <c r="AK17" s="87">
        <f t="shared" si="5"/>
        <v>0</v>
      </c>
    </row>
    <row r="18" spans="1:37" ht="15.75" x14ac:dyDescent="0.25">
      <c r="A18" s="481"/>
      <c r="B18" s="170" t="s">
        <v>10</v>
      </c>
      <c r="C18" s="171">
        <v>241</v>
      </c>
      <c r="D18" s="176">
        <v>0</v>
      </c>
      <c r="E18" s="176">
        <v>0</v>
      </c>
      <c r="F18" s="174"/>
      <c r="G18" s="214">
        <v>0</v>
      </c>
      <c r="H18" s="214">
        <v>0</v>
      </c>
      <c r="I18" s="173"/>
      <c r="J18" s="172">
        <f t="shared" si="8"/>
        <v>6473.8230000000003</v>
      </c>
      <c r="K18" s="177">
        <f t="shared" si="8"/>
        <v>30829.974999999999</v>
      </c>
      <c r="L18" s="173">
        <f t="shared" si="9"/>
        <v>4.7622517637569022</v>
      </c>
      <c r="M18" s="172">
        <f>AJ18</f>
        <v>5529.1719999999996</v>
      </c>
      <c r="N18" s="177">
        <f>AK18</f>
        <v>17785.045999999998</v>
      </c>
      <c r="O18" s="173">
        <f t="shared" si="6"/>
        <v>3.2165839659175006</v>
      </c>
      <c r="P18" s="168"/>
      <c r="Q18" s="169"/>
      <c r="R18" s="178">
        <f>M18+J18+G18+D18</f>
        <v>12002.994999999999</v>
      </c>
      <c r="S18" s="179">
        <f t="shared" si="12"/>
        <v>48615.020999999993</v>
      </c>
      <c r="T18" s="174">
        <f t="shared" si="7"/>
        <v>4.0502408773810199</v>
      </c>
      <c r="U18" s="167">
        <f t="shared" si="3"/>
        <v>4.8602890528572233</v>
      </c>
      <c r="V18" s="122"/>
      <c r="W18" s="13"/>
      <c r="X18" s="13"/>
      <c r="Y18" s="133">
        <v>6473.8230000000003</v>
      </c>
      <c r="Z18" s="68">
        <v>22463.031999999999</v>
      </c>
      <c r="AA18" s="53">
        <v>10.598000000000001</v>
      </c>
      <c r="AB18" s="52">
        <v>8366.9429999999993</v>
      </c>
      <c r="AC18" s="19">
        <f t="shared" si="10"/>
        <v>6473.8230000000003</v>
      </c>
      <c r="AD18" s="19">
        <f t="shared" si="11"/>
        <v>30829.974999999999</v>
      </c>
      <c r="AE18" s="48"/>
      <c r="AF18" s="27">
        <v>5529.1719999999996</v>
      </c>
      <c r="AG18" s="27">
        <v>11115.174999999999</v>
      </c>
      <c r="AH18" s="27">
        <v>8.2170000000000005</v>
      </c>
      <c r="AI18" s="27">
        <v>6669.8710000000001</v>
      </c>
      <c r="AJ18" s="4">
        <f t="shared" si="4"/>
        <v>5529.1719999999996</v>
      </c>
      <c r="AK18" s="87">
        <f>AG18+AI18</f>
        <v>17785.045999999998</v>
      </c>
    </row>
    <row r="19" spans="1:37" ht="15.75" x14ac:dyDescent="0.25">
      <c r="A19" s="481"/>
      <c r="B19" s="170" t="s">
        <v>11</v>
      </c>
      <c r="C19" s="171">
        <v>251</v>
      </c>
      <c r="D19" s="176">
        <v>0</v>
      </c>
      <c r="E19" s="176">
        <v>0</v>
      </c>
      <c r="F19" s="174"/>
      <c r="G19" s="214">
        <v>0</v>
      </c>
      <c r="H19" s="214">
        <v>0</v>
      </c>
      <c r="I19" s="173"/>
      <c r="J19" s="172">
        <f t="shared" si="8"/>
        <v>180.511</v>
      </c>
      <c r="K19" s="177">
        <f t="shared" si="8"/>
        <v>932.904</v>
      </c>
      <c r="L19" s="173">
        <f t="shared" si="9"/>
        <v>5.1681282581116941</v>
      </c>
      <c r="M19" s="172"/>
      <c r="N19" s="177"/>
      <c r="O19" s="173"/>
      <c r="P19" s="168"/>
      <c r="Q19" s="169"/>
      <c r="R19" s="178">
        <f t="shared" si="12"/>
        <v>180.511</v>
      </c>
      <c r="S19" s="179">
        <f t="shared" si="12"/>
        <v>932.904</v>
      </c>
      <c r="T19" s="174">
        <f t="shared" si="7"/>
        <v>5.1681282581116941</v>
      </c>
      <c r="U19" s="167">
        <f t="shared" si="3"/>
        <v>6.2017539097340331</v>
      </c>
      <c r="V19" s="122"/>
      <c r="W19" s="13"/>
      <c r="X19" s="13"/>
      <c r="Y19" s="133">
        <v>180.511</v>
      </c>
      <c r="Z19" s="68">
        <v>692.87199999999996</v>
      </c>
      <c r="AA19" s="53">
        <v>0.30399999999999999</v>
      </c>
      <c r="AB19" s="52">
        <v>240.03200000000001</v>
      </c>
      <c r="AC19" s="19">
        <f t="shared" si="10"/>
        <v>180.511</v>
      </c>
      <c r="AD19" s="19">
        <f t="shared" si="11"/>
        <v>932.904</v>
      </c>
      <c r="AE19" s="48"/>
      <c r="AF19" s="27">
        <v>0</v>
      </c>
      <c r="AG19" s="27">
        <v>0</v>
      </c>
      <c r="AH19" s="27">
        <v>0</v>
      </c>
      <c r="AI19" s="27">
        <v>0</v>
      </c>
      <c r="AJ19" s="4">
        <f t="shared" si="4"/>
        <v>0</v>
      </c>
      <c r="AK19" s="87">
        <f>AG19+AI19</f>
        <v>0</v>
      </c>
    </row>
    <row r="20" spans="1:37" ht="15.75" x14ac:dyDescent="0.25">
      <c r="A20" s="481"/>
      <c r="B20" s="170" t="s">
        <v>12</v>
      </c>
      <c r="C20" s="171">
        <v>261</v>
      </c>
      <c r="D20" s="176">
        <v>0</v>
      </c>
      <c r="E20" s="176">
        <v>0</v>
      </c>
      <c r="F20" s="174"/>
      <c r="G20" s="214">
        <v>0</v>
      </c>
      <c r="H20" s="214">
        <v>0</v>
      </c>
      <c r="I20" s="173"/>
      <c r="J20" s="172">
        <f t="shared" si="8"/>
        <v>891.51499999999999</v>
      </c>
      <c r="K20" s="177">
        <f t="shared" si="8"/>
        <v>4584.5929999999998</v>
      </c>
      <c r="L20" s="173">
        <f t="shared" si="9"/>
        <v>5.1424743274089613</v>
      </c>
      <c r="M20" s="172">
        <f>AJ20</f>
        <v>2671.14</v>
      </c>
      <c r="N20" s="177">
        <f>AK20</f>
        <v>6479.6730000000007</v>
      </c>
      <c r="O20" s="173">
        <f t="shared" si="6"/>
        <v>2.4258080819425416</v>
      </c>
      <c r="P20" s="168"/>
      <c r="Q20" s="169"/>
      <c r="R20" s="178">
        <f t="shared" si="12"/>
        <v>3562.6549999999997</v>
      </c>
      <c r="S20" s="179">
        <f>E20+K20+N20</f>
        <v>11064.266</v>
      </c>
      <c r="T20" s="174">
        <f t="shared" si="7"/>
        <v>3.1056237553173127</v>
      </c>
      <c r="U20" s="167">
        <f t="shared" si="3"/>
        <v>3.7267485063807753</v>
      </c>
      <c r="V20" s="122"/>
      <c r="W20" s="13"/>
      <c r="X20" s="13"/>
      <c r="Y20" s="133">
        <v>891.51499999999999</v>
      </c>
      <c r="Z20" s="68">
        <v>3401.8519999999999</v>
      </c>
      <c r="AA20" s="53">
        <v>1.4990000000000001</v>
      </c>
      <c r="AB20" s="52">
        <v>1182.741</v>
      </c>
      <c r="AC20" s="19">
        <f t="shared" si="10"/>
        <v>891.51499999999999</v>
      </c>
      <c r="AD20" s="19">
        <f t="shared" si="11"/>
        <v>4584.5929999999998</v>
      </c>
      <c r="AE20" s="48"/>
      <c r="AF20" s="27">
        <v>2671.14</v>
      </c>
      <c r="AG20" s="27">
        <v>5186.7340000000004</v>
      </c>
      <c r="AH20" s="27">
        <v>1.637</v>
      </c>
      <c r="AI20" s="27">
        <v>1292.9390000000001</v>
      </c>
      <c r="AJ20" s="4">
        <f t="shared" si="4"/>
        <v>2671.14</v>
      </c>
      <c r="AK20" s="87">
        <f>AG20+AI20</f>
        <v>6479.6730000000007</v>
      </c>
    </row>
    <row r="21" spans="1:37" ht="15.75" x14ac:dyDescent="0.25">
      <c r="A21" s="481"/>
      <c r="B21" s="170" t="s">
        <v>13</v>
      </c>
      <c r="C21" s="171">
        <v>271</v>
      </c>
      <c r="D21" s="176">
        <v>0</v>
      </c>
      <c r="E21" s="176">
        <v>0</v>
      </c>
      <c r="F21" s="174"/>
      <c r="G21" s="214">
        <v>0</v>
      </c>
      <c r="H21" s="214">
        <v>0</v>
      </c>
      <c r="I21" s="173"/>
      <c r="J21" s="172">
        <f t="shared" si="8"/>
        <v>0</v>
      </c>
      <c r="K21" s="172">
        <f t="shared" si="8"/>
        <v>0</v>
      </c>
      <c r="L21" s="173"/>
      <c r="M21" s="172">
        <f>AJ21</f>
        <v>0</v>
      </c>
      <c r="N21" s="177">
        <f>AK21</f>
        <v>0</v>
      </c>
      <c r="O21" s="173" t="e">
        <f t="shared" si="6"/>
        <v>#DIV/0!</v>
      </c>
      <c r="P21" s="168"/>
      <c r="Q21" s="169"/>
      <c r="R21" s="178">
        <f t="shared" si="12"/>
        <v>0</v>
      </c>
      <c r="S21" s="179">
        <f>E21+K21+N21</f>
        <v>0</v>
      </c>
      <c r="T21" s="174"/>
      <c r="U21" s="167">
        <f t="shared" si="3"/>
        <v>0</v>
      </c>
      <c r="V21" s="122"/>
      <c r="W21" s="13"/>
      <c r="X21" s="13"/>
      <c r="Y21" s="133">
        <v>0</v>
      </c>
      <c r="Z21" s="68">
        <v>0</v>
      </c>
      <c r="AA21" s="53">
        <v>0</v>
      </c>
      <c r="AB21" s="52">
        <v>0</v>
      </c>
      <c r="AC21" s="19">
        <f t="shared" si="10"/>
        <v>0</v>
      </c>
      <c r="AD21" s="19">
        <f t="shared" si="11"/>
        <v>0</v>
      </c>
      <c r="AE21" s="48"/>
      <c r="AF21" s="27">
        <v>0</v>
      </c>
      <c r="AG21" s="27">
        <v>0</v>
      </c>
      <c r="AH21" s="27">
        <v>0</v>
      </c>
      <c r="AI21" s="27">
        <v>0</v>
      </c>
      <c r="AJ21" s="4">
        <f t="shared" si="4"/>
        <v>0</v>
      </c>
      <c r="AK21" s="87">
        <f t="shared" si="5"/>
        <v>0</v>
      </c>
    </row>
    <row r="22" spans="1:37" ht="36" x14ac:dyDescent="0.25">
      <c r="A22" s="481"/>
      <c r="B22" s="159" t="s">
        <v>74</v>
      </c>
      <c r="C22" s="160">
        <v>300</v>
      </c>
      <c r="D22" s="180">
        <f>SUM(D23:D29)</f>
        <v>46632.169000000002</v>
      </c>
      <c r="E22" s="180">
        <f>SUM(E23:E29)</f>
        <v>229067.70499999999</v>
      </c>
      <c r="F22" s="174">
        <f>E22/D22</f>
        <v>4.9122249707063803</v>
      </c>
      <c r="G22" s="180">
        <f>G23+G24+G25+G26+G27+G28+G29+G30</f>
        <v>1652.6769999999999</v>
      </c>
      <c r="H22" s="180">
        <f>H23+H24+H25+H26+H27+H28+H29+H30</f>
        <v>8365.5580000000009</v>
      </c>
      <c r="I22" s="167">
        <f>H22/G22</f>
        <v>5.0618227276110224</v>
      </c>
      <c r="J22" s="161">
        <f>J23+J24+J25+J26+J27+J28+J29</f>
        <v>1266.3969999999999</v>
      </c>
      <c r="K22" s="166">
        <f>SUM(K23:K29)</f>
        <v>5661.0729999999994</v>
      </c>
      <c r="L22" s="164">
        <f t="shared" si="9"/>
        <v>4.470219844172088</v>
      </c>
      <c r="M22" s="165">
        <f>SUM(M23:M29)</f>
        <v>3079.672</v>
      </c>
      <c r="N22" s="166">
        <f>SUM(N23:N29)</f>
        <v>10748.886999999999</v>
      </c>
      <c r="O22" s="164">
        <f t="shared" si="6"/>
        <v>3.4902700677214971</v>
      </c>
      <c r="P22" s="168"/>
      <c r="Q22" s="169"/>
      <c r="R22" s="165">
        <f>M22+J22+G22+D22</f>
        <v>52630.915000000001</v>
      </c>
      <c r="S22" s="166">
        <f>N22+K22+H22+E22</f>
        <v>253843.223</v>
      </c>
      <c r="T22" s="164">
        <f t="shared" si="7"/>
        <v>4.8230820801804413</v>
      </c>
      <c r="U22" s="167">
        <f t="shared" si="3"/>
        <v>5.787698496216529</v>
      </c>
      <c r="V22" s="123"/>
      <c r="W22" s="12"/>
      <c r="X22" s="12"/>
      <c r="Y22" s="134">
        <f>Y23+Y24+Y25+Y26+Y27+Y28+Y29</f>
        <v>1266.3969999999999</v>
      </c>
      <c r="Z22" s="74">
        <f>Z23+Z24+Z25+Z26+Z27+Z28+Z29</f>
        <v>4824.8100000000004</v>
      </c>
      <c r="AA22" s="74">
        <f>AA23+AA24+AA25+AA26+AA27+AA28+AA29</f>
        <v>1.0580000000000001</v>
      </c>
      <c r="AB22" s="74">
        <f>AB23+AB24+AB25+AB26+AB27+AB28+AB29</f>
        <v>836.26299999999992</v>
      </c>
      <c r="AC22" s="19">
        <f t="shared" si="10"/>
        <v>1266.3969999999999</v>
      </c>
      <c r="AD22" s="19">
        <f>Z22+AB22</f>
        <v>5661.0730000000003</v>
      </c>
      <c r="AE22" s="48"/>
      <c r="AF22" s="74">
        <f>AF23+AF24+AF25+AF26+AF27+AF28+AF29</f>
        <v>3079.672</v>
      </c>
      <c r="AG22" s="74">
        <f>AG23+AG24+AG25+AG26+AG27+AG28+AG29</f>
        <v>7089.7449999999999</v>
      </c>
      <c r="AH22" s="74">
        <f>AH23+AH24+AH25+AH26+AH27+AH28+AH29</f>
        <v>4.32</v>
      </c>
      <c r="AI22" s="74">
        <f>AI23+AI24+AI25+AI26+AI27+AI28+AI29</f>
        <v>3659.1419999999998</v>
      </c>
      <c r="AJ22" s="52">
        <f>AJ23+AJ24+AJ25+AJ26+AJ27+AJ28+AJ29</f>
        <v>3079.672</v>
      </c>
      <c r="AK22" s="87">
        <f>AG22+AI22</f>
        <v>10748.886999999999</v>
      </c>
    </row>
    <row r="23" spans="1:37" ht="15.75" x14ac:dyDescent="0.25">
      <c r="A23" s="481"/>
      <c r="B23" s="170" t="s">
        <v>7</v>
      </c>
      <c r="C23" s="171">
        <v>311</v>
      </c>
      <c r="D23" s="176">
        <v>4924.8969999999999</v>
      </c>
      <c r="E23" s="176">
        <v>23872.733</v>
      </c>
      <c r="F23" s="174">
        <f t="shared" ref="F23:F30" si="13">E23/D23</f>
        <v>4.847356807665216</v>
      </c>
      <c r="G23" s="214">
        <v>0</v>
      </c>
      <c r="H23" s="214">
        <v>0</v>
      </c>
      <c r="I23" s="173"/>
      <c r="J23" s="172">
        <f>AC23</f>
        <v>214.74299999999999</v>
      </c>
      <c r="K23" s="177">
        <f>AD23</f>
        <v>979.44100000000003</v>
      </c>
      <c r="L23" s="173"/>
      <c r="M23" s="172">
        <f>AJ23</f>
        <v>0</v>
      </c>
      <c r="N23" s="177">
        <f>AK23</f>
        <v>0</v>
      </c>
      <c r="O23" s="173" t="e">
        <f t="shared" si="6"/>
        <v>#DIV/0!</v>
      </c>
      <c r="P23" s="168"/>
      <c r="Q23" s="169"/>
      <c r="R23" s="178">
        <f>M23+J23+G23+D23</f>
        <v>5139.6400000000003</v>
      </c>
      <c r="S23" s="179">
        <f>N23+K23+H23+E23</f>
        <v>24852.173999999999</v>
      </c>
      <c r="T23" s="174">
        <f t="shared" si="7"/>
        <v>4.8353919729786519</v>
      </c>
      <c r="U23" s="167">
        <f t="shared" si="3"/>
        <v>5.8024703675743821</v>
      </c>
      <c r="V23" s="122"/>
      <c r="W23" s="13"/>
      <c r="X23" s="13"/>
      <c r="Y23" s="133">
        <v>214.74299999999999</v>
      </c>
      <c r="Z23" s="68">
        <v>845.27200000000005</v>
      </c>
      <c r="AA23" s="53">
        <v>0.17</v>
      </c>
      <c r="AB23" s="52">
        <v>134.16900000000001</v>
      </c>
      <c r="AC23" s="19">
        <f t="shared" si="10"/>
        <v>214.74299999999999</v>
      </c>
      <c r="AD23" s="19">
        <f t="shared" si="11"/>
        <v>979.44100000000003</v>
      </c>
      <c r="AE23" s="48"/>
      <c r="AF23" s="27">
        <v>0</v>
      </c>
      <c r="AG23" s="27">
        <v>0</v>
      </c>
      <c r="AH23" s="27">
        <v>0</v>
      </c>
      <c r="AI23" s="27">
        <v>0</v>
      </c>
      <c r="AJ23" s="4">
        <f t="shared" si="4"/>
        <v>0</v>
      </c>
      <c r="AK23" s="87">
        <f t="shared" si="5"/>
        <v>0</v>
      </c>
    </row>
    <row r="24" spans="1:37" ht="15.75" x14ac:dyDescent="0.25">
      <c r="A24" s="481"/>
      <c r="B24" s="170" t="s">
        <v>8</v>
      </c>
      <c r="C24" s="171">
        <v>321</v>
      </c>
      <c r="D24" s="176">
        <v>0</v>
      </c>
      <c r="E24" s="176">
        <v>0</v>
      </c>
      <c r="F24" s="174"/>
      <c r="G24" s="214">
        <v>0</v>
      </c>
      <c r="H24" s="214">
        <v>0</v>
      </c>
      <c r="I24" s="173"/>
      <c r="J24" s="172">
        <f>AC24</f>
        <v>0</v>
      </c>
      <c r="K24" s="177">
        <f t="shared" ref="K24:K29" si="14">AD24</f>
        <v>0</v>
      </c>
      <c r="L24" s="173"/>
      <c r="M24" s="172"/>
      <c r="N24" s="177"/>
      <c r="O24" s="173"/>
      <c r="P24" s="168"/>
      <c r="Q24" s="169"/>
      <c r="R24" s="178">
        <f t="shared" si="12"/>
        <v>0</v>
      </c>
      <c r="S24" s="179"/>
      <c r="T24" s="174"/>
      <c r="U24" s="167">
        <f t="shared" si="3"/>
        <v>0</v>
      </c>
      <c r="V24" s="122"/>
      <c r="W24" s="13"/>
      <c r="X24" s="13"/>
      <c r="Y24" s="133">
        <v>0</v>
      </c>
      <c r="Z24" s="68">
        <v>0</v>
      </c>
      <c r="AA24" s="53">
        <v>0</v>
      </c>
      <c r="AB24" s="52">
        <v>0</v>
      </c>
      <c r="AC24" s="19">
        <f t="shared" si="10"/>
        <v>0</v>
      </c>
      <c r="AD24" s="19">
        <f t="shared" si="11"/>
        <v>0</v>
      </c>
      <c r="AE24" s="48"/>
      <c r="AF24" s="28">
        <v>0</v>
      </c>
      <c r="AG24" s="28">
        <v>0</v>
      </c>
      <c r="AH24" s="28">
        <v>0</v>
      </c>
      <c r="AI24" s="28">
        <v>0</v>
      </c>
      <c r="AJ24" s="4">
        <f t="shared" si="4"/>
        <v>0</v>
      </c>
      <c r="AK24" s="87">
        <f t="shared" si="5"/>
        <v>0</v>
      </c>
    </row>
    <row r="25" spans="1:37" ht="15.75" x14ac:dyDescent="0.25">
      <c r="A25" s="481"/>
      <c r="B25" s="170" t="s">
        <v>9</v>
      </c>
      <c r="C25" s="171">
        <v>331</v>
      </c>
      <c r="D25" s="176">
        <v>0</v>
      </c>
      <c r="E25" s="176">
        <v>0</v>
      </c>
      <c r="F25" s="174" t="e">
        <f t="shared" si="13"/>
        <v>#DIV/0!</v>
      </c>
      <c r="G25" s="214">
        <v>0</v>
      </c>
      <c r="H25" s="214">
        <v>0</v>
      </c>
      <c r="I25" s="173"/>
      <c r="J25" s="172">
        <f t="shared" si="8"/>
        <v>0</v>
      </c>
      <c r="K25" s="177">
        <f t="shared" si="14"/>
        <v>0</v>
      </c>
      <c r="L25" s="173"/>
      <c r="M25" s="172"/>
      <c r="N25" s="177"/>
      <c r="O25" s="173"/>
      <c r="P25" s="168"/>
      <c r="Q25" s="169"/>
      <c r="R25" s="178">
        <f t="shared" si="12"/>
        <v>0</v>
      </c>
      <c r="S25" s="179">
        <f t="shared" si="12"/>
        <v>0</v>
      </c>
      <c r="T25" s="174"/>
      <c r="U25" s="167">
        <f t="shared" si="3"/>
        <v>0</v>
      </c>
      <c r="V25" s="122"/>
      <c r="W25" s="13"/>
      <c r="X25" s="13"/>
      <c r="Y25" s="133">
        <v>0</v>
      </c>
      <c r="Z25" s="68">
        <v>0</v>
      </c>
      <c r="AA25" s="53">
        <v>0</v>
      </c>
      <c r="AB25" s="52">
        <v>0</v>
      </c>
      <c r="AC25" s="19">
        <f t="shared" si="10"/>
        <v>0</v>
      </c>
      <c r="AD25" s="19">
        <f t="shared" si="11"/>
        <v>0</v>
      </c>
      <c r="AE25" s="48"/>
      <c r="AF25" s="29">
        <v>0</v>
      </c>
      <c r="AG25" s="29">
        <v>0</v>
      </c>
      <c r="AH25" s="29">
        <v>0</v>
      </c>
      <c r="AI25" s="29">
        <v>0</v>
      </c>
      <c r="AJ25" s="4">
        <f t="shared" si="4"/>
        <v>0</v>
      </c>
      <c r="AK25" s="87">
        <f t="shared" si="5"/>
        <v>0</v>
      </c>
    </row>
    <row r="26" spans="1:37" ht="15.75" x14ac:dyDescent="0.25">
      <c r="A26" s="481"/>
      <c r="B26" s="170" t="s">
        <v>10</v>
      </c>
      <c r="C26" s="171">
        <v>341</v>
      </c>
      <c r="D26" s="176">
        <v>27976.208999999999</v>
      </c>
      <c r="E26" s="176">
        <v>130607.754</v>
      </c>
      <c r="F26" s="174">
        <f t="shared" si="13"/>
        <v>4.6685293922418154</v>
      </c>
      <c r="G26" s="176">
        <v>1652.6769999999999</v>
      </c>
      <c r="H26" s="176">
        <v>8365.5580000000009</v>
      </c>
      <c r="I26" s="173">
        <f>H26/G26</f>
        <v>5.0618227276110224</v>
      </c>
      <c r="J26" s="172">
        <f t="shared" si="8"/>
        <v>1036.1579999999999</v>
      </c>
      <c r="K26" s="177">
        <f t="shared" si="14"/>
        <v>4610.9539999999997</v>
      </c>
      <c r="L26" s="173">
        <f t="shared" si="9"/>
        <v>4.4500491237822803</v>
      </c>
      <c r="M26" s="172">
        <f>AJ26</f>
        <v>2075.14</v>
      </c>
      <c r="N26" s="177">
        <f>AK26</f>
        <v>7703.3519999999999</v>
      </c>
      <c r="O26" s="173">
        <f t="shared" si="6"/>
        <v>3.7122083329317541</v>
      </c>
      <c r="P26" s="168"/>
      <c r="Q26" s="169"/>
      <c r="R26" s="178">
        <f t="shared" si="12"/>
        <v>32740.183999999997</v>
      </c>
      <c r="S26" s="179">
        <f t="shared" si="12"/>
        <v>151287.61800000002</v>
      </c>
      <c r="T26" s="174">
        <f t="shared" si="7"/>
        <v>4.6208542383268227</v>
      </c>
      <c r="U26" s="167">
        <f t="shared" si="3"/>
        <v>5.5450250859921875</v>
      </c>
      <c r="V26" s="122"/>
      <c r="W26" s="13"/>
      <c r="X26" s="13"/>
      <c r="Y26" s="133">
        <v>1036.1579999999999</v>
      </c>
      <c r="Z26" s="68">
        <v>3918.5430000000001</v>
      </c>
      <c r="AA26" s="53">
        <v>0.876</v>
      </c>
      <c r="AB26" s="52">
        <v>692.41099999999994</v>
      </c>
      <c r="AC26" s="19">
        <f t="shared" si="10"/>
        <v>1036.1579999999999</v>
      </c>
      <c r="AD26" s="19">
        <f t="shared" si="11"/>
        <v>4610.9539999999997</v>
      </c>
      <c r="AE26" s="48"/>
      <c r="AF26" s="29">
        <v>2075.14</v>
      </c>
      <c r="AG26" s="29">
        <v>4787.442</v>
      </c>
      <c r="AH26" s="29">
        <v>3.3780000000000001</v>
      </c>
      <c r="AI26" s="29">
        <v>2915.91</v>
      </c>
      <c r="AJ26" s="4">
        <f t="shared" si="4"/>
        <v>2075.14</v>
      </c>
      <c r="AK26" s="87">
        <f>AG26+AI26</f>
        <v>7703.3519999999999</v>
      </c>
    </row>
    <row r="27" spans="1:37" ht="15.75" x14ac:dyDescent="0.25">
      <c r="A27" s="481"/>
      <c r="B27" s="170" t="s">
        <v>11</v>
      </c>
      <c r="C27" s="171">
        <v>351</v>
      </c>
      <c r="D27" s="176">
        <v>2149.58</v>
      </c>
      <c r="E27" s="176">
        <v>11018.615</v>
      </c>
      <c r="F27" s="174">
        <f t="shared" si="13"/>
        <v>5.1259385554387373</v>
      </c>
      <c r="G27" s="214">
        <v>0</v>
      </c>
      <c r="H27" s="214">
        <v>0</v>
      </c>
      <c r="I27" s="173"/>
      <c r="J27" s="172">
        <f t="shared" si="8"/>
        <v>0</v>
      </c>
      <c r="K27" s="177">
        <f t="shared" si="14"/>
        <v>0</v>
      </c>
      <c r="L27" s="173"/>
      <c r="M27" s="172"/>
      <c r="N27" s="177"/>
      <c r="O27" s="173"/>
      <c r="P27" s="168"/>
      <c r="Q27" s="169"/>
      <c r="R27" s="178">
        <f t="shared" si="12"/>
        <v>2149.58</v>
      </c>
      <c r="S27" s="179">
        <f t="shared" si="12"/>
        <v>11018.615</v>
      </c>
      <c r="T27" s="174">
        <f t="shared" si="7"/>
        <v>5.1259385554387373</v>
      </c>
      <c r="U27" s="167">
        <f t="shared" si="3"/>
        <v>6.151126266526485</v>
      </c>
      <c r="V27" s="122"/>
      <c r="W27" s="13"/>
      <c r="X27" s="13"/>
      <c r="Y27" s="133">
        <v>0</v>
      </c>
      <c r="Z27" s="68">
        <v>0</v>
      </c>
      <c r="AA27" s="53">
        <v>0</v>
      </c>
      <c r="AB27" s="52">
        <v>0</v>
      </c>
      <c r="AC27" s="19">
        <f t="shared" si="10"/>
        <v>0</v>
      </c>
      <c r="AD27" s="19">
        <f t="shared" si="11"/>
        <v>0</v>
      </c>
      <c r="AE27" s="48"/>
      <c r="AF27" s="29">
        <v>0</v>
      </c>
      <c r="AG27" s="29">
        <v>0</v>
      </c>
      <c r="AH27" s="29">
        <v>0</v>
      </c>
      <c r="AI27" s="29">
        <v>0</v>
      </c>
      <c r="AJ27" s="4">
        <f t="shared" si="4"/>
        <v>0</v>
      </c>
      <c r="AK27" s="87">
        <f t="shared" si="5"/>
        <v>0</v>
      </c>
    </row>
    <row r="28" spans="1:37" ht="15.75" x14ac:dyDescent="0.25">
      <c r="A28" s="481"/>
      <c r="B28" s="170" t="s">
        <v>12</v>
      </c>
      <c r="C28" s="171">
        <v>361</v>
      </c>
      <c r="D28" s="176">
        <v>11544.214</v>
      </c>
      <c r="E28" s="176">
        <v>63381.307000000001</v>
      </c>
      <c r="F28" s="174">
        <f t="shared" si="13"/>
        <v>5.4903094312007727</v>
      </c>
      <c r="G28" s="214">
        <v>0</v>
      </c>
      <c r="H28" s="214">
        <v>0</v>
      </c>
      <c r="I28" s="173"/>
      <c r="J28" s="172">
        <f t="shared" si="8"/>
        <v>15.496</v>
      </c>
      <c r="K28" s="177">
        <f t="shared" si="14"/>
        <v>70.677999999999997</v>
      </c>
      <c r="L28" s="173"/>
      <c r="M28" s="172">
        <f>AJ28</f>
        <v>1004.532</v>
      </c>
      <c r="N28" s="177">
        <f>AK28</f>
        <v>3045.5349999999999</v>
      </c>
      <c r="O28" s="173">
        <f t="shared" si="6"/>
        <v>3.0317949054883266</v>
      </c>
      <c r="P28" s="168"/>
      <c r="Q28" s="169"/>
      <c r="R28" s="178">
        <f t="shared" si="12"/>
        <v>12564.242</v>
      </c>
      <c r="S28" s="179">
        <f>N28+K28+H28+E28</f>
        <v>66497.52</v>
      </c>
      <c r="T28" s="174">
        <f>S28/R28</f>
        <v>5.2926010180319674</v>
      </c>
      <c r="U28" s="167">
        <f t="shared" si="3"/>
        <v>6.351121221638361</v>
      </c>
      <c r="V28" s="122"/>
      <c r="W28" s="13"/>
      <c r="X28" s="13"/>
      <c r="Y28" s="133">
        <v>15.496</v>
      </c>
      <c r="Z28" s="68">
        <v>60.994999999999997</v>
      </c>
      <c r="AA28" s="53">
        <v>1.2E-2</v>
      </c>
      <c r="AB28" s="52">
        <v>9.6829999999999998</v>
      </c>
      <c r="AC28" s="19">
        <f t="shared" si="10"/>
        <v>15.496</v>
      </c>
      <c r="AD28" s="19">
        <f t="shared" si="11"/>
        <v>70.677999999999997</v>
      </c>
      <c r="AE28" s="48"/>
      <c r="AF28" s="29">
        <v>1004.532</v>
      </c>
      <c r="AG28" s="29">
        <v>2302.3029999999999</v>
      </c>
      <c r="AH28" s="29">
        <v>0.94199999999999995</v>
      </c>
      <c r="AI28" s="29">
        <v>743.23199999999997</v>
      </c>
      <c r="AJ28" s="4">
        <f t="shared" si="4"/>
        <v>1004.532</v>
      </c>
      <c r="AK28" s="87">
        <f>AG28+AI28</f>
        <v>3045.5349999999999</v>
      </c>
    </row>
    <row r="29" spans="1:37" ht="15.75" x14ac:dyDescent="0.25">
      <c r="A29" s="481"/>
      <c r="B29" s="170" t="s">
        <v>13</v>
      </c>
      <c r="C29" s="171">
        <v>371</v>
      </c>
      <c r="D29" s="176">
        <v>37.268999999999998</v>
      </c>
      <c r="E29" s="176">
        <v>187.29599999999999</v>
      </c>
      <c r="F29" s="174">
        <f t="shared" si="13"/>
        <v>5.0255171858649277</v>
      </c>
      <c r="G29" s="214">
        <v>0</v>
      </c>
      <c r="H29" s="214">
        <v>0</v>
      </c>
      <c r="I29" s="173"/>
      <c r="J29" s="172">
        <f t="shared" si="8"/>
        <v>0</v>
      </c>
      <c r="K29" s="177">
        <f t="shared" si="14"/>
        <v>0</v>
      </c>
      <c r="L29" s="173"/>
      <c r="M29" s="173"/>
      <c r="N29" s="173"/>
      <c r="O29" s="173"/>
      <c r="P29" s="173">
        <f>D29</f>
        <v>37.268999999999998</v>
      </c>
      <c r="Q29" s="173">
        <f>E29</f>
        <v>187.29599999999999</v>
      </c>
      <c r="R29" s="173">
        <f t="shared" si="12"/>
        <v>37.268999999999998</v>
      </c>
      <c r="S29" s="173">
        <f>N29+K29+H29+E29</f>
        <v>187.29599999999999</v>
      </c>
      <c r="T29" s="173">
        <f>S29/R29</f>
        <v>5.0255171858649277</v>
      </c>
      <c r="U29" s="167">
        <f t="shared" si="3"/>
        <v>6.0306206230379127</v>
      </c>
      <c r="V29" s="115"/>
      <c r="W29" s="13"/>
      <c r="X29" s="13"/>
      <c r="Y29" s="133">
        <v>0</v>
      </c>
      <c r="Z29" s="68">
        <v>0</v>
      </c>
      <c r="AA29" s="53">
        <v>0</v>
      </c>
      <c r="AB29" s="52">
        <v>0</v>
      </c>
      <c r="AC29" s="19">
        <f t="shared" si="10"/>
        <v>0</v>
      </c>
      <c r="AD29" s="19">
        <f t="shared" si="11"/>
        <v>0</v>
      </c>
      <c r="AE29" s="48"/>
      <c r="AF29" s="29">
        <v>0</v>
      </c>
      <c r="AG29" s="29">
        <v>0</v>
      </c>
      <c r="AH29" s="29">
        <v>0</v>
      </c>
      <c r="AI29" s="29">
        <v>0</v>
      </c>
      <c r="AJ29" s="4">
        <f t="shared" si="4"/>
        <v>0</v>
      </c>
      <c r="AK29" s="87">
        <f t="shared" si="5"/>
        <v>0</v>
      </c>
    </row>
    <row r="30" spans="1:37" ht="56.25" customHeight="1" x14ac:dyDescent="0.25">
      <c r="A30" s="481"/>
      <c r="B30" s="159" t="s">
        <v>15</v>
      </c>
      <c r="C30" s="160">
        <v>500</v>
      </c>
      <c r="D30" s="180">
        <v>20217.844000000001</v>
      </c>
      <c r="E30" s="180">
        <v>68546.341</v>
      </c>
      <c r="F30" s="174">
        <f t="shared" si="13"/>
        <v>3.3903882629621633</v>
      </c>
      <c r="G30" s="180">
        <v>0</v>
      </c>
      <c r="H30" s="180">
        <v>0</v>
      </c>
      <c r="I30" s="167"/>
      <c r="J30" s="172">
        <f>AC30</f>
        <v>0</v>
      </c>
      <c r="K30" s="177">
        <f>AD30</f>
        <v>0</v>
      </c>
      <c r="L30" s="167"/>
      <c r="M30" s="165"/>
      <c r="N30" s="166"/>
      <c r="O30" s="167"/>
      <c r="P30" s="168"/>
      <c r="Q30" s="169"/>
      <c r="R30" s="165">
        <f>D30+G30+J30+M30</f>
        <v>20217.844000000001</v>
      </c>
      <c r="S30" s="166">
        <f>E30+H30+K30+N30</f>
        <v>68546.341</v>
      </c>
      <c r="T30" s="167">
        <f>S30/R30</f>
        <v>3.3903882629621633</v>
      </c>
      <c r="U30" s="167">
        <f t="shared" si="3"/>
        <v>4.0684659155545955</v>
      </c>
      <c r="V30" s="121"/>
      <c r="W30" s="12"/>
      <c r="X30" s="12"/>
      <c r="Y30" s="71">
        <v>0</v>
      </c>
      <c r="Z30" s="71">
        <v>0</v>
      </c>
      <c r="AA30">
        <v>0</v>
      </c>
      <c r="AB30">
        <v>0</v>
      </c>
      <c r="AF30" s="20">
        <v>0</v>
      </c>
      <c r="AG30" s="20">
        <v>0</v>
      </c>
      <c r="AH30" s="20">
        <v>0</v>
      </c>
      <c r="AI30" s="20">
        <v>0</v>
      </c>
      <c r="AJ30" s="3"/>
      <c r="AK30" s="87">
        <f t="shared" si="5"/>
        <v>0</v>
      </c>
    </row>
    <row r="31" spans="1:37" ht="55.5" customHeight="1" x14ac:dyDescent="0.25">
      <c r="B31" s="182" t="s">
        <v>31</v>
      </c>
      <c r="C31" s="183">
        <v>600</v>
      </c>
      <c r="D31" s="148">
        <f>D22+D14</f>
        <v>46632.169000000002</v>
      </c>
      <c r="E31" s="148">
        <f>E22+E14</f>
        <v>229067.70499999999</v>
      </c>
      <c r="F31" s="184">
        <f>E31/D31</f>
        <v>4.9122249707063803</v>
      </c>
      <c r="G31" s="148">
        <f>G22+G14</f>
        <v>1652.6769999999999</v>
      </c>
      <c r="H31" s="148">
        <f>H22+H14</f>
        <v>8365.5580000000009</v>
      </c>
      <c r="I31" s="184">
        <f>H31/G31</f>
        <v>5.0618227276110224</v>
      </c>
      <c r="J31" s="148">
        <f>J14+J22</f>
        <v>10026.922999999999</v>
      </c>
      <c r="K31" s="148">
        <f>K14+K22</f>
        <v>47097.488999999994</v>
      </c>
      <c r="L31" s="184">
        <f>K31/J31</f>
        <v>4.6971028898895506</v>
      </c>
      <c r="M31" s="148">
        <f>M6+M14+M22</f>
        <v>11279.984</v>
      </c>
      <c r="N31" s="148">
        <f>N6+N14+N22</f>
        <v>35013.606</v>
      </c>
      <c r="O31" s="184">
        <f>N31/M31</f>
        <v>3.1040474880106212</v>
      </c>
      <c r="P31" s="185"/>
      <c r="Q31" s="186"/>
      <c r="R31" s="148">
        <f>R6+R14+R22</f>
        <v>69642.362999999998</v>
      </c>
      <c r="S31" s="148">
        <f>S6+S14+S22</f>
        <v>319836.24800000002</v>
      </c>
      <c r="T31" s="187">
        <f>S31/R31</f>
        <v>4.5925530700329631</v>
      </c>
      <c r="U31" s="167">
        <f t="shared" si="3"/>
        <v>5.5110636840395557</v>
      </c>
      <c r="V31" s="124"/>
      <c r="W31" s="14"/>
      <c r="X31" s="14"/>
      <c r="Y31" s="135">
        <f t="shared" ref="Y31:AD31" si="15">Y6+Y14+Y22</f>
        <v>10077.532999999999</v>
      </c>
      <c r="Z31" s="23">
        <f t="shared" si="15"/>
        <v>35127.506999999998</v>
      </c>
      <c r="AA31" s="23">
        <f t="shared" si="15"/>
        <v>15.531000000000002</v>
      </c>
      <c r="AB31" s="23">
        <f t="shared" si="15"/>
        <v>12261.871999999999</v>
      </c>
      <c r="AC31" s="23">
        <f t="shared" si="15"/>
        <v>10077.532999999999</v>
      </c>
      <c r="AD31" s="23">
        <f t="shared" si="15"/>
        <v>47389.379000000001</v>
      </c>
      <c r="AF31" s="23">
        <f t="shared" ref="AF31:AK31" si="16">AF6+AF14+AF22</f>
        <v>11279.984</v>
      </c>
      <c r="AG31" s="23">
        <f t="shared" si="16"/>
        <v>23391.653999999999</v>
      </c>
      <c r="AH31" s="23">
        <f t="shared" si="16"/>
        <v>14.174000000000001</v>
      </c>
      <c r="AI31" s="23">
        <f t="shared" si="16"/>
        <v>11621.952000000001</v>
      </c>
      <c r="AJ31" s="23">
        <f t="shared" si="16"/>
        <v>11279.984</v>
      </c>
      <c r="AK31" s="23">
        <f t="shared" si="16"/>
        <v>35013.606</v>
      </c>
    </row>
    <row r="32" spans="1:37" ht="30.75" customHeight="1" x14ac:dyDescent="0.25">
      <c r="B32" s="188" t="s">
        <v>22</v>
      </c>
      <c r="C32" s="189"/>
      <c r="D32" s="190">
        <f>SUM(D33:D39)</f>
        <v>46632.169000000002</v>
      </c>
      <c r="E32" s="190">
        <f>SUM(E33:E39)</f>
        <v>229067.70499999999</v>
      </c>
      <c r="F32" s="184">
        <f t="shared" ref="F32:F39" si="17">E32/D32</f>
        <v>4.9122249707063803</v>
      </c>
      <c r="G32" s="190">
        <f>G31</f>
        <v>1652.6769999999999</v>
      </c>
      <c r="H32" s="190">
        <f t="shared" ref="H32:O32" si="18">H31</f>
        <v>8365.5580000000009</v>
      </c>
      <c r="I32" s="191">
        <f t="shared" si="18"/>
        <v>5.0618227276110224</v>
      </c>
      <c r="J32" s="190">
        <f t="shared" si="18"/>
        <v>10026.922999999999</v>
      </c>
      <c r="K32" s="190">
        <f>K31</f>
        <v>47097.488999999994</v>
      </c>
      <c r="L32" s="191">
        <f t="shared" si="18"/>
        <v>4.6971028898895506</v>
      </c>
      <c r="M32" s="190">
        <f t="shared" si="18"/>
        <v>11279.984</v>
      </c>
      <c r="N32" s="190">
        <f t="shared" si="18"/>
        <v>35013.606</v>
      </c>
      <c r="O32" s="191">
        <f t="shared" si="18"/>
        <v>3.1040474880106212</v>
      </c>
      <c r="P32" s="192"/>
      <c r="Q32" s="192"/>
      <c r="R32" s="193">
        <f>R31</f>
        <v>69642.362999999998</v>
      </c>
      <c r="S32" s="193">
        <f>S31</f>
        <v>319836.24800000002</v>
      </c>
      <c r="T32" s="194">
        <f>T31</f>
        <v>4.5925530700329631</v>
      </c>
      <c r="U32" s="167">
        <f t="shared" si="3"/>
        <v>5.5110636840395557</v>
      </c>
      <c r="V32" s="15"/>
      <c r="W32" s="15"/>
      <c r="X32" s="15"/>
      <c r="Y32" s="72"/>
      <c r="Z32" s="72"/>
    </row>
    <row r="33" spans="1:34" ht="24.75" customHeight="1" x14ac:dyDescent="0.25">
      <c r="A33" s="478"/>
      <c r="B33" s="195" t="s">
        <v>7</v>
      </c>
      <c r="C33" s="171"/>
      <c r="D33" s="177">
        <f t="shared" ref="D33:E39" si="19">D7+D15+D23</f>
        <v>4924.8969999999999</v>
      </c>
      <c r="E33" s="177">
        <f t="shared" si="19"/>
        <v>23872.733</v>
      </c>
      <c r="F33" s="173">
        <f t="shared" si="17"/>
        <v>4.847356807665216</v>
      </c>
      <c r="G33" s="197">
        <f t="shared" ref="G33:H39" si="20">G7+G15+G23</f>
        <v>0</v>
      </c>
      <c r="H33" s="197">
        <f t="shared" si="20"/>
        <v>0</v>
      </c>
      <c r="I33" s="173"/>
      <c r="J33" s="172">
        <f>J7+J15+J23</f>
        <v>1429.4199999999998</v>
      </c>
      <c r="K33" s="177">
        <f>K7+K15+K23</f>
        <v>6068.3849999999993</v>
      </c>
      <c r="L33" s="173">
        <f t="shared" ref="L33:L38" si="21">K33/J33</f>
        <v>4.2453477634285237</v>
      </c>
      <c r="M33" s="172">
        <f>M7+M15+M23</f>
        <v>0</v>
      </c>
      <c r="N33" s="177">
        <f>N7+N15+N23</f>
        <v>0</v>
      </c>
      <c r="O33" s="173" t="e">
        <f t="shared" ref="O33:O38" si="22">N33/M33</f>
        <v>#DIV/0!</v>
      </c>
      <c r="P33" s="172" t="e">
        <f>P7+P15+P23+#REF!</f>
        <v>#REF!</v>
      </c>
      <c r="Q33" s="196" t="e">
        <f>Q7+Q15+Q23+#REF!</f>
        <v>#REF!</v>
      </c>
      <c r="R33" s="172">
        <f>R7+R15+R23</f>
        <v>6354.317</v>
      </c>
      <c r="S33" s="177">
        <f>S7+S15+S23</f>
        <v>29941.117999999999</v>
      </c>
      <c r="T33" s="173">
        <f>S33/R33</f>
        <v>4.7119333202923306</v>
      </c>
      <c r="U33" s="167">
        <f t="shared" si="3"/>
        <v>5.6543199843507965</v>
      </c>
      <c r="V33" s="115"/>
      <c r="W33" s="16"/>
      <c r="X33" s="16"/>
      <c r="Y33" s="70"/>
      <c r="Z33" s="70"/>
    </row>
    <row r="34" spans="1:34" ht="24.75" customHeight="1" x14ac:dyDescent="0.25">
      <c r="A34" s="478"/>
      <c r="B34" s="195" t="s">
        <v>8</v>
      </c>
      <c r="C34" s="171"/>
      <c r="D34" s="177">
        <f t="shared" si="19"/>
        <v>0</v>
      </c>
      <c r="E34" s="197">
        <f t="shared" si="19"/>
        <v>0</v>
      </c>
      <c r="F34" s="173"/>
      <c r="G34" s="197">
        <f t="shared" si="20"/>
        <v>0</v>
      </c>
      <c r="H34" s="197">
        <f t="shared" si="20"/>
        <v>0</v>
      </c>
      <c r="I34" s="173"/>
      <c r="J34" s="172">
        <f t="shared" ref="J34:J39" si="23">J8+J16+J24</f>
        <v>0</v>
      </c>
      <c r="K34" s="177"/>
      <c r="L34" s="173"/>
      <c r="M34" s="172"/>
      <c r="N34" s="177"/>
      <c r="O34" s="173"/>
      <c r="P34" s="172"/>
      <c r="Q34" s="196"/>
      <c r="R34" s="172">
        <f t="shared" ref="R34:R39" si="24">R8+R16+R24</f>
        <v>0</v>
      </c>
      <c r="S34" s="177"/>
      <c r="T34" s="173"/>
      <c r="U34" s="167">
        <f t="shared" si="3"/>
        <v>0</v>
      </c>
      <c r="V34" s="115"/>
      <c r="W34" s="16"/>
      <c r="X34" s="16"/>
      <c r="Y34" s="70"/>
      <c r="Z34" s="70"/>
    </row>
    <row r="35" spans="1:34" ht="24.75" customHeight="1" x14ac:dyDescent="0.25">
      <c r="A35" s="478"/>
      <c r="B35" s="195" t="s">
        <v>9</v>
      </c>
      <c r="C35" s="171"/>
      <c r="D35" s="177">
        <f t="shared" si="19"/>
        <v>0</v>
      </c>
      <c r="E35" s="177">
        <f t="shared" si="19"/>
        <v>0</v>
      </c>
      <c r="F35" s="173" t="e">
        <f t="shared" si="17"/>
        <v>#DIV/0!</v>
      </c>
      <c r="G35" s="197">
        <f t="shared" si="20"/>
        <v>0</v>
      </c>
      <c r="H35" s="197">
        <f t="shared" si="20"/>
        <v>0</v>
      </c>
      <c r="I35" s="173"/>
      <c r="J35" s="172">
        <f t="shared" si="23"/>
        <v>0</v>
      </c>
      <c r="K35" s="197">
        <f>K9+K17+K25</f>
        <v>0</v>
      </c>
      <c r="L35" s="173"/>
      <c r="M35" s="172"/>
      <c r="N35" s="177"/>
      <c r="O35" s="173"/>
      <c r="P35" s="172" t="e">
        <f>P9+P17+P25+#REF!</f>
        <v>#REF!</v>
      </c>
      <c r="Q35" s="196" t="e">
        <f>Q9+Q17+Q25+#REF!</f>
        <v>#REF!</v>
      </c>
      <c r="R35" s="172">
        <f t="shared" si="24"/>
        <v>0</v>
      </c>
      <c r="S35" s="177">
        <f>S9+S17+S25</f>
        <v>0</v>
      </c>
      <c r="T35" s="173"/>
      <c r="U35" s="167">
        <f t="shared" si="3"/>
        <v>0</v>
      </c>
      <c r="V35" s="115"/>
      <c r="W35" s="16"/>
      <c r="X35" s="16"/>
      <c r="Y35" s="70"/>
      <c r="Z35" s="70"/>
      <c r="AC35" s="479" t="s">
        <v>32</v>
      </c>
      <c r="AD35" s="479"/>
      <c r="AE35" s="479"/>
      <c r="AF35" s="479"/>
      <c r="AG35" s="479"/>
      <c r="AH35" s="479"/>
    </row>
    <row r="36" spans="1:34" ht="24.75" customHeight="1" x14ac:dyDescent="0.25">
      <c r="A36" s="478"/>
      <c r="B36" s="195" t="s">
        <v>10</v>
      </c>
      <c r="C36" s="171"/>
      <c r="D36" s="177">
        <f t="shared" si="19"/>
        <v>27976.208999999999</v>
      </c>
      <c r="E36" s="177">
        <f t="shared" si="19"/>
        <v>130607.754</v>
      </c>
      <c r="F36" s="173">
        <f t="shared" si="17"/>
        <v>4.6685293922418154</v>
      </c>
      <c r="G36" s="172">
        <f t="shared" si="20"/>
        <v>1652.6769999999999</v>
      </c>
      <c r="H36" s="177">
        <f t="shared" si="20"/>
        <v>8365.5580000000009</v>
      </c>
      <c r="I36" s="173">
        <f>H36/G36</f>
        <v>5.0618227276110224</v>
      </c>
      <c r="J36" s="172">
        <f t="shared" si="23"/>
        <v>7560.5910000000003</v>
      </c>
      <c r="K36" s="177">
        <f>K10+K18+K26</f>
        <v>35732.818999999996</v>
      </c>
      <c r="L36" s="173">
        <f t="shared" si="21"/>
        <v>4.7261938914563686</v>
      </c>
      <c r="M36" s="172">
        <f>M10+M18+M26</f>
        <v>7604.3119999999999</v>
      </c>
      <c r="N36" s="177">
        <f>N10+N18+N26</f>
        <v>25488.397999999997</v>
      </c>
      <c r="O36" s="173">
        <f t="shared" si="22"/>
        <v>3.3518348536987959</v>
      </c>
      <c r="P36" s="172" t="e">
        <f>P10+P18+P26+#REF!</f>
        <v>#REF!</v>
      </c>
      <c r="Q36" s="196" t="e">
        <f>Q10+Q18+Q26+#REF!</f>
        <v>#REF!</v>
      </c>
      <c r="R36" s="172">
        <f t="shared" si="24"/>
        <v>44793.788999999997</v>
      </c>
      <c r="S36" s="177">
        <f>S10+S18+S26</f>
        <v>200194.52900000001</v>
      </c>
      <c r="T36" s="173">
        <f>S36/R36</f>
        <v>4.4692474887534077</v>
      </c>
      <c r="U36" s="167">
        <f t="shared" si="3"/>
        <v>5.3630969865040887</v>
      </c>
      <c r="V36" s="115"/>
      <c r="W36" s="16"/>
      <c r="X36" s="16"/>
      <c r="Y36" s="70"/>
      <c r="Z36" s="70"/>
      <c r="AC36" s="479"/>
      <c r="AD36" s="479"/>
      <c r="AE36" s="479"/>
      <c r="AF36" s="479"/>
      <c r="AG36" s="479"/>
      <c r="AH36" s="479"/>
    </row>
    <row r="37" spans="1:34" ht="24.75" customHeight="1" x14ac:dyDescent="0.25">
      <c r="A37" s="478"/>
      <c r="B37" s="195" t="s">
        <v>11</v>
      </c>
      <c r="C37" s="171"/>
      <c r="D37" s="177">
        <f t="shared" si="19"/>
        <v>2149.58</v>
      </c>
      <c r="E37" s="177">
        <f t="shared" si="19"/>
        <v>11018.615</v>
      </c>
      <c r="F37" s="173">
        <f t="shared" si="17"/>
        <v>5.1259385554387373</v>
      </c>
      <c r="G37" s="197">
        <f t="shared" si="20"/>
        <v>0</v>
      </c>
      <c r="H37" s="197">
        <f t="shared" si="20"/>
        <v>0</v>
      </c>
      <c r="I37" s="173"/>
      <c r="J37" s="172">
        <f t="shared" si="23"/>
        <v>180.511</v>
      </c>
      <c r="K37" s="197">
        <f>K11+K19+K27</f>
        <v>932.904</v>
      </c>
      <c r="L37" s="173">
        <f t="shared" si="21"/>
        <v>5.1681282581116941</v>
      </c>
      <c r="M37" s="172">
        <f>M11+M19+M27</f>
        <v>0</v>
      </c>
      <c r="N37" s="177"/>
      <c r="O37" s="173"/>
      <c r="P37" s="172" t="e">
        <f>P11+P19+P27+#REF!</f>
        <v>#REF!</v>
      </c>
      <c r="Q37" s="196" t="e">
        <f>Q11+Q19+Q27+#REF!</f>
        <v>#REF!</v>
      </c>
      <c r="R37" s="172">
        <f t="shared" si="24"/>
        <v>2330.0909999999999</v>
      </c>
      <c r="S37" s="177">
        <f>S11+S19+S27</f>
        <v>11951.519</v>
      </c>
      <c r="T37" s="173">
        <f>S37/R37</f>
        <v>5.1292069708865453</v>
      </c>
      <c r="U37" s="167">
        <f t="shared" si="3"/>
        <v>6.1550483650638546</v>
      </c>
      <c r="V37" s="115"/>
      <c r="W37" s="16"/>
      <c r="X37" s="16"/>
      <c r="Y37" s="70"/>
      <c r="Z37" s="70"/>
      <c r="AC37" s="479"/>
      <c r="AD37" s="479"/>
      <c r="AE37" s="479"/>
      <c r="AF37" s="479"/>
      <c r="AG37" s="479"/>
      <c r="AH37" s="479"/>
    </row>
    <row r="38" spans="1:34" ht="24.75" customHeight="1" x14ac:dyDescent="0.25">
      <c r="A38" s="478"/>
      <c r="B38" s="195" t="s">
        <v>12</v>
      </c>
      <c r="C38" s="171"/>
      <c r="D38" s="177">
        <f t="shared" si="19"/>
        <v>11544.214</v>
      </c>
      <c r="E38" s="177">
        <f t="shared" si="19"/>
        <v>63381.307000000001</v>
      </c>
      <c r="F38" s="173">
        <f t="shared" si="17"/>
        <v>5.4903094312007727</v>
      </c>
      <c r="G38" s="197">
        <f t="shared" si="20"/>
        <v>0</v>
      </c>
      <c r="H38" s="197">
        <f t="shared" si="20"/>
        <v>0</v>
      </c>
      <c r="I38" s="173"/>
      <c r="J38" s="172">
        <f t="shared" si="23"/>
        <v>907.01099999999997</v>
      </c>
      <c r="K38" s="177">
        <f>K12+K20+K28</f>
        <v>4655.2709999999997</v>
      </c>
      <c r="L38" s="173">
        <f t="shared" si="21"/>
        <v>5.1325408401882671</v>
      </c>
      <c r="M38" s="172">
        <f>M12+M20+M28</f>
        <v>3675.672</v>
      </c>
      <c r="N38" s="177">
        <f>N12+N20+N28</f>
        <v>9525.2080000000005</v>
      </c>
      <c r="O38" s="173">
        <f t="shared" si="22"/>
        <v>2.5914194737724152</v>
      </c>
      <c r="P38" s="172" t="e">
        <f>P12+P20+P28+#REF!</f>
        <v>#REF!</v>
      </c>
      <c r="Q38" s="196" t="e">
        <f>Q12+Q20+Q28+#REF!</f>
        <v>#REF!</v>
      </c>
      <c r="R38" s="172">
        <f t="shared" si="24"/>
        <v>16126.897000000001</v>
      </c>
      <c r="S38" s="177">
        <f>S12+S20+S28</f>
        <v>77561.786000000007</v>
      </c>
      <c r="T38" s="173">
        <f>S38/R38</f>
        <v>4.8094674381562683</v>
      </c>
      <c r="U38" s="167">
        <f t="shared" si="3"/>
        <v>5.7713609257875218</v>
      </c>
      <c r="V38" s="115"/>
      <c r="W38" s="16"/>
      <c r="X38" s="16"/>
      <c r="Y38" s="70"/>
      <c r="Z38" s="70"/>
      <c r="AC38" s="479"/>
      <c r="AD38" s="479"/>
      <c r="AE38" s="479"/>
      <c r="AF38" s="479"/>
      <c r="AG38" s="479"/>
      <c r="AH38" s="479"/>
    </row>
    <row r="39" spans="1:34" ht="24.75" customHeight="1" x14ac:dyDescent="0.25">
      <c r="A39" s="478"/>
      <c r="B39" s="195" t="s">
        <v>13</v>
      </c>
      <c r="C39" s="198"/>
      <c r="D39" s="177">
        <f t="shared" si="19"/>
        <v>37.268999999999998</v>
      </c>
      <c r="E39" s="197">
        <f t="shared" si="19"/>
        <v>187.29599999999999</v>
      </c>
      <c r="F39" s="173">
        <f t="shared" si="17"/>
        <v>5.0255171858649277</v>
      </c>
      <c r="G39" s="197">
        <f t="shared" si="20"/>
        <v>0</v>
      </c>
      <c r="H39" s="197">
        <f t="shared" si="20"/>
        <v>0</v>
      </c>
      <c r="I39" s="173"/>
      <c r="J39" s="172">
        <f t="shared" si="23"/>
        <v>0</v>
      </c>
      <c r="K39" s="177"/>
      <c r="L39" s="173"/>
      <c r="M39" s="172">
        <f>M13+M21+M29</f>
        <v>0</v>
      </c>
      <c r="N39" s="177"/>
      <c r="O39" s="173"/>
      <c r="P39" s="172" t="e">
        <f>P13+P21+P29+#REF!</f>
        <v>#REF!</v>
      </c>
      <c r="Q39" s="196" t="e">
        <f>Q13+Q21+Q29+#REF!</f>
        <v>#REF!</v>
      </c>
      <c r="R39" s="172">
        <f t="shared" si="24"/>
        <v>37.268999999999998</v>
      </c>
      <c r="S39" s="177">
        <f>S13+S21+S29</f>
        <v>187.29599999999999</v>
      </c>
      <c r="T39" s="173">
        <f>S39/R39</f>
        <v>5.0255171858649277</v>
      </c>
      <c r="U39" s="167">
        <f t="shared" si="3"/>
        <v>6.0306206230379127</v>
      </c>
      <c r="V39" s="115"/>
      <c r="W39" s="16"/>
      <c r="X39" s="16"/>
      <c r="Y39" s="70"/>
      <c r="Z39" s="70"/>
    </row>
    <row r="40" spans="1:34" x14ac:dyDescent="0.25">
      <c r="B40" s="147"/>
      <c r="C40" s="147"/>
      <c r="D40" s="147"/>
      <c r="E40" s="147"/>
      <c r="F40" s="147"/>
      <c r="G40" s="147"/>
      <c r="H40" s="147"/>
      <c r="I40" s="147"/>
      <c r="J40" s="192"/>
      <c r="K40" s="192"/>
      <c r="L40" s="147"/>
      <c r="M40" s="147"/>
      <c r="N40" s="147"/>
      <c r="O40" s="147"/>
      <c r="P40" s="147"/>
      <c r="Q40" s="147"/>
      <c r="R40" s="192"/>
      <c r="S40" s="222"/>
      <c r="T40" s="213"/>
      <c r="U40" s="213"/>
      <c r="V40" s="115"/>
      <c r="W40" s="3"/>
      <c r="X40" s="17"/>
    </row>
    <row r="41" spans="1:34" ht="17.25" customHeight="1" x14ac:dyDescent="0.25">
      <c r="B41" s="147"/>
      <c r="C41" s="147"/>
      <c r="D41" s="147"/>
      <c r="E41" s="147"/>
      <c r="F41" s="147"/>
      <c r="G41" s="147"/>
      <c r="H41" s="147"/>
      <c r="I41" s="147"/>
      <c r="J41" s="147"/>
      <c r="K41" s="147"/>
      <c r="L41" s="147"/>
      <c r="M41" s="192"/>
      <c r="N41" s="147"/>
      <c r="O41" s="147"/>
      <c r="P41" s="147"/>
      <c r="Q41" s="147"/>
      <c r="R41" s="192"/>
      <c r="S41" s="223"/>
      <c r="T41" s="224"/>
      <c r="U41" s="224"/>
      <c r="W41" s="3"/>
      <c r="X41" s="17"/>
    </row>
    <row r="42" spans="1:34" s="22" customFormat="1" ht="3.75" customHeight="1" x14ac:dyDescent="0.3">
      <c r="A42" s="21"/>
      <c r="D42" s="73"/>
      <c r="E42" s="73"/>
      <c r="F42" s="73"/>
      <c r="G42" s="73"/>
      <c r="H42" s="73"/>
      <c r="I42" s="73"/>
      <c r="J42" s="73"/>
      <c r="K42" s="73"/>
      <c r="L42" s="73"/>
      <c r="M42" s="73"/>
      <c r="N42" s="73"/>
      <c r="O42" s="73"/>
      <c r="P42" s="73" t="e">
        <f>P33+P34+P35+P36+P37+P38+P39</f>
        <v>#REF!</v>
      </c>
      <c r="Q42" s="73" t="e">
        <f>Q33+Q34+Q35+Q36+Q37+Q38+Q39</f>
        <v>#REF!</v>
      </c>
      <c r="R42" s="73"/>
      <c r="S42" s="73"/>
      <c r="T42" s="73"/>
      <c r="U42" s="73"/>
      <c r="V42" s="125"/>
      <c r="W42" s="136"/>
      <c r="X42" s="137"/>
    </row>
    <row r="43" spans="1:34" ht="4.5" customHeight="1" x14ac:dyDescent="0.3">
      <c r="A43" s="21"/>
      <c r="B43" s="147"/>
      <c r="C43" s="147"/>
      <c r="D43" s="147"/>
      <c r="E43" s="147"/>
      <c r="F43" s="147"/>
      <c r="G43" s="147"/>
      <c r="H43" s="147"/>
      <c r="I43" s="147"/>
      <c r="J43" s="147"/>
      <c r="K43" s="147"/>
      <c r="L43" s="147"/>
      <c r="M43" s="147"/>
      <c r="N43" s="147"/>
      <c r="O43" s="147"/>
      <c r="P43" s="147"/>
      <c r="Q43" s="147"/>
      <c r="R43" s="147"/>
      <c r="S43" s="147"/>
      <c r="T43" s="147"/>
      <c r="U43" s="147"/>
      <c r="W43" s="3"/>
      <c r="X43" s="17"/>
    </row>
    <row r="44" spans="1:34" ht="15.75" x14ac:dyDescent="0.25">
      <c r="B44" s="67" t="s">
        <v>72</v>
      </c>
      <c r="C44" s="147"/>
      <c r="D44" s="147"/>
      <c r="E44" s="147"/>
      <c r="F44" s="147"/>
      <c r="G44" s="147"/>
      <c r="H44" s="147"/>
      <c r="I44" s="147"/>
      <c r="J44" s="147"/>
      <c r="K44" s="147"/>
      <c r="L44" s="147"/>
      <c r="M44" s="147"/>
      <c r="N44" s="147"/>
      <c r="O44" s="147"/>
      <c r="P44" s="147"/>
      <c r="Q44" s="147"/>
      <c r="R44" s="192"/>
      <c r="S44" s="490" t="s">
        <v>75</v>
      </c>
      <c r="T44" s="490"/>
      <c r="U44" s="217"/>
      <c r="V44" s="126"/>
      <c r="W44" s="3"/>
      <c r="X44" s="17"/>
    </row>
    <row r="45" spans="1:34" x14ac:dyDescent="0.25">
      <c r="B45" s="147"/>
      <c r="C45" s="147"/>
      <c r="D45" s="147"/>
      <c r="E45" s="147"/>
      <c r="F45" s="147"/>
      <c r="G45" s="147"/>
      <c r="H45" s="147"/>
      <c r="I45" s="147"/>
      <c r="J45" s="147"/>
      <c r="K45" s="147"/>
      <c r="L45" s="147"/>
      <c r="M45" s="147"/>
      <c r="N45" s="147"/>
      <c r="O45" s="147"/>
      <c r="P45" s="147"/>
      <c r="Q45" s="147"/>
      <c r="R45" s="147"/>
      <c r="S45" s="147"/>
      <c r="T45" s="147"/>
      <c r="U45" s="147"/>
    </row>
    <row r="46" spans="1:34" x14ac:dyDescent="0.25">
      <c r="R46" s="48"/>
    </row>
  </sheetData>
  <mergeCells count="17">
    <mergeCell ref="R1:T1"/>
    <mergeCell ref="Y2:Z2"/>
    <mergeCell ref="AA2:AB2"/>
    <mergeCell ref="B4:B5"/>
    <mergeCell ref="C4:C5"/>
    <mergeCell ref="D4:F4"/>
    <mergeCell ref="G4:I4"/>
    <mergeCell ref="J4:L4"/>
    <mergeCell ref="M4:O4"/>
    <mergeCell ref="B2:U2"/>
    <mergeCell ref="S44:T44"/>
    <mergeCell ref="R4:U4"/>
    <mergeCell ref="Y4:AD4"/>
    <mergeCell ref="AF4:AK4"/>
    <mergeCell ref="A6:A30"/>
    <mergeCell ref="A33:A39"/>
    <mergeCell ref="AC35:AH38"/>
  </mergeCells>
  <dataValidations count="1">
    <dataValidation type="decimal" allowBlank="1" showErrorMessage="1" errorTitle="Ошибка" error="Допускается ввод только действительных чисел!" sqref="AF6:AI13 AF22:AJ22 G22:H28 F32:F39 V31:AD31 E31:O31 I33:I39 O33:O39 AF15:AI21 Y15:AB29 J6:J13 E22:E30 L33:L39 G29:Q29 K6:K12 AF31:AK31 R31:T31 T33:T39 V33:V39 AF23:AI30 D22:D32 E32 J15:J28 J30:K30 K14:K28">
      <formula1>-9.99999999999999E+23</formula1>
      <formula2>9.99999999999999E+23</formula2>
    </dataValidation>
  </dataValidations>
  <pageMargins left="0.70866141732283472" right="0.31496062992125984" top="0.55118110236220474" bottom="0.35433070866141736" header="0.31496062992125984" footer="0.31496062992125984"/>
  <pageSetup paperSize="9" scale="4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0000"/>
    <pageSetUpPr fitToPage="1"/>
  </sheetPr>
  <dimension ref="A1:AK46"/>
  <sheetViews>
    <sheetView zoomScale="80" zoomScaleNormal="80" zoomScaleSheetLayoutView="80" workbookViewId="0">
      <pane xSplit="2" ySplit="5" topLeftCell="C6" activePane="bottomRight" state="frozen"/>
      <selection pane="topRight" activeCell="C1" sqref="C1"/>
      <selection pane="bottomLeft" activeCell="A6" sqref="A6"/>
      <selection pane="bottomRight" activeCell="T39" sqref="T39"/>
    </sheetView>
  </sheetViews>
  <sheetFormatPr defaultRowHeight="15" x14ac:dyDescent="0.25"/>
  <cols>
    <col min="1" max="1" width="2" customWidth="1"/>
    <col min="2" max="2" width="43.85546875" customWidth="1"/>
    <col min="3" max="3" width="8.7109375" style="3" customWidth="1"/>
    <col min="4" max="4" width="0.140625" hidden="1" customWidth="1"/>
    <col min="5" max="5" width="16.7109375" hidden="1" customWidth="1"/>
    <col min="6" max="6" width="13.5703125" hidden="1" customWidth="1"/>
    <col min="7" max="7" width="15.42578125" hidden="1" customWidth="1"/>
    <col min="8" max="8" width="14.140625" hidden="1" customWidth="1"/>
    <col min="9" max="9" width="13.5703125" hidden="1" customWidth="1"/>
    <col min="10" max="10" width="0.28515625" hidden="1" customWidth="1"/>
    <col min="11" max="11" width="17.140625" hidden="1" customWidth="1"/>
    <col min="12" max="12" width="13.5703125" hidden="1" customWidth="1"/>
    <col min="13" max="13" width="15.42578125" hidden="1" customWidth="1"/>
    <col min="14" max="14" width="16" hidden="1" customWidth="1"/>
    <col min="15" max="15" width="13.5703125" hidden="1" customWidth="1"/>
    <col min="16" max="16" width="10.5703125" hidden="1" customWidth="1"/>
    <col min="17" max="17" width="11.140625" hidden="1" customWidth="1"/>
    <col min="18" max="18" width="16.7109375" bestFit="1" customWidth="1"/>
    <col min="19" max="19" width="19.28515625" bestFit="1" customWidth="1"/>
    <col min="20" max="21" width="14.85546875" customWidth="1"/>
    <col min="22" max="22" width="14.85546875" style="3" customWidth="1"/>
    <col min="23" max="23" width="9.7109375" style="118" customWidth="1"/>
    <col min="24" max="24" width="5.5703125" customWidth="1"/>
    <col min="25" max="25" width="14.85546875" customWidth="1"/>
    <col min="26" max="26" width="14.85546875" bestFit="1" customWidth="1"/>
    <col min="27" max="27" width="11.42578125" customWidth="1"/>
    <col min="28" max="28" width="15.7109375" customWidth="1"/>
    <col min="29" max="29" width="14.28515625" customWidth="1"/>
    <col min="30" max="30" width="14.7109375" customWidth="1"/>
    <col min="31" max="31" width="12" customWidth="1"/>
    <col min="32" max="35" width="14.5703125" customWidth="1"/>
    <col min="36" max="36" width="15.42578125" customWidth="1"/>
    <col min="37" max="37" width="14.28515625" customWidth="1"/>
  </cols>
  <sheetData>
    <row r="1" spans="1:37" ht="15.75" x14ac:dyDescent="0.25">
      <c r="R1" s="473" t="s">
        <v>73</v>
      </c>
      <c r="S1" s="473"/>
      <c r="T1" s="473"/>
      <c r="U1" s="141"/>
      <c r="V1" s="117"/>
    </row>
    <row r="2" spans="1:37" s="112" customFormat="1" ht="84" customHeight="1" x14ac:dyDescent="0.25">
      <c r="B2" s="476" t="s">
        <v>78</v>
      </c>
      <c r="C2" s="499"/>
      <c r="D2" s="499"/>
      <c r="E2" s="499"/>
      <c r="F2" s="499"/>
      <c r="G2" s="499"/>
      <c r="H2" s="499"/>
      <c r="I2" s="499"/>
      <c r="J2" s="499"/>
      <c r="K2" s="499"/>
      <c r="L2" s="499"/>
      <c r="M2" s="499"/>
      <c r="N2" s="499"/>
      <c r="O2" s="499"/>
      <c r="P2" s="499"/>
      <c r="Q2" s="499"/>
      <c r="R2" s="499"/>
      <c r="S2" s="499"/>
      <c r="T2" s="499"/>
      <c r="U2" s="499"/>
      <c r="V2" s="119"/>
      <c r="W2" s="119"/>
      <c r="X2" s="116"/>
      <c r="Y2" s="482">
        <v>3</v>
      </c>
      <c r="Z2" s="482"/>
      <c r="AA2" s="483">
        <v>5</v>
      </c>
      <c r="AB2" s="483"/>
    </row>
    <row r="3" spans="1:37" ht="15.75" thickBot="1" x14ac:dyDescent="0.3">
      <c r="W3" s="3"/>
      <c r="X3" s="17"/>
      <c r="Y3" s="17"/>
      <c r="Z3" s="17"/>
      <c r="AA3" s="17"/>
      <c r="AB3" s="17"/>
      <c r="AC3" s="17"/>
      <c r="AD3" s="17"/>
    </row>
    <row r="4" spans="1:37" ht="40.5" customHeight="1" thickBot="1" x14ac:dyDescent="0.3">
      <c r="B4" s="484" t="s">
        <v>2</v>
      </c>
      <c r="C4" s="485" t="s">
        <v>0</v>
      </c>
      <c r="D4" s="486" t="s">
        <v>3</v>
      </c>
      <c r="E4" s="475"/>
      <c r="F4" s="475"/>
      <c r="G4" s="475" t="s">
        <v>4</v>
      </c>
      <c r="H4" s="475"/>
      <c r="I4" s="475"/>
      <c r="J4" s="475" t="s">
        <v>16</v>
      </c>
      <c r="K4" s="475"/>
      <c r="L4" s="475"/>
      <c r="M4" s="475" t="s">
        <v>19</v>
      </c>
      <c r="N4" s="475"/>
      <c r="O4" s="475"/>
      <c r="P4" s="151" t="s">
        <v>26</v>
      </c>
      <c r="Q4" s="152"/>
      <c r="R4" s="475" t="s">
        <v>26</v>
      </c>
      <c r="S4" s="475"/>
      <c r="T4" s="475"/>
      <c r="U4" s="475"/>
      <c r="V4" s="120"/>
      <c r="W4" s="18"/>
      <c r="X4" s="18"/>
      <c r="Y4" s="471" t="s">
        <v>16</v>
      </c>
      <c r="Z4" s="471"/>
      <c r="AA4" s="471"/>
      <c r="AB4" s="471"/>
      <c r="AC4" s="471"/>
      <c r="AD4" s="472"/>
      <c r="AF4" s="480" t="s">
        <v>19</v>
      </c>
      <c r="AG4" s="471"/>
      <c r="AH4" s="471"/>
      <c r="AI4" s="471"/>
      <c r="AJ4" s="471"/>
      <c r="AK4" s="472"/>
    </row>
    <row r="5" spans="1:37" ht="61.5" customHeight="1" thickBot="1" x14ac:dyDescent="0.3">
      <c r="B5" s="484"/>
      <c r="C5" s="485"/>
      <c r="D5" s="153" t="s">
        <v>24</v>
      </c>
      <c r="E5" s="154" t="s">
        <v>25</v>
      </c>
      <c r="F5" s="155" t="s">
        <v>30</v>
      </c>
      <c r="G5" s="153" t="s">
        <v>24</v>
      </c>
      <c r="H5" s="154" t="s">
        <v>25</v>
      </c>
      <c r="I5" s="155" t="s">
        <v>30</v>
      </c>
      <c r="J5" s="153" t="s">
        <v>24</v>
      </c>
      <c r="K5" s="154" t="s">
        <v>23</v>
      </c>
      <c r="L5" s="155" t="s">
        <v>30</v>
      </c>
      <c r="M5" s="153" t="s">
        <v>24</v>
      </c>
      <c r="N5" s="154" t="s">
        <v>23</v>
      </c>
      <c r="O5" s="155" t="s">
        <v>30</v>
      </c>
      <c r="P5" s="156" t="s">
        <v>5</v>
      </c>
      <c r="Q5" s="157" t="s">
        <v>6</v>
      </c>
      <c r="R5" s="158" t="s">
        <v>24</v>
      </c>
      <c r="S5" s="154" t="s">
        <v>23</v>
      </c>
      <c r="T5" s="155" t="s">
        <v>69</v>
      </c>
      <c r="U5" s="155" t="s">
        <v>81</v>
      </c>
      <c r="V5" s="11"/>
      <c r="W5" s="11"/>
      <c r="X5" s="11"/>
      <c r="Y5" s="129" t="s">
        <v>5</v>
      </c>
      <c r="Z5" s="25" t="s">
        <v>27</v>
      </c>
      <c r="AA5" s="24" t="s">
        <v>29</v>
      </c>
      <c r="AB5" s="25" t="s">
        <v>28</v>
      </c>
      <c r="AC5" s="26" t="s">
        <v>20</v>
      </c>
      <c r="AD5" s="7" t="s">
        <v>21</v>
      </c>
      <c r="AF5" s="5" t="s">
        <v>5</v>
      </c>
      <c r="AG5" s="6" t="s">
        <v>18</v>
      </c>
      <c r="AH5" s="5" t="s">
        <v>29</v>
      </c>
      <c r="AI5" s="6" t="s">
        <v>28</v>
      </c>
      <c r="AJ5" s="7" t="s">
        <v>20</v>
      </c>
      <c r="AK5" s="7" t="s">
        <v>21</v>
      </c>
    </row>
    <row r="6" spans="1:37" ht="36" x14ac:dyDescent="0.25">
      <c r="A6" s="481"/>
      <c r="B6" s="159" t="s">
        <v>1</v>
      </c>
      <c r="C6" s="160">
        <v>100</v>
      </c>
      <c r="D6" s="161">
        <v>0</v>
      </c>
      <c r="E6" s="202">
        <v>0</v>
      </c>
      <c r="F6" s="162"/>
      <c r="G6" s="211">
        <v>0</v>
      </c>
      <c r="H6" s="202">
        <v>0</v>
      </c>
      <c r="I6" s="163"/>
      <c r="J6" s="218">
        <f t="shared" ref="J6:K13" si="0">AC6</f>
        <v>44.124000000000002</v>
      </c>
      <c r="K6" s="219">
        <f t="shared" si="0"/>
        <v>228.81799999999998</v>
      </c>
      <c r="L6" s="164"/>
      <c r="M6" s="165">
        <f>AJ6</f>
        <v>0</v>
      </c>
      <c r="N6" s="166">
        <f>AK6</f>
        <v>0</v>
      </c>
      <c r="O6" s="167" t="e">
        <f>N6/M6</f>
        <v>#DIV/0!</v>
      </c>
      <c r="P6" s="168"/>
      <c r="Q6" s="169"/>
      <c r="R6" s="165">
        <f>M6+J6+G6+D6</f>
        <v>44.124000000000002</v>
      </c>
      <c r="S6" s="166">
        <f>N6+K6+H6+E6</f>
        <v>228.81799999999998</v>
      </c>
      <c r="T6" s="167">
        <f>S6/R6</f>
        <v>5.1857945789139688</v>
      </c>
      <c r="U6" s="167">
        <f>T6*1.2</f>
        <v>6.2229534946967622</v>
      </c>
      <c r="V6" s="121"/>
      <c r="W6" s="12"/>
      <c r="X6" s="12"/>
      <c r="Y6" s="130">
        <f>Y7+Y8+Y9+Y10+Y11+Y12+Y13</f>
        <v>44.124000000000002</v>
      </c>
      <c r="Z6" s="130">
        <f>Z7+Z8+Z9+Z10+Z11+Z12+Z13</f>
        <v>115.05</v>
      </c>
      <c r="AA6" s="130">
        <f>AA7+AA8+AA9+AA10+AA11+AA12+AA13</f>
        <v>0.13700000000000001</v>
      </c>
      <c r="AB6" s="50">
        <f>AB7+AB8+AB9+AB10+AB11+AB12+AB13</f>
        <v>113.768</v>
      </c>
      <c r="AC6" s="19">
        <f t="shared" ref="AC6:AC13" si="1">Y6</f>
        <v>44.124000000000002</v>
      </c>
      <c r="AD6" s="19">
        <f t="shared" ref="AD6:AD13" si="2">Z6+AB6</f>
        <v>228.81799999999998</v>
      </c>
      <c r="AE6" s="48"/>
      <c r="AF6" s="86">
        <f>AF7+AF8+AF9+AF10+AF11+AF12+AF13</f>
        <v>0</v>
      </c>
      <c r="AG6" s="86">
        <f>AG7+AG8+AG9+AG10+AG11+AG12+AG13</f>
        <v>0</v>
      </c>
      <c r="AH6" s="86">
        <f>AH7+AH8+AH9+AH10+AH11+AH12+AH13</f>
        <v>0</v>
      </c>
      <c r="AI6" s="86">
        <f>AI7+AI8+AI9+AI10+AI11+AI12+AI13</f>
        <v>0</v>
      </c>
      <c r="AJ6" s="4">
        <f>AF6</f>
        <v>0</v>
      </c>
      <c r="AK6" s="87">
        <f>AG6+AI6</f>
        <v>0</v>
      </c>
    </row>
    <row r="7" spans="1:37" ht="15.75" x14ac:dyDescent="0.25">
      <c r="A7" s="481"/>
      <c r="B7" s="170" t="s">
        <v>7</v>
      </c>
      <c r="C7" s="171">
        <v>111</v>
      </c>
      <c r="D7" s="172">
        <v>0</v>
      </c>
      <c r="E7" s="197">
        <v>0</v>
      </c>
      <c r="F7" s="173"/>
      <c r="G7" s="205">
        <v>0</v>
      </c>
      <c r="H7" s="197">
        <v>0</v>
      </c>
      <c r="I7" s="173"/>
      <c r="J7" s="220">
        <f t="shared" si="0"/>
        <v>0</v>
      </c>
      <c r="K7" s="221"/>
      <c r="L7" s="164"/>
      <c r="M7" s="172"/>
      <c r="N7" s="177"/>
      <c r="O7" s="173"/>
      <c r="P7" s="168"/>
      <c r="Q7" s="169"/>
      <c r="R7" s="178"/>
      <c r="S7" s="179"/>
      <c r="T7" s="174"/>
      <c r="U7" s="167">
        <f t="shared" ref="U7:U39" si="3">T7*1.2</f>
        <v>0</v>
      </c>
      <c r="V7" s="122"/>
      <c r="W7" s="13"/>
      <c r="X7" s="13"/>
      <c r="Y7" s="131">
        <v>0</v>
      </c>
      <c r="Z7" s="51">
        <v>0</v>
      </c>
      <c r="AA7" s="51">
        <v>0</v>
      </c>
      <c r="AB7" s="51">
        <v>0</v>
      </c>
      <c r="AC7" s="19">
        <f t="shared" si="1"/>
        <v>0</v>
      </c>
      <c r="AD7" s="19">
        <f t="shared" si="2"/>
        <v>0</v>
      </c>
      <c r="AE7" s="48"/>
      <c r="AF7" s="27">
        <v>0</v>
      </c>
      <c r="AG7" s="27">
        <v>0</v>
      </c>
      <c r="AH7" s="27">
        <v>0</v>
      </c>
      <c r="AI7" s="27">
        <v>0</v>
      </c>
      <c r="AJ7" s="4">
        <f t="shared" ref="AJ7:AJ29" si="4">AF7</f>
        <v>0</v>
      </c>
      <c r="AK7" s="87">
        <f t="shared" ref="AK7:AK30" si="5">AG7+AI7</f>
        <v>0</v>
      </c>
    </row>
    <row r="8" spans="1:37" ht="15.75" x14ac:dyDescent="0.25">
      <c r="A8" s="481"/>
      <c r="B8" s="170" t="s">
        <v>8</v>
      </c>
      <c r="C8" s="171">
        <v>121</v>
      </c>
      <c r="D8" s="172">
        <v>0</v>
      </c>
      <c r="E8" s="197">
        <v>0</v>
      </c>
      <c r="F8" s="173"/>
      <c r="G8" s="205">
        <v>0</v>
      </c>
      <c r="H8" s="197">
        <v>0</v>
      </c>
      <c r="I8" s="173"/>
      <c r="J8" s="220">
        <f t="shared" si="0"/>
        <v>0</v>
      </c>
      <c r="K8" s="221"/>
      <c r="L8" s="164"/>
      <c r="M8" s="172"/>
      <c r="N8" s="177"/>
      <c r="O8" s="173"/>
      <c r="P8" s="168"/>
      <c r="Q8" s="169"/>
      <c r="R8" s="178"/>
      <c r="S8" s="179"/>
      <c r="T8" s="174"/>
      <c r="U8" s="167">
        <f t="shared" si="3"/>
        <v>0</v>
      </c>
      <c r="V8" s="122"/>
      <c r="W8" s="13"/>
      <c r="X8" s="13"/>
      <c r="Y8" s="131">
        <v>0</v>
      </c>
      <c r="Z8" s="51">
        <v>0</v>
      </c>
      <c r="AA8" s="51">
        <v>0</v>
      </c>
      <c r="AB8" s="51">
        <v>0</v>
      </c>
      <c r="AC8" s="19">
        <f t="shared" si="1"/>
        <v>0</v>
      </c>
      <c r="AD8" s="19">
        <f t="shared" si="2"/>
        <v>0</v>
      </c>
      <c r="AE8" s="48"/>
      <c r="AF8" s="27">
        <v>0</v>
      </c>
      <c r="AG8" s="27">
        <v>0</v>
      </c>
      <c r="AH8" s="27">
        <v>0</v>
      </c>
      <c r="AI8" s="27">
        <v>0</v>
      </c>
      <c r="AJ8" s="4">
        <f t="shared" si="4"/>
        <v>0</v>
      </c>
      <c r="AK8" s="87">
        <f t="shared" si="5"/>
        <v>0</v>
      </c>
    </row>
    <row r="9" spans="1:37" ht="15.75" x14ac:dyDescent="0.25">
      <c r="A9" s="481"/>
      <c r="B9" s="170" t="s">
        <v>9</v>
      </c>
      <c r="C9" s="171">
        <v>131</v>
      </c>
      <c r="D9" s="172">
        <v>0</v>
      </c>
      <c r="E9" s="197">
        <v>0</v>
      </c>
      <c r="F9" s="173"/>
      <c r="G9" s="205">
        <v>0</v>
      </c>
      <c r="H9" s="197">
        <v>0</v>
      </c>
      <c r="I9" s="173"/>
      <c r="J9" s="220">
        <f t="shared" si="0"/>
        <v>0</v>
      </c>
      <c r="K9" s="221"/>
      <c r="L9" s="164"/>
      <c r="M9" s="172"/>
      <c r="N9" s="177"/>
      <c r="O9" s="173"/>
      <c r="P9" s="168"/>
      <c r="Q9" s="169"/>
      <c r="R9" s="178"/>
      <c r="S9" s="179"/>
      <c r="T9" s="174"/>
      <c r="U9" s="167">
        <f t="shared" si="3"/>
        <v>0</v>
      </c>
      <c r="V9" s="122"/>
      <c r="W9" s="13"/>
      <c r="X9" s="13"/>
      <c r="Y9" s="131">
        <v>0</v>
      </c>
      <c r="Z9" s="51">
        <v>0</v>
      </c>
      <c r="AA9" s="51">
        <v>0</v>
      </c>
      <c r="AB9" s="51">
        <v>0</v>
      </c>
      <c r="AC9" s="19">
        <f t="shared" si="1"/>
        <v>0</v>
      </c>
      <c r="AD9" s="19">
        <f t="shared" si="2"/>
        <v>0</v>
      </c>
      <c r="AE9" s="48"/>
      <c r="AF9" s="27">
        <v>0</v>
      </c>
      <c r="AG9" s="27">
        <v>0</v>
      </c>
      <c r="AH9" s="27">
        <v>0</v>
      </c>
      <c r="AI9" s="27">
        <v>0</v>
      </c>
      <c r="AJ9" s="4">
        <f t="shared" si="4"/>
        <v>0</v>
      </c>
      <c r="AK9" s="87">
        <f t="shared" si="5"/>
        <v>0</v>
      </c>
    </row>
    <row r="10" spans="1:37" ht="15.75" x14ac:dyDescent="0.25">
      <c r="A10" s="481"/>
      <c r="B10" s="170" t="s">
        <v>10</v>
      </c>
      <c r="C10" s="171">
        <v>141</v>
      </c>
      <c r="D10" s="172">
        <v>0</v>
      </c>
      <c r="E10" s="197">
        <v>0</v>
      </c>
      <c r="F10" s="173"/>
      <c r="G10" s="205">
        <v>0</v>
      </c>
      <c r="H10" s="197">
        <v>0</v>
      </c>
      <c r="I10" s="173"/>
      <c r="J10" s="220">
        <f t="shared" si="0"/>
        <v>44.124000000000002</v>
      </c>
      <c r="K10" s="221">
        <f t="shared" si="0"/>
        <v>228.81799999999998</v>
      </c>
      <c r="L10" s="164"/>
      <c r="M10" s="172">
        <f>AJ10</f>
        <v>0</v>
      </c>
      <c r="N10" s="177">
        <f>AK10</f>
        <v>0</v>
      </c>
      <c r="O10" s="173" t="e">
        <f t="shared" ref="O10:O28" si="6">N10/M10</f>
        <v>#DIV/0!</v>
      </c>
      <c r="P10" s="168"/>
      <c r="Q10" s="169"/>
      <c r="R10" s="178">
        <f>M10+J10+G10+D10</f>
        <v>44.124000000000002</v>
      </c>
      <c r="S10" s="179">
        <f>N10+K10+H10+E10</f>
        <v>228.81799999999998</v>
      </c>
      <c r="T10" s="174">
        <f t="shared" ref="T10:T27" si="7">S10/R10</f>
        <v>5.1857945789139688</v>
      </c>
      <c r="U10" s="167">
        <f t="shared" si="3"/>
        <v>6.2229534946967622</v>
      </c>
      <c r="V10" s="122"/>
      <c r="W10" s="12"/>
      <c r="X10" s="12"/>
      <c r="Y10" s="131">
        <v>44.124000000000002</v>
      </c>
      <c r="Z10" s="51">
        <v>115.05</v>
      </c>
      <c r="AA10" s="51">
        <v>0.13700000000000001</v>
      </c>
      <c r="AB10" s="51">
        <v>113.768</v>
      </c>
      <c r="AC10" s="19">
        <f t="shared" si="1"/>
        <v>44.124000000000002</v>
      </c>
      <c r="AD10" s="19">
        <f t="shared" si="2"/>
        <v>228.81799999999998</v>
      </c>
      <c r="AE10" s="48"/>
      <c r="AF10" s="27">
        <v>0</v>
      </c>
      <c r="AG10" s="27">
        <v>0</v>
      </c>
      <c r="AH10" s="27">
        <v>0</v>
      </c>
      <c r="AI10" s="27">
        <v>0</v>
      </c>
      <c r="AJ10" s="4">
        <f t="shared" si="4"/>
        <v>0</v>
      </c>
      <c r="AK10" s="87">
        <f t="shared" si="5"/>
        <v>0</v>
      </c>
    </row>
    <row r="11" spans="1:37" ht="15.75" x14ac:dyDescent="0.25">
      <c r="A11" s="481"/>
      <c r="B11" s="170" t="s">
        <v>11</v>
      </c>
      <c r="C11" s="171">
        <v>151</v>
      </c>
      <c r="D11" s="172">
        <v>0</v>
      </c>
      <c r="E11" s="197">
        <v>0</v>
      </c>
      <c r="F11" s="173"/>
      <c r="G11" s="205">
        <v>0</v>
      </c>
      <c r="H11" s="197">
        <v>0</v>
      </c>
      <c r="I11" s="173"/>
      <c r="J11" s="220">
        <f t="shared" si="0"/>
        <v>0</v>
      </c>
      <c r="K11" s="221"/>
      <c r="L11" s="164"/>
      <c r="M11" s="172"/>
      <c r="N11" s="177"/>
      <c r="O11" s="173"/>
      <c r="P11" s="168"/>
      <c r="Q11" s="169"/>
      <c r="R11" s="178"/>
      <c r="S11" s="179"/>
      <c r="T11" s="174"/>
      <c r="U11" s="167">
        <f t="shared" si="3"/>
        <v>0</v>
      </c>
      <c r="V11" s="122"/>
      <c r="W11" s="13"/>
      <c r="X11" s="13"/>
      <c r="Y11" s="131">
        <v>0</v>
      </c>
      <c r="Z11" s="51">
        <v>0</v>
      </c>
      <c r="AA11" s="51">
        <v>0</v>
      </c>
      <c r="AB11" s="51">
        <v>0</v>
      </c>
      <c r="AC11" s="19">
        <f t="shared" si="1"/>
        <v>0</v>
      </c>
      <c r="AD11" s="19">
        <f t="shared" si="2"/>
        <v>0</v>
      </c>
      <c r="AE11" s="48"/>
      <c r="AF11" s="27">
        <v>0</v>
      </c>
      <c r="AG11" s="27">
        <v>0</v>
      </c>
      <c r="AH11" s="27">
        <v>0</v>
      </c>
      <c r="AI11" s="27">
        <v>0</v>
      </c>
      <c r="AJ11" s="4">
        <f t="shared" si="4"/>
        <v>0</v>
      </c>
      <c r="AK11" s="87">
        <f t="shared" si="5"/>
        <v>0</v>
      </c>
    </row>
    <row r="12" spans="1:37" ht="15.75" x14ac:dyDescent="0.25">
      <c r="A12" s="481"/>
      <c r="B12" s="170" t="s">
        <v>12</v>
      </c>
      <c r="C12" s="171">
        <v>161</v>
      </c>
      <c r="D12" s="172">
        <v>0</v>
      </c>
      <c r="E12" s="205">
        <v>0</v>
      </c>
      <c r="F12" s="173"/>
      <c r="G12" s="205">
        <v>0</v>
      </c>
      <c r="H12" s="197">
        <v>0</v>
      </c>
      <c r="I12" s="173"/>
      <c r="J12" s="220">
        <f t="shared" si="0"/>
        <v>0</v>
      </c>
      <c r="K12" s="221"/>
      <c r="L12" s="164"/>
      <c r="M12" s="172"/>
      <c r="N12" s="177"/>
      <c r="O12" s="173"/>
      <c r="P12" s="168"/>
      <c r="Q12" s="169"/>
      <c r="R12" s="178"/>
      <c r="S12" s="179"/>
      <c r="T12" s="174"/>
      <c r="U12" s="167">
        <f t="shared" si="3"/>
        <v>0</v>
      </c>
      <c r="V12" s="122"/>
      <c r="W12" s="13"/>
      <c r="X12" s="13"/>
      <c r="Y12" s="131">
        <v>0</v>
      </c>
      <c r="Z12" s="51">
        <v>0</v>
      </c>
      <c r="AA12" s="51">
        <v>0</v>
      </c>
      <c r="AB12" s="51">
        <v>0</v>
      </c>
      <c r="AC12" s="19">
        <f t="shared" si="1"/>
        <v>0</v>
      </c>
      <c r="AD12" s="19">
        <f t="shared" si="2"/>
        <v>0</v>
      </c>
      <c r="AE12" s="48"/>
      <c r="AF12" s="27">
        <v>0</v>
      </c>
      <c r="AG12" s="27">
        <v>0</v>
      </c>
      <c r="AH12" s="27">
        <v>0</v>
      </c>
      <c r="AI12" s="27">
        <v>0</v>
      </c>
      <c r="AJ12" s="4">
        <f t="shared" si="4"/>
        <v>0</v>
      </c>
      <c r="AK12" s="87">
        <f t="shared" si="5"/>
        <v>0</v>
      </c>
    </row>
    <row r="13" spans="1:37" ht="15.75" x14ac:dyDescent="0.25">
      <c r="A13" s="481"/>
      <c r="B13" s="170" t="s">
        <v>13</v>
      </c>
      <c r="C13" s="171">
        <v>171</v>
      </c>
      <c r="D13" s="172">
        <v>0</v>
      </c>
      <c r="E13" s="205">
        <v>0</v>
      </c>
      <c r="F13" s="172"/>
      <c r="G13" s="205">
        <v>0</v>
      </c>
      <c r="H13" s="205">
        <v>0</v>
      </c>
      <c r="I13" s="172"/>
      <c r="J13" s="220">
        <f t="shared" si="0"/>
        <v>0</v>
      </c>
      <c r="K13" s="212"/>
      <c r="L13" s="172"/>
      <c r="M13" s="172"/>
      <c r="N13" s="172"/>
      <c r="O13" s="172"/>
      <c r="P13" s="172"/>
      <c r="Q13" s="172"/>
      <c r="R13" s="172"/>
      <c r="S13" s="172"/>
      <c r="T13" s="172"/>
      <c r="U13" s="167">
        <f t="shared" si="3"/>
        <v>0</v>
      </c>
      <c r="V13" s="115"/>
      <c r="W13" s="115"/>
      <c r="X13" s="13"/>
      <c r="Y13" s="131">
        <v>0</v>
      </c>
      <c r="Z13" s="51">
        <v>0</v>
      </c>
      <c r="AA13" s="51">
        <v>0</v>
      </c>
      <c r="AB13" s="51">
        <v>0</v>
      </c>
      <c r="AC13" s="19">
        <f t="shared" si="1"/>
        <v>0</v>
      </c>
      <c r="AD13" s="19">
        <f t="shared" si="2"/>
        <v>0</v>
      </c>
      <c r="AE13" s="48"/>
      <c r="AF13" s="27">
        <v>0</v>
      </c>
      <c r="AG13" s="27">
        <v>0</v>
      </c>
      <c r="AH13" s="27">
        <v>0</v>
      </c>
      <c r="AI13" s="27">
        <v>0</v>
      </c>
      <c r="AJ13" s="4">
        <f t="shared" si="4"/>
        <v>0</v>
      </c>
      <c r="AK13" s="87">
        <f t="shared" si="5"/>
        <v>0</v>
      </c>
    </row>
    <row r="14" spans="1:37" ht="36" x14ac:dyDescent="0.25">
      <c r="A14" s="481"/>
      <c r="B14" s="159" t="s">
        <v>17</v>
      </c>
      <c r="C14" s="160">
        <v>200</v>
      </c>
      <c r="D14" s="175">
        <f>SUM(D15:D21)</f>
        <v>0</v>
      </c>
      <c r="E14" s="175">
        <f>SUM(E15:E21)</f>
        <v>0</v>
      </c>
      <c r="F14" s="164" t="e">
        <f>E14/D14</f>
        <v>#DIV/0!</v>
      </c>
      <c r="G14" s="206">
        <f>SUM(G15:G21)</f>
        <v>0</v>
      </c>
      <c r="H14" s="206">
        <f>SUM(H15:H21)</f>
        <v>0</v>
      </c>
      <c r="I14" s="162"/>
      <c r="J14" s="161">
        <f>SUM(J15:J21)</f>
        <v>9366.9239999999991</v>
      </c>
      <c r="K14" s="166">
        <f>SUM(K15:K21)</f>
        <v>42370.905999999995</v>
      </c>
      <c r="L14" s="164">
        <f>K14/J14</f>
        <v>4.5234599960456601</v>
      </c>
      <c r="M14" s="165">
        <f>SUM(M15:M21)</f>
        <v>6003.2870000000003</v>
      </c>
      <c r="N14" s="166">
        <f>N15+N16+N17+N18+N19+N20+N21</f>
        <v>19016.575999999997</v>
      </c>
      <c r="O14" s="164">
        <f t="shared" si="6"/>
        <v>3.1676939649895126</v>
      </c>
      <c r="P14" s="168"/>
      <c r="Q14" s="169"/>
      <c r="R14" s="165">
        <f>M14+J14+G14+D14</f>
        <v>15370.210999999999</v>
      </c>
      <c r="S14" s="166">
        <f>N14+K14+H14+E14</f>
        <v>61387.481999999989</v>
      </c>
      <c r="T14" s="164">
        <f>S14/R14</f>
        <v>3.9939257828015498</v>
      </c>
      <c r="U14" s="167">
        <f t="shared" si="3"/>
        <v>4.7927109393618599</v>
      </c>
      <c r="V14" s="123"/>
      <c r="W14" s="12"/>
      <c r="X14" s="12"/>
      <c r="Y14" s="132">
        <f>SUM(Y15:Y21)</f>
        <v>9366.9239999999991</v>
      </c>
      <c r="Z14" s="69">
        <f>SUM(Z15:Z21)</f>
        <v>31178.036000000004</v>
      </c>
      <c r="AA14" s="69">
        <f>SUM(AA15:AA21)</f>
        <v>13.48</v>
      </c>
      <c r="AB14" s="69">
        <f>SUM(AB15:AB21)</f>
        <v>11192.869999999999</v>
      </c>
      <c r="AC14" s="19">
        <f>Y14</f>
        <v>9366.9239999999991</v>
      </c>
      <c r="AD14" s="19">
        <f>Z14+AB14</f>
        <v>42370.906000000003</v>
      </c>
      <c r="AE14" s="48"/>
      <c r="AF14" s="69">
        <f>SUM(AF15:AF21)</f>
        <v>6003.2870000000003</v>
      </c>
      <c r="AG14" s="69">
        <f>SUM(AG15:AG21)</f>
        <v>11871.43</v>
      </c>
      <c r="AH14" s="69">
        <f>SUM(AH15:AH21)</f>
        <v>8.3640000000000008</v>
      </c>
      <c r="AI14" s="69">
        <f>SUM(AI15:AI21)</f>
        <v>7145.1459999999997</v>
      </c>
      <c r="AJ14" s="4">
        <f t="shared" si="4"/>
        <v>6003.2870000000003</v>
      </c>
      <c r="AK14" s="87">
        <f>AG14+AI14</f>
        <v>19016.576000000001</v>
      </c>
    </row>
    <row r="15" spans="1:37" ht="15.75" x14ac:dyDescent="0.25">
      <c r="A15" s="481"/>
      <c r="B15" s="170" t="s">
        <v>7</v>
      </c>
      <c r="C15" s="171">
        <v>211</v>
      </c>
      <c r="D15" s="176">
        <v>0</v>
      </c>
      <c r="E15" s="176">
        <v>0</v>
      </c>
      <c r="F15" s="174"/>
      <c r="G15" s="214">
        <v>0</v>
      </c>
      <c r="H15" s="214">
        <v>0</v>
      </c>
      <c r="I15" s="173"/>
      <c r="J15" s="172">
        <f t="shared" ref="J15:K29" si="8">AC15</f>
        <v>1550.52</v>
      </c>
      <c r="K15" s="177">
        <f t="shared" si="8"/>
        <v>6341.15</v>
      </c>
      <c r="L15" s="173">
        <f t="shared" ref="L15:L26" si="9">K15/J15</f>
        <v>4.0896924902613314</v>
      </c>
      <c r="M15" s="172">
        <f>AJ15</f>
        <v>0</v>
      </c>
      <c r="N15" s="177">
        <f>AK15</f>
        <v>0</v>
      </c>
      <c r="O15" s="173" t="e">
        <f t="shared" si="6"/>
        <v>#DIV/0!</v>
      </c>
      <c r="P15" s="168"/>
      <c r="Q15" s="169"/>
      <c r="R15" s="178">
        <f>M15+J15+G15+D15</f>
        <v>1550.52</v>
      </c>
      <c r="S15" s="179">
        <f>N15+K15+H15+E15</f>
        <v>6341.15</v>
      </c>
      <c r="T15" s="174">
        <f t="shared" si="7"/>
        <v>4.0896924902613314</v>
      </c>
      <c r="U15" s="167">
        <f t="shared" si="3"/>
        <v>4.9076309883135973</v>
      </c>
      <c r="V15" s="122"/>
      <c r="W15" s="13"/>
      <c r="X15" s="13"/>
      <c r="Y15" s="133">
        <v>1550.52</v>
      </c>
      <c r="Z15" s="68">
        <v>4530.4139999999998</v>
      </c>
      <c r="AA15" s="53">
        <v>2.181</v>
      </c>
      <c r="AB15" s="52">
        <v>1810.7360000000001</v>
      </c>
      <c r="AC15" s="19">
        <f t="shared" ref="AC15:AC29" si="10">Y15</f>
        <v>1550.52</v>
      </c>
      <c r="AD15" s="19">
        <f>Z15+AB15</f>
        <v>6341.15</v>
      </c>
      <c r="AE15" s="48"/>
      <c r="AF15" s="27">
        <v>0</v>
      </c>
      <c r="AG15" s="27">
        <v>0</v>
      </c>
      <c r="AH15" s="27">
        <v>0</v>
      </c>
      <c r="AI15" s="27">
        <v>0</v>
      </c>
      <c r="AJ15" s="4">
        <f>AF15</f>
        <v>0</v>
      </c>
      <c r="AK15" s="87">
        <f>AG15+AI15</f>
        <v>0</v>
      </c>
    </row>
    <row r="16" spans="1:37" ht="15.75" x14ac:dyDescent="0.25">
      <c r="A16" s="481"/>
      <c r="B16" s="170" t="s">
        <v>8</v>
      </c>
      <c r="C16" s="171">
        <v>221</v>
      </c>
      <c r="D16" s="176">
        <v>0</v>
      </c>
      <c r="E16" s="176">
        <v>0</v>
      </c>
      <c r="F16" s="174"/>
      <c r="G16" s="214">
        <v>0</v>
      </c>
      <c r="H16" s="214">
        <v>0</v>
      </c>
      <c r="I16" s="173"/>
      <c r="J16" s="172">
        <f t="shared" si="8"/>
        <v>0</v>
      </c>
      <c r="K16" s="177"/>
      <c r="L16" s="173"/>
      <c r="M16" s="172"/>
      <c r="N16" s="177"/>
      <c r="O16" s="173"/>
      <c r="P16" s="168"/>
      <c r="Q16" s="169"/>
      <c r="R16" s="178"/>
      <c r="S16" s="179"/>
      <c r="T16" s="174"/>
      <c r="U16" s="167">
        <f t="shared" si="3"/>
        <v>0</v>
      </c>
      <c r="V16" s="122"/>
      <c r="W16" s="13"/>
      <c r="X16" s="13"/>
      <c r="Y16" s="133">
        <v>0</v>
      </c>
      <c r="Z16" s="68">
        <v>0</v>
      </c>
      <c r="AA16" s="53">
        <v>0</v>
      </c>
      <c r="AB16" s="52">
        <v>0</v>
      </c>
      <c r="AC16" s="19">
        <f t="shared" si="10"/>
        <v>0</v>
      </c>
      <c r="AD16" s="19">
        <f t="shared" ref="AD16:AD29" si="11">Z16+AB16</f>
        <v>0</v>
      </c>
      <c r="AE16" s="48"/>
      <c r="AF16" s="27">
        <v>0</v>
      </c>
      <c r="AG16" s="27">
        <v>0</v>
      </c>
      <c r="AH16" s="27">
        <v>0</v>
      </c>
      <c r="AI16" s="27">
        <v>0</v>
      </c>
      <c r="AJ16" s="4">
        <f t="shared" si="4"/>
        <v>0</v>
      </c>
      <c r="AK16" s="87">
        <f t="shared" si="5"/>
        <v>0</v>
      </c>
    </row>
    <row r="17" spans="1:37" ht="15.75" x14ac:dyDescent="0.25">
      <c r="A17" s="481"/>
      <c r="B17" s="170" t="s">
        <v>9</v>
      </c>
      <c r="C17" s="171">
        <v>231</v>
      </c>
      <c r="D17" s="176">
        <v>0</v>
      </c>
      <c r="E17" s="176">
        <v>0</v>
      </c>
      <c r="F17" s="174"/>
      <c r="G17" s="214">
        <v>0</v>
      </c>
      <c r="H17" s="214">
        <v>0</v>
      </c>
      <c r="I17" s="173"/>
      <c r="J17" s="172">
        <f t="shared" si="8"/>
        <v>0</v>
      </c>
      <c r="K17" s="177">
        <f t="shared" si="8"/>
        <v>0</v>
      </c>
      <c r="L17" s="173"/>
      <c r="M17" s="172"/>
      <c r="N17" s="177"/>
      <c r="O17" s="173"/>
      <c r="P17" s="168"/>
      <c r="Q17" s="169"/>
      <c r="R17" s="178">
        <f t="shared" ref="R17:S29" si="12">M17+J17+G17+D17</f>
        <v>0</v>
      </c>
      <c r="S17" s="179">
        <f t="shared" si="12"/>
        <v>0</v>
      </c>
      <c r="T17" s="174"/>
      <c r="U17" s="167">
        <f t="shared" si="3"/>
        <v>0</v>
      </c>
      <c r="V17" s="122"/>
      <c r="W17" s="13"/>
      <c r="X17" s="13"/>
      <c r="Y17" s="133">
        <v>0</v>
      </c>
      <c r="Z17" s="68">
        <v>0</v>
      </c>
      <c r="AA17" s="53">
        <v>0</v>
      </c>
      <c r="AB17" s="52">
        <v>0</v>
      </c>
      <c r="AC17" s="19">
        <f t="shared" si="10"/>
        <v>0</v>
      </c>
      <c r="AD17" s="19">
        <f t="shared" si="11"/>
        <v>0</v>
      </c>
      <c r="AE17" s="48"/>
      <c r="AF17" s="27">
        <v>0</v>
      </c>
      <c r="AG17" s="27">
        <v>0</v>
      </c>
      <c r="AH17" s="27">
        <v>0</v>
      </c>
      <c r="AI17" s="27">
        <v>0</v>
      </c>
      <c r="AJ17" s="4">
        <f t="shared" si="4"/>
        <v>0</v>
      </c>
      <c r="AK17" s="87">
        <f t="shared" si="5"/>
        <v>0</v>
      </c>
    </row>
    <row r="18" spans="1:37" ht="15.75" x14ac:dyDescent="0.25">
      <c r="A18" s="481"/>
      <c r="B18" s="170" t="s">
        <v>10</v>
      </c>
      <c r="C18" s="171">
        <v>241</v>
      </c>
      <c r="D18" s="176">
        <v>0</v>
      </c>
      <c r="E18" s="176">
        <v>0</v>
      </c>
      <c r="F18" s="174"/>
      <c r="G18" s="214">
        <v>0</v>
      </c>
      <c r="H18" s="214">
        <v>0</v>
      </c>
      <c r="I18" s="173"/>
      <c r="J18" s="172">
        <f t="shared" si="8"/>
        <v>6835.62</v>
      </c>
      <c r="K18" s="177">
        <f t="shared" si="8"/>
        <v>31146.107</v>
      </c>
      <c r="L18" s="173">
        <f t="shared" si="9"/>
        <v>4.5564421369239367</v>
      </c>
      <c r="M18" s="172">
        <f>AJ18</f>
        <v>5366.4390000000003</v>
      </c>
      <c r="N18" s="177">
        <f>AK18</f>
        <v>16911.582999999999</v>
      </c>
      <c r="O18" s="173">
        <f t="shared" si="6"/>
        <v>3.1513603341060987</v>
      </c>
      <c r="P18" s="168"/>
      <c r="Q18" s="169"/>
      <c r="R18" s="178">
        <f>M18+J18+G18+D18</f>
        <v>12202.059000000001</v>
      </c>
      <c r="S18" s="179">
        <f t="shared" si="12"/>
        <v>48057.69</v>
      </c>
      <c r="T18" s="174">
        <f t="shared" si="7"/>
        <v>3.9384902171018839</v>
      </c>
      <c r="U18" s="167">
        <f t="shared" si="3"/>
        <v>4.7261882605222603</v>
      </c>
      <c r="V18" s="122"/>
      <c r="W18" s="13"/>
      <c r="X18" s="13"/>
      <c r="Y18" s="133">
        <v>6835.62</v>
      </c>
      <c r="Z18" s="68">
        <v>22973.644</v>
      </c>
      <c r="AA18" s="53">
        <v>9.843</v>
      </c>
      <c r="AB18" s="52">
        <v>8172.4629999999997</v>
      </c>
      <c r="AC18" s="19">
        <f t="shared" si="10"/>
        <v>6835.62</v>
      </c>
      <c r="AD18" s="19">
        <f t="shared" si="11"/>
        <v>31146.107</v>
      </c>
      <c r="AE18" s="48"/>
      <c r="AF18" s="27">
        <v>5366.4390000000003</v>
      </c>
      <c r="AG18" s="27">
        <v>10533.619000000001</v>
      </c>
      <c r="AH18" s="27">
        <v>7.44</v>
      </c>
      <c r="AI18" s="27">
        <v>6377.9639999999999</v>
      </c>
      <c r="AJ18" s="4">
        <f t="shared" si="4"/>
        <v>5366.4390000000003</v>
      </c>
      <c r="AK18" s="87">
        <f>AG18+AI18</f>
        <v>16911.582999999999</v>
      </c>
    </row>
    <row r="19" spans="1:37" ht="15.75" x14ac:dyDescent="0.25">
      <c r="A19" s="481"/>
      <c r="B19" s="170" t="s">
        <v>11</v>
      </c>
      <c r="C19" s="171">
        <v>251</v>
      </c>
      <c r="D19" s="176">
        <v>0</v>
      </c>
      <c r="E19" s="176">
        <v>0</v>
      </c>
      <c r="F19" s="174"/>
      <c r="G19" s="214">
        <v>0</v>
      </c>
      <c r="H19" s="214">
        <v>0</v>
      </c>
      <c r="I19" s="173"/>
      <c r="J19" s="172">
        <f t="shared" si="8"/>
        <v>252.18799999999999</v>
      </c>
      <c r="K19" s="177">
        <f t="shared" si="8"/>
        <v>1265.307</v>
      </c>
      <c r="L19" s="173">
        <f t="shared" si="9"/>
        <v>5.0173164464605771</v>
      </c>
      <c r="M19" s="172"/>
      <c r="N19" s="177"/>
      <c r="O19" s="173"/>
      <c r="P19" s="168"/>
      <c r="Q19" s="169"/>
      <c r="R19" s="178">
        <f t="shared" si="12"/>
        <v>252.18799999999999</v>
      </c>
      <c r="S19" s="179">
        <f t="shared" si="12"/>
        <v>1265.307</v>
      </c>
      <c r="T19" s="174">
        <f t="shared" si="7"/>
        <v>5.0173164464605771</v>
      </c>
      <c r="U19" s="167">
        <f t="shared" si="3"/>
        <v>6.0207797357526927</v>
      </c>
      <c r="V19" s="122"/>
      <c r="W19" s="13"/>
      <c r="X19" s="13"/>
      <c r="Y19" s="133">
        <v>252.18799999999999</v>
      </c>
      <c r="Z19" s="68">
        <v>953.59699999999998</v>
      </c>
      <c r="AA19" s="53">
        <v>0.375</v>
      </c>
      <c r="AB19" s="52">
        <v>311.70999999999998</v>
      </c>
      <c r="AC19" s="19">
        <f t="shared" si="10"/>
        <v>252.18799999999999</v>
      </c>
      <c r="AD19" s="19">
        <f t="shared" si="11"/>
        <v>1265.307</v>
      </c>
      <c r="AE19" s="48"/>
      <c r="AF19" s="27">
        <v>0</v>
      </c>
      <c r="AG19" s="27">
        <v>0</v>
      </c>
      <c r="AH19" s="27">
        <v>0</v>
      </c>
      <c r="AI19" s="27">
        <v>0</v>
      </c>
      <c r="AJ19" s="4">
        <f t="shared" si="4"/>
        <v>0</v>
      </c>
      <c r="AK19" s="87">
        <f>AG19+AI19</f>
        <v>0</v>
      </c>
    </row>
    <row r="20" spans="1:37" ht="15.75" x14ac:dyDescent="0.25">
      <c r="A20" s="481"/>
      <c r="B20" s="170" t="s">
        <v>12</v>
      </c>
      <c r="C20" s="171">
        <v>261</v>
      </c>
      <c r="D20" s="176">
        <v>0</v>
      </c>
      <c r="E20" s="176">
        <v>0</v>
      </c>
      <c r="F20" s="174"/>
      <c r="G20" s="214">
        <v>0</v>
      </c>
      <c r="H20" s="214">
        <v>0</v>
      </c>
      <c r="I20" s="173"/>
      <c r="J20" s="172">
        <f t="shared" si="8"/>
        <v>728.596</v>
      </c>
      <c r="K20" s="177">
        <f t="shared" si="8"/>
        <v>3618.3419999999996</v>
      </c>
      <c r="L20" s="173">
        <f t="shared" si="9"/>
        <v>4.966184277706712</v>
      </c>
      <c r="M20" s="172">
        <f>AJ20</f>
        <v>636.84799999999996</v>
      </c>
      <c r="N20" s="177">
        <f>AK20</f>
        <v>2104.9929999999999</v>
      </c>
      <c r="O20" s="173">
        <f t="shared" si="6"/>
        <v>3.3053303142979176</v>
      </c>
      <c r="P20" s="168"/>
      <c r="Q20" s="169"/>
      <c r="R20" s="178">
        <f t="shared" si="12"/>
        <v>1365.444</v>
      </c>
      <c r="S20" s="179">
        <f>E20+K20+N20</f>
        <v>5723.3349999999991</v>
      </c>
      <c r="T20" s="174">
        <f t="shared" si="7"/>
        <v>4.1915560066908633</v>
      </c>
      <c r="U20" s="167">
        <f t="shared" si="3"/>
        <v>5.0298672080290361</v>
      </c>
      <c r="V20" s="122"/>
      <c r="W20" s="13"/>
      <c r="X20" s="13"/>
      <c r="Y20" s="133">
        <v>728.596</v>
      </c>
      <c r="Z20" s="68">
        <v>2720.3809999999999</v>
      </c>
      <c r="AA20" s="53">
        <v>1.081</v>
      </c>
      <c r="AB20" s="52">
        <v>897.96100000000001</v>
      </c>
      <c r="AC20" s="19">
        <f t="shared" si="10"/>
        <v>728.596</v>
      </c>
      <c r="AD20" s="19">
        <f t="shared" si="11"/>
        <v>3618.3419999999996</v>
      </c>
      <c r="AE20" s="48"/>
      <c r="AF20" s="27">
        <v>636.84799999999996</v>
      </c>
      <c r="AG20" s="27">
        <v>1337.8109999999999</v>
      </c>
      <c r="AH20" s="27">
        <v>0.92400000000000004</v>
      </c>
      <c r="AI20" s="27">
        <v>767.18200000000002</v>
      </c>
      <c r="AJ20" s="4">
        <f t="shared" si="4"/>
        <v>636.84799999999996</v>
      </c>
      <c r="AK20" s="87">
        <f>AG20+AI20</f>
        <v>2104.9929999999999</v>
      </c>
    </row>
    <row r="21" spans="1:37" ht="15.75" x14ac:dyDescent="0.25">
      <c r="A21" s="481"/>
      <c r="B21" s="170" t="s">
        <v>13</v>
      </c>
      <c r="C21" s="171">
        <v>271</v>
      </c>
      <c r="D21" s="176">
        <v>0</v>
      </c>
      <c r="E21" s="176">
        <v>0</v>
      </c>
      <c r="F21" s="174"/>
      <c r="G21" s="214">
        <v>0</v>
      </c>
      <c r="H21" s="214">
        <v>0</v>
      </c>
      <c r="I21" s="173"/>
      <c r="J21" s="172">
        <f t="shared" si="8"/>
        <v>0</v>
      </c>
      <c r="K21" s="177">
        <v>0</v>
      </c>
      <c r="L21" s="173"/>
      <c r="M21" s="172">
        <f>AJ21</f>
        <v>0</v>
      </c>
      <c r="N21" s="177">
        <f>AK21</f>
        <v>0</v>
      </c>
      <c r="O21" s="173" t="e">
        <f t="shared" si="6"/>
        <v>#DIV/0!</v>
      </c>
      <c r="P21" s="168"/>
      <c r="Q21" s="169"/>
      <c r="R21" s="178">
        <f t="shared" si="12"/>
        <v>0</v>
      </c>
      <c r="S21" s="179">
        <f>E21+K21+N21</f>
        <v>0</v>
      </c>
      <c r="T21" s="174"/>
      <c r="U21" s="167">
        <f t="shared" si="3"/>
        <v>0</v>
      </c>
      <c r="V21" s="122"/>
      <c r="W21" s="13"/>
      <c r="X21" s="13"/>
      <c r="Y21" s="133">
        <v>0</v>
      </c>
      <c r="Z21" s="68">
        <v>0</v>
      </c>
      <c r="AA21" s="53">
        <v>0</v>
      </c>
      <c r="AB21" s="52">
        <v>0</v>
      </c>
      <c r="AC21" s="19">
        <f t="shared" si="10"/>
        <v>0</v>
      </c>
      <c r="AD21" s="19">
        <f t="shared" si="11"/>
        <v>0</v>
      </c>
      <c r="AE21" s="48"/>
      <c r="AF21" s="27">
        <v>0</v>
      </c>
      <c r="AG21" s="27">
        <v>0</v>
      </c>
      <c r="AH21" s="27">
        <v>0</v>
      </c>
      <c r="AI21" s="27">
        <v>0</v>
      </c>
      <c r="AJ21" s="4">
        <f t="shared" si="4"/>
        <v>0</v>
      </c>
      <c r="AK21" s="87">
        <f t="shared" si="5"/>
        <v>0</v>
      </c>
    </row>
    <row r="22" spans="1:37" ht="36" x14ac:dyDescent="0.25">
      <c r="A22" s="481"/>
      <c r="B22" s="159" t="s">
        <v>74</v>
      </c>
      <c r="C22" s="160">
        <v>300</v>
      </c>
      <c r="D22" s="180">
        <f>SUM(D23:D29)</f>
        <v>45596.993999999999</v>
      </c>
      <c r="E22" s="180">
        <f>E23+E24+E25+E26+E27+E28+E29</f>
        <v>232795.51699999999</v>
      </c>
      <c r="F22" s="174">
        <f t="shared" ref="F22:F30" si="13">E22/D22</f>
        <v>5.1055014065181581</v>
      </c>
      <c r="G22" s="180">
        <f>G23+G24+G25+G26+G27+G28+G29</f>
        <v>1877.7829999999999</v>
      </c>
      <c r="H22" s="180">
        <f>H23+H24+H25+H26+H27+H28+H29</f>
        <v>9620.8979999999992</v>
      </c>
      <c r="I22" s="167">
        <f>H22/G22</f>
        <v>5.1235408990282689</v>
      </c>
      <c r="J22" s="161">
        <f>J23+J24+J25+J26+J27+J28+J29</f>
        <v>1554.9190000000001</v>
      </c>
      <c r="K22" s="166">
        <f>SUM(K23:K29)</f>
        <v>6903.6950000000006</v>
      </c>
      <c r="L22" s="164">
        <f t="shared" si="9"/>
        <v>4.4399065160307387</v>
      </c>
      <c r="M22" s="165">
        <f>SUM(M23:M29)</f>
        <v>2518.4920000000002</v>
      </c>
      <c r="N22" s="166">
        <f>SUM(N23:N29)</f>
        <v>9044.8430000000008</v>
      </c>
      <c r="O22" s="164">
        <f t="shared" si="6"/>
        <v>3.5913725356284636</v>
      </c>
      <c r="P22" s="168"/>
      <c r="Q22" s="169"/>
      <c r="R22" s="165">
        <f>M22+J22+G22+D22</f>
        <v>51548.187999999995</v>
      </c>
      <c r="S22" s="166">
        <f>N22+K22+H22+E22</f>
        <v>258364.95299999998</v>
      </c>
      <c r="T22" s="164">
        <f t="shared" si="7"/>
        <v>5.0121054303596475</v>
      </c>
      <c r="U22" s="167">
        <f t="shared" si="3"/>
        <v>6.0145265164315767</v>
      </c>
      <c r="V22" s="123"/>
      <c r="W22" s="12"/>
      <c r="X22" s="12"/>
      <c r="Y22" s="134">
        <f>Y23+Y24+Y25+Y26+Y27+Y28+Y29</f>
        <v>1554.9190000000001</v>
      </c>
      <c r="Z22" s="74">
        <f>Z23+Z24+Z25+Z26+Z27+Z28+Z29</f>
        <v>5843.84</v>
      </c>
      <c r="AA22" s="74">
        <f>AA23+AA24+AA25+AA26+AA27+AA28+AA29</f>
        <v>1.2779999999999998</v>
      </c>
      <c r="AB22" s="74">
        <f>AB23+AB24+AB25+AB26+AB27+AB28+AB29</f>
        <v>1059.855</v>
      </c>
      <c r="AC22" s="19">
        <f t="shared" si="10"/>
        <v>1554.9190000000001</v>
      </c>
      <c r="AD22" s="19">
        <f>Z22+AB22</f>
        <v>6903.6949999999997</v>
      </c>
      <c r="AE22" s="48"/>
      <c r="AF22" s="74">
        <f>AF23+AF24+AF25+AF26+AF27+AF28+AF29</f>
        <v>2518.4920000000002</v>
      </c>
      <c r="AG22" s="74">
        <f>AG23+AG24+AG25+AG26+AG27+AG28+AG29</f>
        <v>5636.893</v>
      </c>
      <c r="AH22" s="74">
        <f>AH23+AH24+AH25+AH26+AH27+AH28+AH29</f>
        <v>3.657</v>
      </c>
      <c r="AI22" s="74">
        <f>AI23+AI24+AI25+AI26+AI27+AI28+AI29</f>
        <v>3407.95</v>
      </c>
      <c r="AJ22" s="52">
        <f>AJ23+AJ24+AJ25+AJ26+AJ27+AJ28+AJ29</f>
        <v>2518.4920000000002</v>
      </c>
      <c r="AK22" s="87">
        <f>AG22+AI22</f>
        <v>9044.8430000000008</v>
      </c>
    </row>
    <row r="23" spans="1:37" ht="15.75" x14ac:dyDescent="0.25">
      <c r="A23" s="481"/>
      <c r="B23" s="170" t="s">
        <v>7</v>
      </c>
      <c r="C23" s="171">
        <v>311</v>
      </c>
      <c r="D23" s="176">
        <v>6164.2969999999996</v>
      </c>
      <c r="E23" s="176">
        <v>30379.952000000001</v>
      </c>
      <c r="F23" s="174">
        <f t="shared" si="13"/>
        <v>4.9283725297467011</v>
      </c>
      <c r="G23" s="214">
        <v>0</v>
      </c>
      <c r="H23" s="214">
        <v>0</v>
      </c>
      <c r="I23" s="173"/>
      <c r="J23" s="172">
        <f>AC23</f>
        <v>202.91</v>
      </c>
      <c r="K23" s="172">
        <f>AD23</f>
        <v>919.30700000000002</v>
      </c>
      <c r="L23" s="173"/>
      <c r="M23" s="172">
        <f>AJ23</f>
        <v>0</v>
      </c>
      <c r="N23" s="177">
        <f>AK23</f>
        <v>0</v>
      </c>
      <c r="O23" s="173" t="e">
        <f t="shared" si="6"/>
        <v>#DIV/0!</v>
      </c>
      <c r="P23" s="168"/>
      <c r="Q23" s="169"/>
      <c r="R23" s="178">
        <f>M23+J23+G23+D23</f>
        <v>6367.2069999999994</v>
      </c>
      <c r="S23" s="179">
        <f>N23+K23+H23+E23</f>
        <v>31299.259000000002</v>
      </c>
      <c r="T23" s="174">
        <f t="shared" si="7"/>
        <v>4.9156967882464011</v>
      </c>
      <c r="U23" s="167">
        <f t="shared" si="3"/>
        <v>5.8988361458956815</v>
      </c>
      <c r="V23" s="122"/>
      <c r="W23" s="13"/>
      <c r="X23" s="13"/>
      <c r="Y23" s="133">
        <v>202.91</v>
      </c>
      <c r="Z23" s="68">
        <v>789.17899999999997</v>
      </c>
      <c r="AA23" s="53">
        <v>0.157</v>
      </c>
      <c r="AB23" s="52">
        <v>130.12799999999999</v>
      </c>
      <c r="AC23" s="19">
        <f t="shared" si="10"/>
        <v>202.91</v>
      </c>
      <c r="AD23" s="19">
        <f t="shared" si="11"/>
        <v>919.30700000000002</v>
      </c>
      <c r="AE23" s="48"/>
      <c r="AF23" s="27">
        <v>0</v>
      </c>
      <c r="AG23" s="27">
        <v>0</v>
      </c>
      <c r="AH23" s="27">
        <v>0</v>
      </c>
      <c r="AI23" s="27">
        <v>0</v>
      </c>
      <c r="AJ23" s="4">
        <f t="shared" si="4"/>
        <v>0</v>
      </c>
      <c r="AK23" s="87">
        <f t="shared" si="5"/>
        <v>0</v>
      </c>
    </row>
    <row r="24" spans="1:37" ht="15.75" x14ac:dyDescent="0.25">
      <c r="A24" s="481"/>
      <c r="B24" s="170" t="s">
        <v>8</v>
      </c>
      <c r="C24" s="171">
        <v>321</v>
      </c>
      <c r="D24" s="176">
        <v>0</v>
      </c>
      <c r="E24" s="176">
        <v>0</v>
      </c>
      <c r="F24" s="174"/>
      <c r="G24" s="214">
        <v>0</v>
      </c>
      <c r="H24" s="214">
        <v>0</v>
      </c>
      <c r="I24" s="173"/>
      <c r="J24" s="172">
        <f>AC24</f>
        <v>0</v>
      </c>
      <c r="K24" s="172">
        <f t="shared" ref="K24:K29" si="14">AD24</f>
        <v>0</v>
      </c>
      <c r="L24" s="173"/>
      <c r="M24" s="172"/>
      <c r="N24" s="177"/>
      <c r="O24" s="173"/>
      <c r="P24" s="168"/>
      <c r="Q24" s="169"/>
      <c r="R24" s="178">
        <f t="shared" si="12"/>
        <v>0</v>
      </c>
      <c r="S24" s="179"/>
      <c r="T24" s="174"/>
      <c r="U24" s="167">
        <f t="shared" si="3"/>
        <v>0</v>
      </c>
      <c r="V24" s="122"/>
      <c r="W24" s="13"/>
      <c r="X24" s="13"/>
      <c r="Y24" s="133">
        <v>0</v>
      </c>
      <c r="Z24" s="68">
        <v>0</v>
      </c>
      <c r="AA24" s="53">
        <v>0</v>
      </c>
      <c r="AB24" s="52">
        <v>0</v>
      </c>
      <c r="AC24" s="19">
        <f t="shared" si="10"/>
        <v>0</v>
      </c>
      <c r="AD24" s="19">
        <f t="shared" si="11"/>
        <v>0</v>
      </c>
      <c r="AE24" s="48"/>
      <c r="AF24" s="28">
        <v>0</v>
      </c>
      <c r="AG24" s="28">
        <v>0</v>
      </c>
      <c r="AH24" s="28">
        <v>0</v>
      </c>
      <c r="AI24" s="28">
        <v>0</v>
      </c>
      <c r="AJ24" s="4">
        <f t="shared" si="4"/>
        <v>0</v>
      </c>
      <c r="AK24" s="87">
        <f t="shared" si="5"/>
        <v>0</v>
      </c>
    </row>
    <row r="25" spans="1:37" ht="15.75" x14ac:dyDescent="0.25">
      <c r="A25" s="481"/>
      <c r="B25" s="170" t="s">
        <v>9</v>
      </c>
      <c r="C25" s="171">
        <v>331</v>
      </c>
      <c r="D25" s="176">
        <v>0</v>
      </c>
      <c r="E25" s="176">
        <v>0</v>
      </c>
      <c r="F25" s="174" t="e">
        <f t="shared" si="13"/>
        <v>#DIV/0!</v>
      </c>
      <c r="G25" s="214">
        <v>0</v>
      </c>
      <c r="H25" s="214">
        <v>0</v>
      </c>
      <c r="I25" s="173"/>
      <c r="J25" s="172">
        <f t="shared" si="8"/>
        <v>0</v>
      </c>
      <c r="K25" s="172">
        <f t="shared" si="14"/>
        <v>0</v>
      </c>
      <c r="L25" s="173"/>
      <c r="M25" s="172"/>
      <c r="N25" s="177"/>
      <c r="O25" s="173"/>
      <c r="P25" s="168"/>
      <c r="Q25" s="169"/>
      <c r="R25" s="178">
        <f t="shared" si="12"/>
        <v>0</v>
      </c>
      <c r="S25" s="179">
        <f t="shared" si="12"/>
        <v>0</v>
      </c>
      <c r="T25" s="174"/>
      <c r="U25" s="167">
        <f t="shared" si="3"/>
        <v>0</v>
      </c>
      <c r="V25" s="122"/>
      <c r="W25" s="13"/>
      <c r="X25" s="13"/>
      <c r="Y25" s="133">
        <v>0</v>
      </c>
      <c r="Z25" s="68">
        <v>0</v>
      </c>
      <c r="AA25" s="53">
        <v>0</v>
      </c>
      <c r="AB25" s="52">
        <v>0</v>
      </c>
      <c r="AC25" s="19">
        <f t="shared" si="10"/>
        <v>0</v>
      </c>
      <c r="AD25" s="19">
        <f t="shared" si="11"/>
        <v>0</v>
      </c>
      <c r="AE25" s="48"/>
      <c r="AF25" s="29">
        <v>0</v>
      </c>
      <c r="AG25" s="29">
        <v>0</v>
      </c>
      <c r="AH25" s="29">
        <v>0</v>
      </c>
      <c r="AI25" s="29">
        <v>0</v>
      </c>
      <c r="AJ25" s="4">
        <f t="shared" si="4"/>
        <v>0</v>
      </c>
      <c r="AK25" s="87">
        <f t="shared" si="5"/>
        <v>0</v>
      </c>
    </row>
    <row r="26" spans="1:37" ht="15.75" x14ac:dyDescent="0.25">
      <c r="A26" s="481"/>
      <c r="B26" s="170" t="s">
        <v>10</v>
      </c>
      <c r="C26" s="171">
        <v>341</v>
      </c>
      <c r="D26" s="176">
        <v>24409.444</v>
      </c>
      <c r="E26" s="176">
        <v>120511.105</v>
      </c>
      <c r="F26" s="174">
        <f t="shared" si="13"/>
        <v>4.9370688246729424</v>
      </c>
      <c r="G26" s="176">
        <v>1877.7829999999999</v>
      </c>
      <c r="H26" s="176">
        <v>9620.8979999999992</v>
      </c>
      <c r="I26" s="173">
        <f>H26/G26</f>
        <v>5.1235408990282689</v>
      </c>
      <c r="J26" s="172">
        <f t="shared" si="8"/>
        <v>1137.5830000000001</v>
      </c>
      <c r="K26" s="172">
        <f t="shared" si="14"/>
        <v>5012.9090000000006</v>
      </c>
      <c r="L26" s="173">
        <f t="shared" si="9"/>
        <v>4.4066314282122709</v>
      </c>
      <c r="M26" s="172">
        <f>AJ26</f>
        <v>2178.6120000000001</v>
      </c>
      <c r="N26" s="177">
        <f>AK26</f>
        <v>7922.4110000000001</v>
      </c>
      <c r="O26" s="173">
        <f t="shared" si="6"/>
        <v>3.6364488031829438</v>
      </c>
      <c r="P26" s="168"/>
      <c r="Q26" s="169"/>
      <c r="R26" s="178">
        <f t="shared" si="12"/>
        <v>29603.421999999999</v>
      </c>
      <c r="S26" s="179">
        <f t="shared" si="12"/>
        <v>143067.323</v>
      </c>
      <c r="T26" s="174">
        <f t="shared" si="7"/>
        <v>4.8327967962622704</v>
      </c>
      <c r="U26" s="167">
        <f t="shared" si="3"/>
        <v>5.7993561555147242</v>
      </c>
      <c r="V26" s="122"/>
      <c r="W26" s="13"/>
      <c r="X26" s="13"/>
      <c r="Y26" s="133">
        <v>1137.5830000000001</v>
      </c>
      <c r="Z26" s="68">
        <v>4220.6930000000002</v>
      </c>
      <c r="AA26" s="53">
        <v>0.95499999999999996</v>
      </c>
      <c r="AB26" s="52">
        <v>792.21600000000001</v>
      </c>
      <c r="AC26" s="19">
        <f t="shared" si="10"/>
        <v>1137.5830000000001</v>
      </c>
      <c r="AD26" s="19">
        <f t="shared" si="11"/>
        <v>5012.9090000000006</v>
      </c>
      <c r="AE26" s="48"/>
      <c r="AF26" s="29">
        <v>2178.6120000000001</v>
      </c>
      <c r="AG26" s="29">
        <v>4869.34</v>
      </c>
      <c r="AH26" s="29">
        <v>3.206</v>
      </c>
      <c r="AI26" s="29">
        <v>3053.0709999999999</v>
      </c>
      <c r="AJ26" s="4">
        <f t="shared" si="4"/>
        <v>2178.6120000000001</v>
      </c>
      <c r="AK26" s="87">
        <f>AG26+AI26</f>
        <v>7922.4110000000001</v>
      </c>
    </row>
    <row r="27" spans="1:37" ht="15.75" x14ac:dyDescent="0.25">
      <c r="A27" s="481"/>
      <c r="B27" s="170" t="s">
        <v>11</v>
      </c>
      <c r="C27" s="171">
        <v>351</v>
      </c>
      <c r="D27" s="176">
        <v>1042.684</v>
      </c>
      <c r="E27" s="176">
        <v>5260.451</v>
      </c>
      <c r="F27" s="174">
        <f t="shared" si="13"/>
        <v>5.045105707961377</v>
      </c>
      <c r="G27" s="214">
        <v>0</v>
      </c>
      <c r="H27" s="214">
        <v>0</v>
      </c>
      <c r="I27" s="173"/>
      <c r="J27" s="172">
        <f t="shared" si="8"/>
        <v>0</v>
      </c>
      <c r="K27" s="172">
        <f t="shared" si="14"/>
        <v>0</v>
      </c>
      <c r="L27" s="173"/>
      <c r="M27" s="172"/>
      <c r="N27" s="177"/>
      <c r="O27" s="173"/>
      <c r="P27" s="168"/>
      <c r="Q27" s="169"/>
      <c r="R27" s="178">
        <f t="shared" si="12"/>
        <v>1042.684</v>
      </c>
      <c r="S27" s="179">
        <f t="shared" si="12"/>
        <v>5260.451</v>
      </c>
      <c r="T27" s="174">
        <f t="shared" si="7"/>
        <v>5.045105707961377</v>
      </c>
      <c r="U27" s="167">
        <f t="shared" si="3"/>
        <v>6.0541268495536524</v>
      </c>
      <c r="V27" s="122"/>
      <c r="W27" s="13"/>
      <c r="X27" s="13"/>
      <c r="Y27" s="133">
        <v>0</v>
      </c>
      <c r="Z27" s="68">
        <v>0</v>
      </c>
      <c r="AA27" s="53">
        <v>0</v>
      </c>
      <c r="AB27" s="52">
        <v>0</v>
      </c>
      <c r="AC27" s="19">
        <f t="shared" si="10"/>
        <v>0</v>
      </c>
      <c r="AD27" s="19">
        <f t="shared" si="11"/>
        <v>0</v>
      </c>
      <c r="AE27" s="48"/>
      <c r="AF27" s="29">
        <v>0</v>
      </c>
      <c r="AG27" s="29">
        <v>0</v>
      </c>
      <c r="AH27" s="29">
        <v>0</v>
      </c>
      <c r="AI27" s="29">
        <v>0</v>
      </c>
      <c r="AJ27" s="4">
        <f t="shared" si="4"/>
        <v>0</v>
      </c>
      <c r="AK27" s="87">
        <f t="shared" si="5"/>
        <v>0</v>
      </c>
    </row>
    <row r="28" spans="1:37" ht="15.75" x14ac:dyDescent="0.25">
      <c r="A28" s="481"/>
      <c r="B28" s="170" t="s">
        <v>12</v>
      </c>
      <c r="C28" s="171">
        <v>361</v>
      </c>
      <c r="D28" s="176">
        <v>13934.02</v>
      </c>
      <c r="E28" s="176">
        <v>76408.024000000005</v>
      </c>
      <c r="F28" s="174">
        <f t="shared" si="13"/>
        <v>5.4835592312914727</v>
      </c>
      <c r="G28" s="214">
        <v>0</v>
      </c>
      <c r="H28" s="214">
        <v>0</v>
      </c>
      <c r="I28" s="173"/>
      <c r="J28" s="172">
        <f t="shared" si="8"/>
        <v>214.42599999999999</v>
      </c>
      <c r="K28" s="172">
        <f t="shared" si="14"/>
        <v>971.47899999999993</v>
      </c>
      <c r="L28" s="173"/>
      <c r="M28" s="172">
        <f>AJ28</f>
        <v>339.88</v>
      </c>
      <c r="N28" s="177">
        <f>AK28</f>
        <v>1122.432</v>
      </c>
      <c r="O28" s="173">
        <f t="shared" si="6"/>
        <v>3.3024361539366835</v>
      </c>
      <c r="P28" s="168"/>
      <c r="Q28" s="169"/>
      <c r="R28" s="178">
        <f t="shared" si="12"/>
        <v>14488.326000000001</v>
      </c>
      <c r="S28" s="179">
        <f>N28+K28+H28+E28</f>
        <v>78501.934999999998</v>
      </c>
      <c r="T28" s="174">
        <f>S28/R28</f>
        <v>5.4182888347487479</v>
      </c>
      <c r="U28" s="167">
        <f t="shared" si="3"/>
        <v>6.5019466016984975</v>
      </c>
      <c r="V28" s="122"/>
      <c r="W28" s="13"/>
      <c r="X28" s="13"/>
      <c r="Y28" s="133">
        <v>214.42599999999999</v>
      </c>
      <c r="Z28" s="68">
        <v>833.96799999999996</v>
      </c>
      <c r="AA28" s="53">
        <v>0.16600000000000001</v>
      </c>
      <c r="AB28" s="52">
        <v>137.511</v>
      </c>
      <c r="AC28" s="19">
        <f t="shared" si="10"/>
        <v>214.42599999999999</v>
      </c>
      <c r="AD28" s="19">
        <f t="shared" si="11"/>
        <v>971.47899999999993</v>
      </c>
      <c r="AE28" s="48"/>
      <c r="AF28" s="29">
        <v>339.88</v>
      </c>
      <c r="AG28" s="29">
        <v>767.553</v>
      </c>
      <c r="AH28" s="29">
        <v>0.45100000000000001</v>
      </c>
      <c r="AI28" s="29">
        <v>354.87900000000002</v>
      </c>
      <c r="AJ28" s="4">
        <f t="shared" si="4"/>
        <v>339.88</v>
      </c>
      <c r="AK28" s="87">
        <f>AG28+AI28</f>
        <v>1122.432</v>
      </c>
    </row>
    <row r="29" spans="1:37" ht="15.75" x14ac:dyDescent="0.25">
      <c r="A29" s="481"/>
      <c r="B29" s="170" t="s">
        <v>13</v>
      </c>
      <c r="C29" s="171">
        <v>371</v>
      </c>
      <c r="D29" s="176">
        <v>46.548999999999999</v>
      </c>
      <c r="E29" s="176">
        <v>235.98500000000001</v>
      </c>
      <c r="F29" s="174">
        <f t="shared" si="13"/>
        <v>5.0696040731272429</v>
      </c>
      <c r="G29" s="214">
        <v>0</v>
      </c>
      <c r="H29" s="214">
        <v>0</v>
      </c>
      <c r="I29" s="173"/>
      <c r="J29" s="172">
        <f t="shared" si="8"/>
        <v>0</v>
      </c>
      <c r="K29" s="172">
        <f t="shared" si="14"/>
        <v>0</v>
      </c>
      <c r="L29" s="173"/>
      <c r="M29" s="173"/>
      <c r="N29" s="173"/>
      <c r="O29" s="173"/>
      <c r="P29" s="173">
        <f>D29</f>
        <v>46.548999999999999</v>
      </c>
      <c r="Q29" s="173">
        <f>E29</f>
        <v>235.98500000000001</v>
      </c>
      <c r="R29" s="173">
        <f t="shared" si="12"/>
        <v>46.548999999999999</v>
      </c>
      <c r="S29" s="173">
        <f>N29+K29+H29+E29</f>
        <v>235.98500000000001</v>
      </c>
      <c r="T29" s="173">
        <f>S29/R29</f>
        <v>5.0696040731272429</v>
      </c>
      <c r="U29" s="167">
        <f t="shared" si="3"/>
        <v>6.0835248877526915</v>
      </c>
      <c r="V29" s="115"/>
      <c r="W29" s="13"/>
      <c r="X29" s="13"/>
      <c r="Y29" s="133">
        <v>0</v>
      </c>
      <c r="Z29" s="68">
        <v>0</v>
      </c>
      <c r="AA29" s="53">
        <v>0</v>
      </c>
      <c r="AB29" s="52">
        <v>0</v>
      </c>
      <c r="AC29" s="19">
        <f t="shared" si="10"/>
        <v>0</v>
      </c>
      <c r="AD29" s="19">
        <f t="shared" si="11"/>
        <v>0</v>
      </c>
      <c r="AE29" s="48"/>
      <c r="AF29" s="29">
        <v>0</v>
      </c>
      <c r="AG29" s="29">
        <v>0</v>
      </c>
      <c r="AH29" s="29">
        <v>0</v>
      </c>
      <c r="AI29" s="29">
        <v>0</v>
      </c>
      <c r="AJ29" s="4">
        <f t="shared" si="4"/>
        <v>0</v>
      </c>
      <c r="AK29" s="87">
        <f t="shared" si="5"/>
        <v>0</v>
      </c>
    </row>
    <row r="30" spans="1:37" ht="56.25" customHeight="1" x14ac:dyDescent="0.25">
      <c r="A30" s="481"/>
      <c r="B30" s="159" t="s">
        <v>15</v>
      </c>
      <c r="C30" s="160">
        <v>500</v>
      </c>
      <c r="D30" s="180">
        <v>31979.344000000001</v>
      </c>
      <c r="E30" s="180">
        <v>117898.413</v>
      </c>
      <c r="F30" s="174">
        <f t="shared" si="13"/>
        <v>3.6867051744401009</v>
      </c>
      <c r="G30" s="180">
        <v>0</v>
      </c>
      <c r="H30" s="180">
        <v>0</v>
      </c>
      <c r="I30" s="167"/>
      <c r="J30" s="172">
        <f>AC30</f>
        <v>0</v>
      </c>
      <c r="K30" s="177">
        <f>AD30</f>
        <v>0</v>
      </c>
      <c r="L30" s="167"/>
      <c r="M30" s="165"/>
      <c r="N30" s="166"/>
      <c r="O30" s="167"/>
      <c r="P30" s="168"/>
      <c r="Q30" s="169"/>
      <c r="R30" s="165">
        <f>D30+G30+J30+M30</f>
        <v>31979.344000000001</v>
      </c>
      <c r="S30" s="166">
        <f>E30+H30+K30+N30</f>
        <v>117898.413</v>
      </c>
      <c r="T30" s="167">
        <f>S30/R30</f>
        <v>3.6867051744401009</v>
      </c>
      <c r="U30" s="167">
        <f t="shared" si="3"/>
        <v>4.4240462093281208</v>
      </c>
      <c r="V30" s="121"/>
      <c r="W30" s="12"/>
      <c r="X30" s="12"/>
      <c r="Y30" s="71">
        <v>0</v>
      </c>
      <c r="Z30" s="71">
        <v>0</v>
      </c>
      <c r="AA30">
        <v>0</v>
      </c>
      <c r="AB30">
        <v>0</v>
      </c>
      <c r="AF30" s="20">
        <v>0</v>
      </c>
      <c r="AG30" s="20">
        <v>0</v>
      </c>
      <c r="AH30" s="20">
        <v>0</v>
      </c>
      <c r="AI30" s="20">
        <v>0</v>
      </c>
      <c r="AJ30" s="3"/>
      <c r="AK30" s="87">
        <f t="shared" si="5"/>
        <v>0</v>
      </c>
    </row>
    <row r="31" spans="1:37" ht="55.5" customHeight="1" x14ac:dyDescent="0.25">
      <c r="B31" s="182" t="s">
        <v>31</v>
      </c>
      <c r="C31" s="183">
        <v>600</v>
      </c>
      <c r="D31" s="148">
        <f>D22+D14</f>
        <v>45596.993999999999</v>
      </c>
      <c r="E31" s="148">
        <f>E22+E14</f>
        <v>232795.51699999999</v>
      </c>
      <c r="F31" s="184">
        <f>E31/D31</f>
        <v>5.1055014065181581</v>
      </c>
      <c r="G31" s="148">
        <f>G22+G14</f>
        <v>1877.7829999999999</v>
      </c>
      <c r="H31" s="148">
        <f>H22+H14</f>
        <v>9620.8979999999992</v>
      </c>
      <c r="I31" s="184">
        <f>H31/G31</f>
        <v>5.1235408990282689</v>
      </c>
      <c r="J31" s="148">
        <f>J14+J22</f>
        <v>10921.842999999999</v>
      </c>
      <c r="K31" s="148">
        <f>K14+K22</f>
        <v>49274.600999999995</v>
      </c>
      <c r="L31" s="184">
        <f>K31/J31</f>
        <v>4.5115646690764555</v>
      </c>
      <c r="M31" s="148">
        <f>M6+M14+M22</f>
        <v>8521.7790000000005</v>
      </c>
      <c r="N31" s="148">
        <f>N6+N14+N22</f>
        <v>28061.418999999998</v>
      </c>
      <c r="O31" s="184">
        <f>N31/M31</f>
        <v>3.2929062112500214</v>
      </c>
      <c r="P31" s="185"/>
      <c r="Q31" s="186"/>
      <c r="R31" s="148">
        <f>R6+R14+R22</f>
        <v>66962.522999999986</v>
      </c>
      <c r="S31" s="148">
        <f>S6+S14+S22</f>
        <v>319981.25299999997</v>
      </c>
      <c r="T31" s="187">
        <f>S31/R31</f>
        <v>4.778512497206834</v>
      </c>
      <c r="U31" s="167">
        <f t="shared" si="3"/>
        <v>5.734214996648201</v>
      </c>
      <c r="V31" s="124"/>
      <c r="W31" s="14"/>
      <c r="X31" s="14"/>
      <c r="Y31" s="135">
        <f t="shared" ref="Y31:AD31" si="15">Y6+Y14+Y22</f>
        <v>10965.966999999999</v>
      </c>
      <c r="Z31" s="23">
        <f t="shared" si="15"/>
        <v>37136.926000000007</v>
      </c>
      <c r="AA31" s="23">
        <f t="shared" si="15"/>
        <v>14.895000000000001</v>
      </c>
      <c r="AB31" s="23">
        <f t="shared" si="15"/>
        <v>12366.492999999999</v>
      </c>
      <c r="AC31" s="23">
        <f t="shared" si="15"/>
        <v>10965.966999999999</v>
      </c>
      <c r="AD31" s="23">
        <f t="shared" si="15"/>
        <v>49503.419000000002</v>
      </c>
      <c r="AF31" s="23">
        <f t="shared" ref="AF31:AK31" si="16">AF6+AF14+AF22</f>
        <v>8521.7790000000005</v>
      </c>
      <c r="AG31" s="23">
        <f t="shared" si="16"/>
        <v>17508.323</v>
      </c>
      <c r="AH31" s="23">
        <f t="shared" si="16"/>
        <v>12.021000000000001</v>
      </c>
      <c r="AI31" s="23">
        <f t="shared" si="16"/>
        <v>10553.096</v>
      </c>
      <c r="AJ31" s="23">
        <f t="shared" si="16"/>
        <v>8521.7790000000005</v>
      </c>
      <c r="AK31" s="23">
        <f t="shared" si="16"/>
        <v>28061.419000000002</v>
      </c>
    </row>
    <row r="32" spans="1:37" ht="30.75" customHeight="1" x14ac:dyDescent="0.25">
      <c r="B32" s="188" t="s">
        <v>22</v>
      </c>
      <c r="C32" s="189"/>
      <c r="D32" s="190">
        <f>SUM(D33:D39)</f>
        <v>45596.993999999999</v>
      </c>
      <c r="E32" s="190">
        <f>SUM(E33:E39)</f>
        <v>232795.51699999999</v>
      </c>
      <c r="F32" s="184">
        <f t="shared" ref="F32:F39" si="17">E32/D32</f>
        <v>5.1055014065181581</v>
      </c>
      <c r="G32" s="190">
        <f>G31</f>
        <v>1877.7829999999999</v>
      </c>
      <c r="H32" s="190">
        <f t="shared" ref="H32:O32" si="18">H31</f>
        <v>9620.8979999999992</v>
      </c>
      <c r="I32" s="191">
        <f t="shared" si="18"/>
        <v>5.1235408990282689</v>
      </c>
      <c r="J32" s="190">
        <f t="shared" si="18"/>
        <v>10921.842999999999</v>
      </c>
      <c r="K32" s="190">
        <f>K31</f>
        <v>49274.600999999995</v>
      </c>
      <c r="L32" s="191">
        <f t="shared" si="18"/>
        <v>4.5115646690764555</v>
      </c>
      <c r="M32" s="190">
        <f t="shared" si="18"/>
        <v>8521.7790000000005</v>
      </c>
      <c r="N32" s="190">
        <f t="shared" si="18"/>
        <v>28061.418999999998</v>
      </c>
      <c r="O32" s="191">
        <f t="shared" si="18"/>
        <v>3.2929062112500214</v>
      </c>
      <c r="P32" s="192"/>
      <c r="Q32" s="192"/>
      <c r="R32" s="193">
        <f>R31</f>
        <v>66962.522999999986</v>
      </c>
      <c r="S32" s="193">
        <f>S31</f>
        <v>319981.25299999997</v>
      </c>
      <c r="T32" s="194">
        <f>T31</f>
        <v>4.778512497206834</v>
      </c>
      <c r="U32" s="167">
        <f t="shared" si="3"/>
        <v>5.734214996648201</v>
      </c>
      <c r="V32" s="15"/>
      <c r="W32" s="15"/>
      <c r="X32" s="15"/>
      <c r="Y32" s="72"/>
      <c r="Z32" s="72"/>
    </row>
    <row r="33" spans="1:34" ht="24.75" customHeight="1" x14ac:dyDescent="0.25">
      <c r="A33" s="478"/>
      <c r="B33" s="195" t="s">
        <v>7</v>
      </c>
      <c r="C33" s="171"/>
      <c r="D33" s="177">
        <f t="shared" ref="D33:E39" si="19">D7+D15+D23</f>
        <v>6164.2969999999996</v>
      </c>
      <c r="E33" s="177">
        <f t="shared" si="19"/>
        <v>30379.952000000001</v>
      </c>
      <c r="F33" s="173">
        <f t="shared" si="17"/>
        <v>4.9283725297467011</v>
      </c>
      <c r="G33" s="197">
        <f t="shared" ref="G33:H39" si="20">G7+G15+G23</f>
        <v>0</v>
      </c>
      <c r="H33" s="197">
        <f t="shared" si="20"/>
        <v>0</v>
      </c>
      <c r="I33" s="173"/>
      <c r="J33" s="172">
        <f>J7+J15+J23</f>
        <v>1753.43</v>
      </c>
      <c r="K33" s="177">
        <f>K7+K15+K23</f>
        <v>7260.4569999999994</v>
      </c>
      <c r="L33" s="173">
        <f t="shared" ref="L33:L38" si="21">K33/J33</f>
        <v>4.1407167665661015</v>
      </c>
      <c r="M33" s="172">
        <f>M7+M15+M23</f>
        <v>0</v>
      </c>
      <c r="N33" s="177">
        <f>N7+N15+N23</f>
        <v>0</v>
      </c>
      <c r="O33" s="173" t="e">
        <f t="shared" ref="O33:O38" si="22">N33/M33</f>
        <v>#DIV/0!</v>
      </c>
      <c r="P33" s="172" t="e">
        <f>P7+P15+P23+#REF!</f>
        <v>#REF!</v>
      </c>
      <c r="Q33" s="196" t="e">
        <f>Q7+Q15+Q23+#REF!</f>
        <v>#REF!</v>
      </c>
      <c r="R33" s="172">
        <f>R7+R15+R23</f>
        <v>7917.726999999999</v>
      </c>
      <c r="S33" s="177">
        <f>S7+S15+S23</f>
        <v>37640.409</v>
      </c>
      <c r="T33" s="173">
        <f>S33/R33</f>
        <v>4.753941251068647</v>
      </c>
      <c r="U33" s="167">
        <f t="shared" si="3"/>
        <v>5.704729501282376</v>
      </c>
      <c r="V33" s="115"/>
      <c r="W33" s="16"/>
      <c r="X33" s="16"/>
      <c r="Y33" s="70"/>
      <c r="Z33" s="70"/>
    </row>
    <row r="34" spans="1:34" ht="24.75" customHeight="1" x14ac:dyDescent="0.25">
      <c r="A34" s="478"/>
      <c r="B34" s="195" t="s">
        <v>8</v>
      </c>
      <c r="C34" s="171"/>
      <c r="D34" s="177">
        <f t="shared" si="19"/>
        <v>0</v>
      </c>
      <c r="E34" s="197">
        <f t="shared" si="19"/>
        <v>0</v>
      </c>
      <c r="F34" s="173"/>
      <c r="G34" s="197">
        <f t="shared" si="20"/>
        <v>0</v>
      </c>
      <c r="H34" s="197">
        <f t="shared" si="20"/>
        <v>0</v>
      </c>
      <c r="I34" s="173"/>
      <c r="J34" s="172">
        <f t="shared" ref="J34:J39" si="23">J8+J16+J24</f>
        <v>0</v>
      </c>
      <c r="K34" s="177"/>
      <c r="L34" s="173"/>
      <c r="M34" s="172"/>
      <c r="N34" s="177"/>
      <c r="O34" s="173"/>
      <c r="P34" s="172"/>
      <c r="Q34" s="196"/>
      <c r="R34" s="172">
        <f t="shared" ref="R34:R39" si="24">R8+R16+R24</f>
        <v>0</v>
      </c>
      <c r="S34" s="177"/>
      <c r="T34" s="173"/>
      <c r="U34" s="167">
        <f t="shared" si="3"/>
        <v>0</v>
      </c>
      <c r="V34" s="115"/>
      <c r="W34" s="16"/>
      <c r="X34" s="16"/>
      <c r="Y34" s="70"/>
      <c r="Z34" s="70"/>
    </row>
    <row r="35" spans="1:34" ht="24.75" customHeight="1" x14ac:dyDescent="0.25">
      <c r="A35" s="478"/>
      <c r="B35" s="195" t="s">
        <v>9</v>
      </c>
      <c r="C35" s="171"/>
      <c r="D35" s="177">
        <f t="shared" si="19"/>
        <v>0</v>
      </c>
      <c r="E35" s="177">
        <f t="shared" si="19"/>
        <v>0</v>
      </c>
      <c r="F35" s="173" t="e">
        <f t="shared" si="17"/>
        <v>#DIV/0!</v>
      </c>
      <c r="G35" s="197">
        <f t="shared" si="20"/>
        <v>0</v>
      </c>
      <c r="H35" s="197">
        <f t="shared" si="20"/>
        <v>0</v>
      </c>
      <c r="I35" s="173"/>
      <c r="J35" s="172">
        <f t="shared" si="23"/>
        <v>0</v>
      </c>
      <c r="K35" s="197">
        <f>K9+K17+K25</f>
        <v>0</v>
      </c>
      <c r="L35" s="173"/>
      <c r="M35" s="172"/>
      <c r="N35" s="177"/>
      <c r="O35" s="173"/>
      <c r="P35" s="172" t="e">
        <f>P9+P17+P25+#REF!</f>
        <v>#REF!</v>
      </c>
      <c r="Q35" s="196" t="e">
        <f>Q9+Q17+Q25+#REF!</f>
        <v>#REF!</v>
      </c>
      <c r="R35" s="172">
        <f t="shared" si="24"/>
        <v>0</v>
      </c>
      <c r="S35" s="177">
        <f>S9+S17+S25</f>
        <v>0</v>
      </c>
      <c r="T35" s="173"/>
      <c r="U35" s="167">
        <f t="shared" si="3"/>
        <v>0</v>
      </c>
      <c r="V35" s="115"/>
      <c r="W35" s="16"/>
      <c r="X35" s="16"/>
      <c r="Y35" s="70"/>
      <c r="Z35" s="70"/>
      <c r="AC35" s="479" t="s">
        <v>32</v>
      </c>
      <c r="AD35" s="479"/>
      <c r="AE35" s="479"/>
      <c r="AF35" s="479"/>
      <c r="AG35" s="479"/>
      <c r="AH35" s="479"/>
    </row>
    <row r="36" spans="1:34" ht="24.75" customHeight="1" x14ac:dyDescent="0.25">
      <c r="A36" s="478"/>
      <c r="B36" s="195" t="s">
        <v>10</v>
      </c>
      <c r="C36" s="171"/>
      <c r="D36" s="177">
        <f t="shared" si="19"/>
        <v>24409.444</v>
      </c>
      <c r="E36" s="177">
        <f t="shared" si="19"/>
        <v>120511.105</v>
      </c>
      <c r="F36" s="173">
        <f t="shared" si="17"/>
        <v>4.9370688246729424</v>
      </c>
      <c r="G36" s="172">
        <f t="shared" si="20"/>
        <v>1877.7829999999999</v>
      </c>
      <c r="H36" s="177">
        <f t="shared" si="20"/>
        <v>9620.8979999999992</v>
      </c>
      <c r="I36" s="173">
        <f>H36/G36</f>
        <v>5.1235408990282689</v>
      </c>
      <c r="J36" s="172">
        <f t="shared" si="23"/>
        <v>8017.3269999999993</v>
      </c>
      <c r="K36" s="177">
        <f>K10+K18+K26</f>
        <v>36387.834000000003</v>
      </c>
      <c r="L36" s="173">
        <f t="shared" si="21"/>
        <v>4.5386491033732321</v>
      </c>
      <c r="M36" s="172">
        <f>M10+M18+M26</f>
        <v>7545.0510000000004</v>
      </c>
      <c r="N36" s="177">
        <f>N10+N18+N26</f>
        <v>24833.993999999999</v>
      </c>
      <c r="O36" s="173">
        <f t="shared" si="22"/>
        <v>3.2914282487951372</v>
      </c>
      <c r="P36" s="172" t="e">
        <f>P10+P18+P26+#REF!</f>
        <v>#REF!</v>
      </c>
      <c r="Q36" s="196" t="e">
        <f>Q10+Q18+Q26+#REF!</f>
        <v>#REF!</v>
      </c>
      <c r="R36" s="172">
        <f t="shared" si="24"/>
        <v>41849.604999999996</v>
      </c>
      <c r="S36" s="177">
        <f>S10+S18+S26</f>
        <v>191353.83100000001</v>
      </c>
      <c r="T36" s="173">
        <f>S36/R36</f>
        <v>4.5724166572181515</v>
      </c>
      <c r="U36" s="167">
        <f t="shared" si="3"/>
        <v>5.486899988661782</v>
      </c>
      <c r="V36" s="115"/>
      <c r="W36" s="16"/>
      <c r="X36" s="16"/>
      <c r="Y36" s="70"/>
      <c r="Z36" s="70"/>
      <c r="AC36" s="479"/>
      <c r="AD36" s="479"/>
      <c r="AE36" s="479"/>
      <c r="AF36" s="479"/>
      <c r="AG36" s="479"/>
      <c r="AH36" s="479"/>
    </row>
    <row r="37" spans="1:34" ht="24.75" customHeight="1" x14ac:dyDescent="0.25">
      <c r="A37" s="478"/>
      <c r="B37" s="195" t="s">
        <v>11</v>
      </c>
      <c r="C37" s="171"/>
      <c r="D37" s="177">
        <f t="shared" si="19"/>
        <v>1042.684</v>
      </c>
      <c r="E37" s="177">
        <f t="shared" si="19"/>
        <v>5260.451</v>
      </c>
      <c r="F37" s="173">
        <f t="shared" si="17"/>
        <v>5.045105707961377</v>
      </c>
      <c r="G37" s="197">
        <f t="shared" si="20"/>
        <v>0</v>
      </c>
      <c r="H37" s="197">
        <f t="shared" si="20"/>
        <v>0</v>
      </c>
      <c r="I37" s="173"/>
      <c r="J37" s="172">
        <f t="shared" si="23"/>
        <v>252.18799999999999</v>
      </c>
      <c r="K37" s="197">
        <f>K11+K19+K27</f>
        <v>1265.307</v>
      </c>
      <c r="L37" s="173">
        <f t="shared" si="21"/>
        <v>5.0173164464605771</v>
      </c>
      <c r="M37" s="172">
        <f>M11+M19+M27</f>
        <v>0</v>
      </c>
      <c r="N37" s="177"/>
      <c r="O37" s="173"/>
      <c r="P37" s="172" t="e">
        <f>P11+P19+P27+#REF!</f>
        <v>#REF!</v>
      </c>
      <c r="Q37" s="196" t="e">
        <f>Q11+Q19+Q27+#REF!</f>
        <v>#REF!</v>
      </c>
      <c r="R37" s="172">
        <f t="shared" si="24"/>
        <v>1294.8719999999998</v>
      </c>
      <c r="S37" s="177">
        <f>S11+S19+S27</f>
        <v>6525.7579999999998</v>
      </c>
      <c r="T37" s="173">
        <f>S37/R37</f>
        <v>5.0396934986624169</v>
      </c>
      <c r="U37" s="167">
        <f t="shared" si="3"/>
        <v>6.0476321983948997</v>
      </c>
      <c r="V37" s="115"/>
      <c r="W37" s="16"/>
      <c r="X37" s="16"/>
      <c r="Y37" s="70"/>
      <c r="Z37" s="70"/>
      <c r="AC37" s="479"/>
      <c r="AD37" s="479"/>
      <c r="AE37" s="479"/>
      <c r="AF37" s="479"/>
      <c r="AG37" s="479"/>
      <c r="AH37" s="479"/>
    </row>
    <row r="38" spans="1:34" ht="24.75" customHeight="1" x14ac:dyDescent="0.25">
      <c r="A38" s="478"/>
      <c r="B38" s="195" t="s">
        <v>12</v>
      </c>
      <c r="C38" s="171"/>
      <c r="D38" s="177">
        <f t="shared" si="19"/>
        <v>13934.02</v>
      </c>
      <c r="E38" s="177">
        <f t="shared" si="19"/>
        <v>76408.024000000005</v>
      </c>
      <c r="F38" s="173">
        <f t="shared" si="17"/>
        <v>5.4835592312914727</v>
      </c>
      <c r="G38" s="197">
        <f t="shared" si="20"/>
        <v>0</v>
      </c>
      <c r="H38" s="197">
        <f t="shared" si="20"/>
        <v>0</v>
      </c>
      <c r="I38" s="173"/>
      <c r="J38" s="172">
        <f t="shared" si="23"/>
        <v>943.02199999999993</v>
      </c>
      <c r="K38" s="177">
        <f>K12+K20+K28</f>
        <v>4589.8209999999999</v>
      </c>
      <c r="L38" s="173">
        <f t="shared" si="21"/>
        <v>4.8671409574750113</v>
      </c>
      <c r="M38" s="172">
        <f>M12+M20+M28</f>
        <v>976.72799999999995</v>
      </c>
      <c r="N38" s="177">
        <f>N12+N20+N28</f>
        <v>3227.4250000000002</v>
      </c>
      <c r="O38" s="173">
        <f t="shared" si="22"/>
        <v>3.3043232097369999</v>
      </c>
      <c r="P38" s="172" t="e">
        <f>P12+P20+P28+#REF!</f>
        <v>#REF!</v>
      </c>
      <c r="Q38" s="196" t="e">
        <f>Q12+Q20+Q28+#REF!</f>
        <v>#REF!</v>
      </c>
      <c r="R38" s="172">
        <f t="shared" si="24"/>
        <v>15853.77</v>
      </c>
      <c r="S38" s="177">
        <f>S12+S20+S28</f>
        <v>84225.26999999999</v>
      </c>
      <c r="T38" s="173">
        <f>S38/R38</f>
        <v>5.3126335250227541</v>
      </c>
      <c r="U38" s="167">
        <f t="shared" si="3"/>
        <v>6.3751602300273049</v>
      </c>
      <c r="V38" s="115"/>
      <c r="W38" s="16"/>
      <c r="X38" s="16"/>
      <c r="Y38" s="70"/>
      <c r="Z38" s="70"/>
      <c r="AC38" s="479"/>
      <c r="AD38" s="479"/>
      <c r="AE38" s="479"/>
      <c r="AF38" s="479"/>
      <c r="AG38" s="479"/>
      <c r="AH38" s="479"/>
    </row>
    <row r="39" spans="1:34" ht="24.75" customHeight="1" x14ac:dyDescent="0.25">
      <c r="A39" s="478"/>
      <c r="B39" s="195" t="s">
        <v>13</v>
      </c>
      <c r="C39" s="198"/>
      <c r="D39" s="177">
        <f t="shared" si="19"/>
        <v>46.548999999999999</v>
      </c>
      <c r="E39" s="197">
        <f t="shared" si="19"/>
        <v>235.98500000000001</v>
      </c>
      <c r="F39" s="173">
        <f t="shared" si="17"/>
        <v>5.0696040731272429</v>
      </c>
      <c r="G39" s="197">
        <f t="shared" si="20"/>
        <v>0</v>
      </c>
      <c r="H39" s="197">
        <f t="shared" si="20"/>
        <v>0</v>
      </c>
      <c r="I39" s="173"/>
      <c r="J39" s="172">
        <f t="shared" si="23"/>
        <v>0</v>
      </c>
      <c r="K39" s="177"/>
      <c r="L39" s="173"/>
      <c r="M39" s="172">
        <f>M13+M21+M29</f>
        <v>0</v>
      </c>
      <c r="N39" s="177"/>
      <c r="O39" s="173"/>
      <c r="P39" s="172" t="e">
        <f>P13+P21+P29+#REF!</f>
        <v>#REF!</v>
      </c>
      <c r="Q39" s="196" t="e">
        <f>Q13+Q21+Q29+#REF!</f>
        <v>#REF!</v>
      </c>
      <c r="R39" s="172">
        <f t="shared" si="24"/>
        <v>46.548999999999999</v>
      </c>
      <c r="S39" s="177">
        <f>S13+S21+S29</f>
        <v>235.98500000000001</v>
      </c>
      <c r="T39" s="173">
        <f>S39/R39</f>
        <v>5.0696040731272429</v>
      </c>
      <c r="U39" s="167">
        <f t="shared" si="3"/>
        <v>6.0835248877526915</v>
      </c>
      <c r="V39" s="115"/>
      <c r="W39" s="16"/>
      <c r="X39" s="16"/>
      <c r="Y39" s="70"/>
      <c r="Z39" s="70"/>
    </row>
    <row r="40" spans="1:34" x14ac:dyDescent="0.25">
      <c r="C40"/>
      <c r="J40" s="48"/>
      <c r="K40" s="48"/>
      <c r="R40" s="48"/>
      <c r="S40" s="127"/>
      <c r="T40" s="115"/>
      <c r="U40" s="115"/>
      <c r="V40" s="115"/>
      <c r="W40" s="3"/>
      <c r="X40" s="17"/>
    </row>
    <row r="41" spans="1:34" ht="17.25" customHeight="1" x14ac:dyDescent="0.25">
      <c r="C41"/>
      <c r="M41" s="48"/>
      <c r="R41" s="48"/>
      <c r="S41" s="128"/>
      <c r="T41" s="17"/>
      <c r="U41" s="17"/>
      <c r="W41" s="3"/>
      <c r="X41" s="17"/>
    </row>
    <row r="42" spans="1:34" s="22" customFormat="1" ht="3.75" customHeight="1" x14ac:dyDescent="0.3">
      <c r="A42" s="21"/>
      <c r="D42" s="73"/>
      <c r="E42" s="73"/>
      <c r="F42" s="73"/>
      <c r="G42" s="73"/>
      <c r="H42" s="73"/>
      <c r="I42" s="73"/>
      <c r="J42" s="73"/>
      <c r="K42" s="73"/>
      <c r="L42" s="73"/>
      <c r="M42" s="73"/>
      <c r="N42" s="73"/>
      <c r="O42" s="73"/>
      <c r="P42" s="73" t="e">
        <f>P33+P34+P35+P36+P37+P38+P39</f>
        <v>#REF!</v>
      </c>
      <c r="Q42" s="73" t="e">
        <f>Q33+Q34+Q35+Q36+Q37+Q38+Q39</f>
        <v>#REF!</v>
      </c>
      <c r="R42" s="73"/>
      <c r="S42" s="73"/>
      <c r="T42" s="73"/>
      <c r="U42" s="73"/>
      <c r="V42" s="125"/>
      <c r="W42" s="136"/>
      <c r="X42" s="137"/>
    </row>
    <row r="43" spans="1:34" ht="4.5" customHeight="1" x14ac:dyDescent="0.3">
      <c r="A43" s="21"/>
      <c r="C43"/>
      <c r="W43" s="3"/>
      <c r="X43" s="17"/>
    </row>
    <row r="44" spans="1:34" ht="15.75" x14ac:dyDescent="0.25">
      <c r="B44" s="67" t="s">
        <v>72</v>
      </c>
      <c r="C44"/>
      <c r="R44" s="48"/>
      <c r="S44" s="490" t="s">
        <v>75</v>
      </c>
      <c r="T44" s="490"/>
      <c r="U44" s="142"/>
      <c r="V44" s="126"/>
      <c r="W44" s="3"/>
      <c r="X44" s="17"/>
    </row>
    <row r="45" spans="1:34" x14ac:dyDescent="0.25">
      <c r="C45"/>
    </row>
    <row r="46" spans="1:34" x14ac:dyDescent="0.25">
      <c r="R46" s="48"/>
    </row>
  </sheetData>
  <mergeCells count="17">
    <mergeCell ref="R1:T1"/>
    <mergeCell ref="Y2:Z2"/>
    <mergeCell ref="AA2:AB2"/>
    <mergeCell ref="B4:B5"/>
    <mergeCell ref="C4:C5"/>
    <mergeCell ref="D4:F4"/>
    <mergeCell ref="G4:I4"/>
    <mergeCell ref="J4:L4"/>
    <mergeCell ref="M4:O4"/>
    <mergeCell ref="B2:U2"/>
    <mergeCell ref="S44:T44"/>
    <mergeCell ref="R4:U4"/>
    <mergeCell ref="Y4:AD4"/>
    <mergeCell ref="AF4:AK4"/>
    <mergeCell ref="A6:A30"/>
    <mergeCell ref="A33:A39"/>
    <mergeCell ref="AC35:AH38"/>
  </mergeCells>
  <dataValidations count="1">
    <dataValidation type="decimal" allowBlank="1" showErrorMessage="1" errorTitle="Ошибка" error="Допускается ввод только действительных чисел!" sqref="AF6:AI13 AF22:AJ22 G22:H28 F32:F39 V31:AD31 E31:O31 I33:I39 O33:O39 AF15:AI21 Y15:AB29 J6:J13 E32 L33:L39 G29:Q29 K6:K12 AF31:AK31 R31:T31 T33:T39 V33:V39 AF23:AI30 D22:D32 E22:E30 J15:J28 K14:K28 J30:K30">
      <formula1>-9.99999999999999E+23</formula1>
      <formula2>9.99999999999999E+23</formula2>
    </dataValidation>
  </dataValidations>
  <pageMargins left="0.70866141732283472" right="0.31496062992125984" top="0.55118110236220474" bottom="0.35433070866141736"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4"/>
    <pageSetUpPr fitToPage="1"/>
  </sheetPr>
  <dimension ref="A1:AJ50"/>
  <sheetViews>
    <sheetView zoomScale="80" zoomScaleNormal="80" zoomScaleSheetLayoutView="82" workbookViewId="0">
      <pane xSplit="3" ySplit="5" topLeftCell="S24" activePane="bottomRight" state="frozen"/>
      <selection pane="topRight" activeCell="D1" sqref="D1"/>
      <selection pane="bottomLeft" activeCell="A6" sqref="A6"/>
      <selection pane="bottomRight" activeCell="F14" sqref="F14"/>
    </sheetView>
  </sheetViews>
  <sheetFormatPr defaultRowHeight="15" x14ac:dyDescent="0.25"/>
  <cols>
    <col min="1" max="1" width="2" customWidth="1"/>
    <col min="2" max="2" width="47.42578125" style="147" customWidth="1"/>
    <col min="3" max="3" width="12.85546875" style="149" customWidth="1"/>
    <col min="4" max="4" width="17.28515625" style="147" customWidth="1"/>
    <col min="5" max="5" width="17.85546875" style="147" customWidth="1"/>
    <col min="6" max="6" width="14.140625" style="147" customWidth="1"/>
    <col min="7" max="7" width="16.28515625" style="147" customWidth="1"/>
    <col min="8" max="8" width="15.85546875" style="147" customWidth="1"/>
    <col min="9" max="9" width="14.28515625" style="147" customWidth="1"/>
    <col min="10" max="11" width="14.42578125" style="147" customWidth="1"/>
    <col min="12" max="13" width="15" style="147" customWidth="1"/>
    <col min="14" max="14" width="14.85546875" style="147" customWidth="1"/>
    <col min="15" max="17" width="15" style="147" customWidth="1"/>
    <col min="18" max="18" width="15.85546875" style="147" customWidth="1"/>
    <col min="19" max="19" width="16.7109375" style="147" customWidth="1"/>
    <col min="20" max="21" width="14.85546875" style="147" customWidth="1"/>
    <col min="22" max="22" width="12.42578125" customWidth="1"/>
    <col min="23" max="23" width="10.28515625" customWidth="1"/>
    <col min="24" max="24" width="14.85546875" customWidth="1"/>
    <col min="25" max="25" width="14" customWidth="1"/>
    <col min="26" max="26" width="14.28515625" customWidth="1"/>
    <col min="27" max="27" width="15.7109375" customWidth="1"/>
    <col min="28" max="28" width="14.28515625" customWidth="1"/>
    <col min="29" max="29" width="14.7109375" customWidth="1"/>
    <col min="30" max="30" width="9.140625" customWidth="1"/>
    <col min="31" max="34" width="14.5703125" customWidth="1"/>
    <col min="35" max="35" width="15.28515625" customWidth="1"/>
    <col min="36" max="36" width="13.7109375" customWidth="1"/>
  </cols>
  <sheetData>
    <row r="1" spans="1:36" ht="15.75" x14ac:dyDescent="0.25">
      <c r="R1" s="473"/>
      <c r="S1" s="473"/>
      <c r="T1" s="473"/>
      <c r="U1" s="143"/>
    </row>
    <row r="2" spans="1:36" s="1" customFormat="1" ht="88.5" customHeight="1" x14ac:dyDescent="0.25">
      <c r="B2" s="476" t="s">
        <v>84</v>
      </c>
      <c r="C2" s="487"/>
      <c r="D2" s="487"/>
      <c r="E2" s="487"/>
      <c r="F2" s="487"/>
      <c r="G2" s="487"/>
      <c r="H2" s="487"/>
      <c r="I2" s="487"/>
      <c r="J2" s="487"/>
      <c r="K2" s="487"/>
      <c r="L2" s="487"/>
      <c r="M2" s="487"/>
      <c r="N2" s="487"/>
      <c r="O2" s="487"/>
      <c r="P2" s="487"/>
      <c r="Q2" s="487"/>
      <c r="R2" s="487"/>
      <c r="S2" s="487"/>
      <c r="T2" s="487"/>
      <c r="U2" s="487"/>
      <c r="V2" s="2"/>
      <c r="W2" s="2"/>
      <c r="X2" s="482">
        <v>3</v>
      </c>
      <c r="Y2" s="482"/>
      <c r="Z2" s="483">
        <v>5</v>
      </c>
      <c r="AA2" s="483"/>
    </row>
    <row r="3" spans="1:36" ht="23.25" thickBot="1" x14ac:dyDescent="0.35">
      <c r="S3" s="489"/>
      <c r="T3" s="489"/>
      <c r="U3" s="150"/>
      <c r="V3" s="17"/>
      <c r="W3" s="17"/>
      <c r="X3" s="17"/>
      <c r="Y3" s="17"/>
      <c r="Z3" s="17"/>
      <c r="AA3" s="17"/>
      <c r="AB3" s="17"/>
      <c r="AC3" s="17"/>
    </row>
    <row r="4" spans="1:36" ht="40.5" customHeight="1" thickBot="1" x14ac:dyDescent="0.3">
      <c r="B4" s="484" t="s">
        <v>2</v>
      </c>
      <c r="C4" s="485" t="s">
        <v>0</v>
      </c>
      <c r="D4" s="486" t="s">
        <v>3</v>
      </c>
      <c r="E4" s="475"/>
      <c r="F4" s="475"/>
      <c r="G4" s="475" t="s">
        <v>4</v>
      </c>
      <c r="H4" s="475"/>
      <c r="I4" s="475"/>
      <c r="J4" s="475" t="s">
        <v>16</v>
      </c>
      <c r="K4" s="475"/>
      <c r="L4" s="475"/>
      <c r="M4" s="475" t="s">
        <v>19</v>
      </c>
      <c r="N4" s="475"/>
      <c r="O4" s="475"/>
      <c r="P4" s="151" t="s">
        <v>26</v>
      </c>
      <c r="Q4" s="152"/>
      <c r="R4" s="475" t="s">
        <v>26</v>
      </c>
      <c r="S4" s="475"/>
      <c r="T4" s="475"/>
      <c r="U4" s="475"/>
      <c r="V4" s="18"/>
      <c r="W4" s="18"/>
      <c r="X4" s="480" t="s">
        <v>16</v>
      </c>
      <c r="Y4" s="471"/>
      <c r="Z4" s="471"/>
      <c r="AA4" s="471"/>
      <c r="AB4" s="471"/>
      <c r="AC4" s="472"/>
      <c r="AE4" s="480" t="s">
        <v>19</v>
      </c>
      <c r="AF4" s="471"/>
      <c r="AG4" s="471"/>
      <c r="AH4" s="471"/>
      <c r="AI4" s="471"/>
      <c r="AJ4" s="472"/>
    </row>
    <row r="5" spans="1:36" ht="61.5" customHeight="1" thickBot="1" x14ac:dyDescent="0.3">
      <c r="B5" s="484"/>
      <c r="C5" s="485"/>
      <c r="D5" s="153" t="s">
        <v>24</v>
      </c>
      <c r="E5" s="154" t="s">
        <v>25</v>
      </c>
      <c r="F5" s="155" t="s">
        <v>30</v>
      </c>
      <c r="G5" s="153" t="s">
        <v>24</v>
      </c>
      <c r="H5" s="154" t="s">
        <v>25</v>
      </c>
      <c r="I5" s="155" t="s">
        <v>30</v>
      </c>
      <c r="J5" s="153" t="s">
        <v>24</v>
      </c>
      <c r="K5" s="154" t="s">
        <v>23</v>
      </c>
      <c r="L5" s="155" t="s">
        <v>30</v>
      </c>
      <c r="M5" s="153" t="s">
        <v>24</v>
      </c>
      <c r="N5" s="154" t="s">
        <v>23</v>
      </c>
      <c r="O5" s="155" t="s">
        <v>30</v>
      </c>
      <c r="P5" s="156" t="s">
        <v>5</v>
      </c>
      <c r="Q5" s="157" t="s">
        <v>6</v>
      </c>
      <c r="R5" s="158" t="s">
        <v>24</v>
      </c>
      <c r="S5" s="154" t="s">
        <v>23</v>
      </c>
      <c r="T5" s="155" t="s">
        <v>69</v>
      </c>
      <c r="U5" s="155" t="s">
        <v>81</v>
      </c>
      <c r="V5" s="11"/>
      <c r="W5" s="11"/>
      <c r="X5" s="24" t="s">
        <v>5</v>
      </c>
      <c r="Y5" s="25" t="s">
        <v>27</v>
      </c>
      <c r="Z5" s="24" t="s">
        <v>29</v>
      </c>
      <c r="AA5" s="25" t="s">
        <v>28</v>
      </c>
      <c r="AB5" s="26" t="s">
        <v>20</v>
      </c>
      <c r="AC5" s="7" t="s">
        <v>21</v>
      </c>
      <c r="AE5" s="5" t="s">
        <v>5</v>
      </c>
      <c r="AF5" s="6" t="s">
        <v>18</v>
      </c>
      <c r="AG5" s="5" t="s">
        <v>29</v>
      </c>
      <c r="AH5" s="6" t="s">
        <v>28</v>
      </c>
      <c r="AI5" s="7" t="s">
        <v>20</v>
      </c>
      <c r="AJ5" s="7" t="s">
        <v>21</v>
      </c>
    </row>
    <row r="6" spans="1:36" ht="36" x14ac:dyDescent="0.25">
      <c r="A6" s="481"/>
      <c r="B6" s="159" t="s">
        <v>1</v>
      </c>
      <c r="C6" s="160">
        <v>100</v>
      </c>
      <c r="D6" s="161">
        <f>SUM(D7:D13)</f>
        <v>0</v>
      </c>
      <c r="E6" s="161">
        <f>SUM(E7:E13)</f>
        <v>0</v>
      </c>
      <c r="F6" s="161"/>
      <c r="G6" s="161">
        <f>SUM(G7:G13)</f>
        <v>0</v>
      </c>
      <c r="H6" s="161">
        <f>SUM(H7:H13)</f>
        <v>0</v>
      </c>
      <c r="I6" s="163"/>
      <c r="J6" s="161">
        <f t="shared" ref="J6:K13" si="0">AB6</f>
        <v>94.56</v>
      </c>
      <c r="K6" s="161">
        <f t="shared" si="0"/>
        <v>636.51800000000003</v>
      </c>
      <c r="L6" s="164"/>
      <c r="M6" s="165">
        <f>AI6</f>
        <v>0</v>
      </c>
      <c r="N6" s="166">
        <f>AJ6</f>
        <v>0</v>
      </c>
      <c r="O6" s="167"/>
      <c r="P6" s="168"/>
      <c r="Q6" s="169"/>
      <c r="R6" s="165">
        <f>M6+J6+G6+D6</f>
        <v>94.56</v>
      </c>
      <c r="S6" s="166">
        <f>N6+K6+H6+E6</f>
        <v>636.51800000000003</v>
      </c>
      <c r="T6" s="167">
        <f>S6/R6</f>
        <v>6.7313663282571916</v>
      </c>
      <c r="U6" s="167">
        <f>T6*1.2</f>
        <v>8.0776395939086303</v>
      </c>
      <c r="V6" s="12"/>
      <c r="W6" s="12"/>
      <c r="X6" s="233">
        <f>SUM(X7:X13)</f>
        <v>94.56</v>
      </c>
      <c r="Y6" s="233">
        <f>SUM(Y7:Y13)</f>
        <v>245.48099999999999</v>
      </c>
      <c r="Z6" s="233">
        <f>SUM(Z7:Z13)</f>
        <v>0.45200000000000001</v>
      </c>
      <c r="AA6" s="233">
        <f>SUM(AA7:AA13)</f>
        <v>391.03699999999998</v>
      </c>
      <c r="AB6" s="236">
        <f t="shared" ref="AB6:AB13" si="1">X6</f>
        <v>94.56</v>
      </c>
      <c r="AC6" s="236">
        <f t="shared" ref="AC6:AC13" si="2">Y6+AA6</f>
        <v>636.51800000000003</v>
      </c>
      <c r="AD6" s="48"/>
      <c r="AE6" s="86">
        <f>SUM(AE7:AE13)</f>
        <v>0</v>
      </c>
      <c r="AF6" s="86">
        <f>SUM(AF7:AF13)</f>
        <v>0</v>
      </c>
      <c r="AG6" s="86">
        <f>SUM(AG7:AG13)</f>
        <v>0</v>
      </c>
      <c r="AH6" s="86">
        <f>SUM(AH7:AH13)</f>
        <v>0</v>
      </c>
      <c r="AI6" s="138">
        <f>AE6</f>
        <v>0</v>
      </c>
      <c r="AJ6" s="138">
        <f>AF6+AH6</f>
        <v>0</v>
      </c>
    </row>
    <row r="7" spans="1:36" ht="15.75" x14ac:dyDescent="0.25">
      <c r="A7" s="481"/>
      <c r="B7" s="170" t="s">
        <v>7</v>
      </c>
      <c r="C7" s="171">
        <v>111</v>
      </c>
      <c r="D7" s="172">
        <v>0</v>
      </c>
      <c r="E7" s="172">
        <v>0</v>
      </c>
      <c r="F7" s="173"/>
      <c r="G7" s="172">
        <v>0</v>
      </c>
      <c r="H7" s="172">
        <v>0</v>
      </c>
      <c r="I7" s="173"/>
      <c r="J7" s="172">
        <f t="shared" si="0"/>
        <v>0</v>
      </c>
      <c r="K7" s="172">
        <f t="shared" si="0"/>
        <v>0</v>
      </c>
      <c r="L7" s="164"/>
      <c r="M7" s="178">
        <f t="shared" ref="M7:M13" si="3">AI7</f>
        <v>0</v>
      </c>
      <c r="N7" s="179">
        <f t="shared" ref="N7:N13" si="4">AJ7</f>
        <v>0</v>
      </c>
      <c r="O7" s="173"/>
      <c r="P7" s="168"/>
      <c r="Q7" s="169"/>
      <c r="R7" s="178">
        <f t="shared" ref="R7:R13" si="5">M7+J7+G7+D7</f>
        <v>0</v>
      </c>
      <c r="S7" s="179">
        <f t="shared" ref="S7:S13" si="6">N7+K7+H7+E7</f>
        <v>0</v>
      </c>
      <c r="T7" s="167"/>
      <c r="U7" s="167"/>
      <c r="V7" s="13"/>
      <c r="W7" s="13"/>
      <c r="X7" s="51">
        <v>0</v>
      </c>
      <c r="Y7" s="51">
        <v>0</v>
      </c>
      <c r="Z7" s="51">
        <v>0</v>
      </c>
      <c r="AA7" s="51">
        <v>0</v>
      </c>
      <c r="AB7" s="19">
        <f t="shared" si="1"/>
        <v>0</v>
      </c>
      <c r="AC7" s="19">
        <f t="shared" si="2"/>
        <v>0</v>
      </c>
      <c r="AD7" s="48"/>
      <c r="AE7" s="27">
        <v>0</v>
      </c>
      <c r="AF7" s="27">
        <v>0</v>
      </c>
      <c r="AG7" s="27">
        <v>0</v>
      </c>
      <c r="AH7" s="27">
        <v>0</v>
      </c>
      <c r="AI7" s="4">
        <f t="shared" ref="AI7:AI36" si="7">AE7</f>
        <v>0</v>
      </c>
      <c r="AJ7" s="87">
        <f t="shared" ref="AJ7:AJ38" si="8">AF7+AH7</f>
        <v>0</v>
      </c>
    </row>
    <row r="8" spans="1:36" ht="15.75" x14ac:dyDescent="0.25">
      <c r="A8" s="481"/>
      <c r="B8" s="170" t="s">
        <v>8</v>
      </c>
      <c r="C8" s="171">
        <v>121</v>
      </c>
      <c r="D8" s="172">
        <v>0</v>
      </c>
      <c r="E8" s="172">
        <v>0</v>
      </c>
      <c r="F8" s="173"/>
      <c r="G8" s="172">
        <v>0</v>
      </c>
      <c r="H8" s="172">
        <v>0</v>
      </c>
      <c r="I8" s="173"/>
      <c r="J8" s="172">
        <f t="shared" si="0"/>
        <v>0</v>
      </c>
      <c r="K8" s="172">
        <f t="shared" si="0"/>
        <v>0</v>
      </c>
      <c r="L8" s="164"/>
      <c r="M8" s="178">
        <f t="shared" si="3"/>
        <v>0</v>
      </c>
      <c r="N8" s="179">
        <f t="shared" si="4"/>
        <v>0</v>
      </c>
      <c r="O8" s="173"/>
      <c r="P8" s="168"/>
      <c r="Q8" s="169"/>
      <c r="R8" s="178">
        <f t="shared" si="5"/>
        <v>0</v>
      </c>
      <c r="S8" s="179">
        <f t="shared" si="6"/>
        <v>0</v>
      </c>
      <c r="T8" s="167"/>
      <c r="U8" s="167"/>
      <c r="V8" s="13"/>
      <c r="W8" s="13"/>
      <c r="X8" s="51">
        <v>0</v>
      </c>
      <c r="Y8" s="51">
        <v>0</v>
      </c>
      <c r="Z8" s="51">
        <v>0</v>
      </c>
      <c r="AA8" s="51">
        <v>0</v>
      </c>
      <c r="AB8" s="19">
        <f t="shared" si="1"/>
        <v>0</v>
      </c>
      <c r="AC8" s="19">
        <f t="shared" si="2"/>
        <v>0</v>
      </c>
      <c r="AD8" s="48"/>
      <c r="AE8" s="27">
        <v>0</v>
      </c>
      <c r="AF8" s="27">
        <v>0</v>
      </c>
      <c r="AG8" s="27">
        <v>0</v>
      </c>
      <c r="AH8" s="27">
        <v>0</v>
      </c>
      <c r="AI8" s="4">
        <f t="shared" si="7"/>
        <v>0</v>
      </c>
      <c r="AJ8" s="87">
        <f t="shared" si="8"/>
        <v>0</v>
      </c>
    </row>
    <row r="9" spans="1:36" ht="15.75" x14ac:dyDescent="0.25">
      <c r="A9" s="481"/>
      <c r="B9" s="170" t="s">
        <v>9</v>
      </c>
      <c r="C9" s="171">
        <v>131</v>
      </c>
      <c r="D9" s="172">
        <v>0</v>
      </c>
      <c r="E9" s="172">
        <v>0</v>
      </c>
      <c r="F9" s="173"/>
      <c r="G9" s="172">
        <v>0</v>
      </c>
      <c r="H9" s="172">
        <v>0</v>
      </c>
      <c r="I9" s="173"/>
      <c r="J9" s="172">
        <f t="shared" si="0"/>
        <v>0</v>
      </c>
      <c r="K9" s="172">
        <f t="shared" si="0"/>
        <v>0</v>
      </c>
      <c r="L9" s="164"/>
      <c r="M9" s="178">
        <f t="shared" si="3"/>
        <v>0</v>
      </c>
      <c r="N9" s="179">
        <f t="shared" si="4"/>
        <v>0</v>
      </c>
      <c r="O9" s="173"/>
      <c r="P9" s="168"/>
      <c r="Q9" s="169"/>
      <c r="R9" s="178">
        <f t="shared" si="5"/>
        <v>0</v>
      </c>
      <c r="S9" s="179">
        <f t="shared" si="6"/>
        <v>0</v>
      </c>
      <c r="T9" s="167"/>
      <c r="U9" s="167"/>
      <c r="V9" s="13"/>
      <c r="W9" s="13"/>
      <c r="X9" s="51">
        <v>0</v>
      </c>
      <c r="Y9" s="51">
        <v>0</v>
      </c>
      <c r="Z9" s="51">
        <v>0</v>
      </c>
      <c r="AA9" s="51">
        <v>0</v>
      </c>
      <c r="AB9" s="19">
        <f t="shared" si="1"/>
        <v>0</v>
      </c>
      <c r="AC9" s="19">
        <f t="shared" si="2"/>
        <v>0</v>
      </c>
      <c r="AD9" s="48"/>
      <c r="AE9" s="27">
        <v>0</v>
      </c>
      <c r="AF9" s="27">
        <v>0</v>
      </c>
      <c r="AG9" s="27">
        <v>0</v>
      </c>
      <c r="AH9" s="27">
        <v>0</v>
      </c>
      <c r="AI9" s="4">
        <f t="shared" si="7"/>
        <v>0</v>
      </c>
      <c r="AJ9" s="87">
        <f t="shared" si="8"/>
        <v>0</v>
      </c>
    </row>
    <row r="10" spans="1:36" ht="15.75" x14ac:dyDescent="0.25">
      <c r="A10" s="481"/>
      <c r="B10" s="170" t="s">
        <v>10</v>
      </c>
      <c r="C10" s="171">
        <v>141</v>
      </c>
      <c r="D10" s="172">
        <v>0</v>
      </c>
      <c r="E10" s="172">
        <v>0</v>
      </c>
      <c r="F10" s="173"/>
      <c r="G10" s="172">
        <v>0</v>
      </c>
      <c r="H10" s="172">
        <v>0</v>
      </c>
      <c r="I10" s="173"/>
      <c r="J10" s="172">
        <f t="shared" si="0"/>
        <v>94.56</v>
      </c>
      <c r="K10" s="172">
        <f t="shared" si="0"/>
        <v>636.51800000000003</v>
      </c>
      <c r="L10" s="164"/>
      <c r="M10" s="178">
        <f t="shared" si="3"/>
        <v>0</v>
      </c>
      <c r="N10" s="179">
        <f t="shared" si="4"/>
        <v>0</v>
      </c>
      <c r="O10" s="173"/>
      <c r="P10" s="168"/>
      <c r="Q10" s="169"/>
      <c r="R10" s="178">
        <f t="shared" si="5"/>
        <v>94.56</v>
      </c>
      <c r="S10" s="179">
        <f t="shared" si="6"/>
        <v>636.51800000000003</v>
      </c>
      <c r="T10" s="167">
        <f t="shared" ref="T10:T46" si="9">S10/R10</f>
        <v>6.7313663282571916</v>
      </c>
      <c r="U10" s="167">
        <f t="shared" ref="U10:U46" si="10">T10*1.2</f>
        <v>8.0776395939086303</v>
      </c>
      <c r="V10" s="12"/>
      <c r="W10" s="12"/>
      <c r="X10" s="51">
        <v>94.56</v>
      </c>
      <c r="Y10" s="51">
        <v>245.48099999999999</v>
      </c>
      <c r="Z10" s="51">
        <v>0.45200000000000001</v>
      </c>
      <c r="AA10" s="51">
        <v>391.03699999999998</v>
      </c>
      <c r="AB10" s="19">
        <f t="shared" si="1"/>
        <v>94.56</v>
      </c>
      <c r="AC10" s="19">
        <f t="shared" si="2"/>
        <v>636.51800000000003</v>
      </c>
      <c r="AD10" s="48"/>
      <c r="AE10" s="27">
        <v>0</v>
      </c>
      <c r="AF10" s="27">
        <v>0</v>
      </c>
      <c r="AG10" s="27">
        <v>0</v>
      </c>
      <c r="AH10" s="27">
        <v>0</v>
      </c>
      <c r="AI10" s="4">
        <f t="shared" si="7"/>
        <v>0</v>
      </c>
      <c r="AJ10" s="87">
        <f t="shared" si="8"/>
        <v>0</v>
      </c>
    </row>
    <row r="11" spans="1:36" ht="15.75" x14ac:dyDescent="0.25">
      <c r="A11" s="481"/>
      <c r="B11" s="170" t="s">
        <v>11</v>
      </c>
      <c r="C11" s="171">
        <v>151</v>
      </c>
      <c r="D11" s="172">
        <v>0</v>
      </c>
      <c r="E11" s="172">
        <v>0</v>
      </c>
      <c r="F11" s="173"/>
      <c r="G11" s="172">
        <v>0</v>
      </c>
      <c r="H11" s="172">
        <v>0</v>
      </c>
      <c r="I11" s="173"/>
      <c r="J11" s="172">
        <f t="shared" si="0"/>
        <v>0</v>
      </c>
      <c r="K11" s="172">
        <f t="shared" si="0"/>
        <v>0</v>
      </c>
      <c r="L11" s="164"/>
      <c r="M11" s="178">
        <f t="shared" si="3"/>
        <v>0</v>
      </c>
      <c r="N11" s="179">
        <f t="shared" si="4"/>
        <v>0</v>
      </c>
      <c r="O11" s="173"/>
      <c r="P11" s="168"/>
      <c r="Q11" s="169"/>
      <c r="R11" s="178">
        <f t="shared" si="5"/>
        <v>0</v>
      </c>
      <c r="S11" s="179">
        <f t="shared" si="6"/>
        <v>0</v>
      </c>
      <c r="T11" s="167"/>
      <c r="U11" s="167"/>
      <c r="V11" s="13"/>
      <c r="W11" s="13"/>
      <c r="X11" s="51">
        <v>0</v>
      </c>
      <c r="Y11" s="51">
        <v>0</v>
      </c>
      <c r="Z11" s="51">
        <v>0</v>
      </c>
      <c r="AA11" s="51">
        <v>0</v>
      </c>
      <c r="AB11" s="19">
        <f t="shared" si="1"/>
        <v>0</v>
      </c>
      <c r="AC11" s="19">
        <f t="shared" si="2"/>
        <v>0</v>
      </c>
      <c r="AD11" s="48"/>
      <c r="AE11" s="27">
        <v>0</v>
      </c>
      <c r="AF11" s="27">
        <v>0</v>
      </c>
      <c r="AG11" s="27">
        <v>0</v>
      </c>
      <c r="AH11" s="27">
        <v>0</v>
      </c>
      <c r="AI11" s="4">
        <f t="shared" si="7"/>
        <v>0</v>
      </c>
      <c r="AJ11" s="87">
        <f t="shared" si="8"/>
        <v>0</v>
      </c>
    </row>
    <row r="12" spans="1:36" ht="15.75" x14ac:dyDescent="0.25">
      <c r="A12" s="481"/>
      <c r="B12" s="170" t="s">
        <v>12</v>
      </c>
      <c r="C12" s="171">
        <v>161</v>
      </c>
      <c r="D12" s="172">
        <v>0</v>
      </c>
      <c r="E12" s="172">
        <v>0</v>
      </c>
      <c r="F12" s="173"/>
      <c r="G12" s="172">
        <v>0</v>
      </c>
      <c r="H12" s="172">
        <v>0</v>
      </c>
      <c r="I12" s="173"/>
      <c r="J12" s="172">
        <f t="shared" si="0"/>
        <v>0</v>
      </c>
      <c r="K12" s="172">
        <f t="shared" si="0"/>
        <v>0</v>
      </c>
      <c r="L12" s="164"/>
      <c r="M12" s="178">
        <f t="shared" si="3"/>
        <v>0</v>
      </c>
      <c r="N12" s="179">
        <f t="shared" si="4"/>
        <v>0</v>
      </c>
      <c r="O12" s="173"/>
      <c r="P12" s="168"/>
      <c r="Q12" s="169"/>
      <c r="R12" s="178">
        <f t="shared" si="5"/>
        <v>0</v>
      </c>
      <c r="S12" s="179">
        <f t="shared" si="6"/>
        <v>0</v>
      </c>
      <c r="T12" s="167"/>
      <c r="U12" s="167"/>
      <c r="V12" s="13"/>
      <c r="W12" s="13"/>
      <c r="X12" s="51">
        <v>0</v>
      </c>
      <c r="Y12" s="51">
        <v>0</v>
      </c>
      <c r="Z12" s="51">
        <v>0</v>
      </c>
      <c r="AA12" s="51">
        <v>0</v>
      </c>
      <c r="AB12" s="19">
        <f t="shared" si="1"/>
        <v>0</v>
      </c>
      <c r="AC12" s="19">
        <f t="shared" si="2"/>
        <v>0</v>
      </c>
      <c r="AD12" s="48"/>
      <c r="AE12" s="27">
        <v>0</v>
      </c>
      <c r="AF12" s="27">
        <v>0</v>
      </c>
      <c r="AG12" s="27">
        <v>0</v>
      </c>
      <c r="AH12" s="27">
        <v>0</v>
      </c>
      <c r="AI12" s="4">
        <f t="shared" si="7"/>
        <v>0</v>
      </c>
      <c r="AJ12" s="87">
        <f t="shared" si="8"/>
        <v>0</v>
      </c>
    </row>
    <row r="13" spans="1:36" ht="15.75" x14ac:dyDescent="0.25">
      <c r="A13" s="481"/>
      <c r="B13" s="170" t="s">
        <v>13</v>
      </c>
      <c r="C13" s="171">
        <v>171</v>
      </c>
      <c r="D13" s="172">
        <v>0</v>
      </c>
      <c r="E13" s="172">
        <v>0</v>
      </c>
      <c r="F13" s="172"/>
      <c r="G13" s="172">
        <v>0</v>
      </c>
      <c r="H13" s="172">
        <v>0</v>
      </c>
      <c r="I13" s="172"/>
      <c r="J13" s="172">
        <f t="shared" si="0"/>
        <v>0</v>
      </c>
      <c r="K13" s="172">
        <f t="shared" si="0"/>
        <v>0</v>
      </c>
      <c r="L13" s="172"/>
      <c r="M13" s="178">
        <f t="shared" si="3"/>
        <v>0</v>
      </c>
      <c r="N13" s="179">
        <f t="shared" si="4"/>
        <v>0</v>
      </c>
      <c r="O13" s="172"/>
      <c r="P13" s="172"/>
      <c r="Q13" s="172"/>
      <c r="R13" s="178">
        <f t="shared" si="5"/>
        <v>0</v>
      </c>
      <c r="S13" s="179">
        <f t="shared" si="6"/>
        <v>0</v>
      </c>
      <c r="T13" s="167"/>
      <c r="U13" s="167"/>
      <c r="V13" s="70"/>
      <c r="W13" s="13"/>
      <c r="X13" s="51">
        <v>0</v>
      </c>
      <c r="Y13" s="51">
        <v>0</v>
      </c>
      <c r="Z13" s="51">
        <v>0</v>
      </c>
      <c r="AA13" s="51">
        <v>0</v>
      </c>
      <c r="AB13" s="19">
        <f t="shared" si="1"/>
        <v>0</v>
      </c>
      <c r="AC13" s="19">
        <f t="shared" si="2"/>
        <v>0</v>
      </c>
      <c r="AD13" s="48"/>
      <c r="AE13" s="27">
        <v>0</v>
      </c>
      <c r="AF13" s="27">
        <v>0</v>
      </c>
      <c r="AG13" s="27">
        <v>0</v>
      </c>
      <c r="AH13" s="27">
        <v>0</v>
      </c>
      <c r="AI13" s="4">
        <f t="shared" si="7"/>
        <v>0</v>
      </c>
      <c r="AJ13" s="87">
        <f t="shared" si="8"/>
        <v>0</v>
      </c>
    </row>
    <row r="14" spans="1:36" ht="36" x14ac:dyDescent="0.25">
      <c r="A14" s="481"/>
      <c r="B14" s="159" t="s">
        <v>17</v>
      </c>
      <c r="C14" s="160">
        <v>200</v>
      </c>
      <c r="D14" s="175">
        <f>SUM(D15:D21)</f>
        <v>0</v>
      </c>
      <c r="E14" s="175">
        <f>SUM(E15:E21)</f>
        <v>0</v>
      </c>
      <c r="F14" s="164"/>
      <c r="G14" s="175">
        <f>SUM(G15:G21)</f>
        <v>0</v>
      </c>
      <c r="H14" s="175">
        <f>SUM(H15:H21)</f>
        <v>0</v>
      </c>
      <c r="I14" s="162"/>
      <c r="J14" s="161">
        <f>SUM(J15:J21)</f>
        <v>11776.226000000001</v>
      </c>
      <c r="K14" s="166">
        <f>SUM(K15:K21)</f>
        <v>55908.729999999996</v>
      </c>
      <c r="L14" s="164">
        <f>K14/J14</f>
        <v>4.7475931593024789</v>
      </c>
      <c r="M14" s="165">
        <f>SUM(M15:M21)</f>
        <v>6736.5360000000001</v>
      </c>
      <c r="N14" s="165">
        <f>SUM(N15:N21)</f>
        <v>21858.433000000001</v>
      </c>
      <c r="O14" s="164">
        <f t="shared" ref="O14:O28" si="11">N14/M14</f>
        <v>3.2447585821555767</v>
      </c>
      <c r="P14" s="168"/>
      <c r="Q14" s="169"/>
      <c r="R14" s="165">
        <f t="shared" ref="R14:S16" si="12">M14+J14+G14+D14</f>
        <v>18512.762000000002</v>
      </c>
      <c r="S14" s="166">
        <f t="shared" si="12"/>
        <v>77767.163</v>
      </c>
      <c r="T14" s="167">
        <f t="shared" si="9"/>
        <v>4.2007326081327028</v>
      </c>
      <c r="U14" s="167">
        <f t="shared" si="10"/>
        <v>5.0408791297592428</v>
      </c>
      <c r="V14" s="12"/>
      <c r="W14" s="12"/>
      <c r="X14" s="69">
        <f>SUM(X15:X21)</f>
        <v>11776.226000000001</v>
      </c>
      <c r="Y14" s="69">
        <f>SUM(Y15:Y21)</f>
        <v>37728.796999999999</v>
      </c>
      <c r="Z14" s="69">
        <f>SUM(Z15:Z21)</f>
        <v>21.033999999999999</v>
      </c>
      <c r="AA14" s="69">
        <f>SUM(AA15:AA21)</f>
        <v>18179.933000000001</v>
      </c>
      <c r="AB14" s="235">
        <f>X14</f>
        <v>11776.226000000001</v>
      </c>
      <c r="AC14" s="235">
        <f>Y14+AA14</f>
        <v>55908.729999999996</v>
      </c>
      <c r="AD14" s="48"/>
      <c r="AE14" s="69">
        <f>SUM(AE15:AE21)</f>
        <v>6736.5360000000001</v>
      </c>
      <c r="AF14" s="69">
        <f>SUM(AF15:AF21)</f>
        <v>12366.880999999999</v>
      </c>
      <c r="AG14" s="69">
        <f>SUM(AG15:AG21)</f>
        <v>10.574</v>
      </c>
      <c r="AH14" s="69">
        <f>SUM(AH15:AH21)</f>
        <v>9491.5519999999997</v>
      </c>
      <c r="AI14" s="138">
        <f t="shared" si="7"/>
        <v>6736.5360000000001</v>
      </c>
      <c r="AJ14" s="138">
        <f t="shared" si="8"/>
        <v>21858.432999999997</v>
      </c>
    </row>
    <row r="15" spans="1:36" ht="15.75" x14ac:dyDescent="0.25">
      <c r="A15" s="481"/>
      <c r="B15" s="170" t="s">
        <v>7</v>
      </c>
      <c r="C15" s="171">
        <v>211</v>
      </c>
      <c r="D15" s="176">
        <v>0</v>
      </c>
      <c r="E15" s="176">
        <v>0</v>
      </c>
      <c r="F15" s="174"/>
      <c r="G15" s="176">
        <v>0</v>
      </c>
      <c r="H15" s="176">
        <v>0</v>
      </c>
      <c r="I15" s="173"/>
      <c r="J15" s="172">
        <f t="shared" ref="J15:K27" si="13">AB15</f>
        <v>1936.546</v>
      </c>
      <c r="K15" s="177">
        <f t="shared" si="13"/>
        <v>8575.4500000000007</v>
      </c>
      <c r="L15" s="173">
        <f t="shared" ref="L15:L26" si="14">K15/J15</f>
        <v>4.4282191076277044</v>
      </c>
      <c r="M15" s="172">
        <f t="shared" ref="M15:N38" si="15">AI15</f>
        <v>0</v>
      </c>
      <c r="N15" s="177">
        <f t="shared" si="15"/>
        <v>0</v>
      </c>
      <c r="O15" s="173"/>
      <c r="P15" s="168"/>
      <c r="Q15" s="169"/>
      <c r="R15" s="178">
        <f t="shared" si="12"/>
        <v>1936.546</v>
      </c>
      <c r="S15" s="179">
        <f t="shared" si="12"/>
        <v>8575.4500000000007</v>
      </c>
      <c r="T15" s="167">
        <f t="shared" si="9"/>
        <v>4.4282191076277044</v>
      </c>
      <c r="U15" s="167">
        <f t="shared" si="10"/>
        <v>5.3138629291532453</v>
      </c>
      <c r="V15" s="13"/>
      <c r="W15" s="13"/>
      <c r="X15" s="68">
        <v>1936.546</v>
      </c>
      <c r="Y15" s="68">
        <v>5623.942</v>
      </c>
      <c r="Z15" s="53">
        <v>3.415</v>
      </c>
      <c r="AA15" s="52">
        <v>2951.5079999999998</v>
      </c>
      <c r="AB15" s="19">
        <f t="shared" ref="AB15:AB37" si="16">X15</f>
        <v>1936.546</v>
      </c>
      <c r="AC15" s="19">
        <f t="shared" ref="AC15:AC37" si="17">Y15+AA15</f>
        <v>8575.4500000000007</v>
      </c>
      <c r="AD15" s="48"/>
      <c r="AE15" s="27">
        <v>0</v>
      </c>
      <c r="AF15" s="27">
        <v>0</v>
      </c>
      <c r="AG15" s="27">
        <v>0</v>
      </c>
      <c r="AH15" s="27">
        <v>0</v>
      </c>
      <c r="AI15" s="4">
        <f t="shared" si="7"/>
        <v>0</v>
      </c>
      <c r="AJ15" s="87">
        <f t="shared" si="8"/>
        <v>0</v>
      </c>
    </row>
    <row r="16" spans="1:36" ht="15.75" x14ac:dyDescent="0.25">
      <c r="A16" s="481"/>
      <c r="B16" s="170" t="s">
        <v>8</v>
      </c>
      <c r="C16" s="171">
        <v>221</v>
      </c>
      <c r="D16" s="176">
        <v>0</v>
      </c>
      <c r="E16" s="176">
        <v>0</v>
      </c>
      <c r="F16" s="174"/>
      <c r="G16" s="176">
        <v>0</v>
      </c>
      <c r="H16" s="176">
        <v>0</v>
      </c>
      <c r="I16" s="173"/>
      <c r="J16" s="172">
        <f t="shared" si="13"/>
        <v>0</v>
      </c>
      <c r="K16" s="177">
        <f t="shared" si="13"/>
        <v>0</v>
      </c>
      <c r="L16" s="173"/>
      <c r="M16" s="172">
        <f t="shared" si="15"/>
        <v>0</v>
      </c>
      <c r="N16" s="177">
        <f t="shared" si="15"/>
        <v>0</v>
      </c>
      <c r="O16" s="173"/>
      <c r="P16" s="168"/>
      <c r="Q16" s="169"/>
      <c r="R16" s="178">
        <f t="shared" si="12"/>
        <v>0</v>
      </c>
      <c r="S16" s="179">
        <f t="shared" si="12"/>
        <v>0</v>
      </c>
      <c r="T16" s="167"/>
      <c r="U16" s="167"/>
      <c r="V16" s="13"/>
      <c r="W16" s="13"/>
      <c r="X16" s="68">
        <v>0</v>
      </c>
      <c r="Y16" s="68">
        <v>0</v>
      </c>
      <c r="Z16" s="53">
        <v>0</v>
      </c>
      <c r="AA16" s="52">
        <v>0</v>
      </c>
      <c r="AB16" s="19">
        <f t="shared" si="16"/>
        <v>0</v>
      </c>
      <c r="AC16" s="19">
        <f t="shared" si="17"/>
        <v>0</v>
      </c>
      <c r="AD16" s="48"/>
      <c r="AE16" s="27">
        <v>0</v>
      </c>
      <c r="AF16" s="27">
        <v>0</v>
      </c>
      <c r="AG16" s="27">
        <v>0</v>
      </c>
      <c r="AH16" s="27">
        <v>0</v>
      </c>
      <c r="AI16" s="4">
        <f t="shared" si="7"/>
        <v>0</v>
      </c>
      <c r="AJ16" s="87">
        <f t="shared" si="8"/>
        <v>0</v>
      </c>
    </row>
    <row r="17" spans="1:36" ht="15.75" x14ac:dyDescent="0.25">
      <c r="A17" s="481"/>
      <c r="B17" s="170" t="s">
        <v>9</v>
      </c>
      <c r="C17" s="171">
        <v>231</v>
      </c>
      <c r="D17" s="176">
        <v>0</v>
      </c>
      <c r="E17" s="176">
        <v>0</v>
      </c>
      <c r="F17" s="174"/>
      <c r="G17" s="176">
        <v>0</v>
      </c>
      <c r="H17" s="176">
        <v>0</v>
      </c>
      <c r="I17" s="173"/>
      <c r="J17" s="172">
        <f t="shared" si="13"/>
        <v>0</v>
      </c>
      <c r="K17" s="177">
        <f t="shared" si="13"/>
        <v>0</v>
      </c>
      <c r="L17" s="173"/>
      <c r="M17" s="172">
        <f t="shared" si="15"/>
        <v>0</v>
      </c>
      <c r="N17" s="177">
        <f t="shared" si="15"/>
        <v>0</v>
      </c>
      <c r="O17" s="173"/>
      <c r="P17" s="168"/>
      <c r="Q17" s="169"/>
      <c r="R17" s="178">
        <f t="shared" ref="R17:S21" si="18">M17+J17+G17+D17</f>
        <v>0</v>
      </c>
      <c r="S17" s="179">
        <f t="shared" si="18"/>
        <v>0</v>
      </c>
      <c r="T17" s="167"/>
      <c r="U17" s="167"/>
      <c r="V17" s="13"/>
      <c r="W17" s="13"/>
      <c r="X17" s="68">
        <v>0</v>
      </c>
      <c r="Y17" s="68">
        <v>0</v>
      </c>
      <c r="Z17" s="53">
        <v>0</v>
      </c>
      <c r="AA17" s="52">
        <v>0</v>
      </c>
      <c r="AB17" s="19">
        <f t="shared" si="16"/>
        <v>0</v>
      </c>
      <c r="AC17" s="19">
        <f t="shared" si="17"/>
        <v>0</v>
      </c>
      <c r="AD17" s="48"/>
      <c r="AE17" s="27">
        <v>0</v>
      </c>
      <c r="AF17" s="27">
        <v>0</v>
      </c>
      <c r="AG17" s="27">
        <v>0</v>
      </c>
      <c r="AH17" s="27">
        <v>0</v>
      </c>
      <c r="AI17" s="4">
        <f t="shared" si="7"/>
        <v>0</v>
      </c>
      <c r="AJ17" s="87">
        <f t="shared" si="8"/>
        <v>0</v>
      </c>
    </row>
    <row r="18" spans="1:36" ht="15.75" x14ac:dyDescent="0.25">
      <c r="A18" s="481"/>
      <c r="B18" s="170" t="s">
        <v>10</v>
      </c>
      <c r="C18" s="171">
        <v>241</v>
      </c>
      <c r="D18" s="176">
        <v>0</v>
      </c>
      <c r="E18" s="176">
        <v>0</v>
      </c>
      <c r="F18" s="174"/>
      <c r="G18" s="176">
        <v>0</v>
      </c>
      <c r="H18" s="176">
        <v>0</v>
      </c>
      <c r="I18" s="173"/>
      <c r="J18" s="172">
        <f t="shared" si="13"/>
        <v>8734.1029999999992</v>
      </c>
      <c r="K18" s="177">
        <f t="shared" si="13"/>
        <v>41663.722999999998</v>
      </c>
      <c r="L18" s="173">
        <f t="shared" si="14"/>
        <v>4.7702349056336981</v>
      </c>
      <c r="M18" s="172">
        <f t="shared" si="15"/>
        <v>6055.3220000000001</v>
      </c>
      <c r="N18" s="177">
        <f t="shared" si="15"/>
        <v>19520.411</v>
      </c>
      <c r="O18" s="173">
        <f t="shared" si="11"/>
        <v>3.2236784435245558</v>
      </c>
      <c r="P18" s="168"/>
      <c r="Q18" s="169"/>
      <c r="R18" s="178">
        <f>M18+J18+G18+D18</f>
        <v>14789.424999999999</v>
      </c>
      <c r="S18" s="179">
        <f>N18+K18+H18+E18</f>
        <v>61184.133999999998</v>
      </c>
      <c r="T18" s="167">
        <f t="shared" si="9"/>
        <v>4.1370191200807334</v>
      </c>
      <c r="U18" s="167">
        <f t="shared" si="10"/>
        <v>4.9644229440968797</v>
      </c>
      <c r="V18" s="13"/>
      <c r="W18" s="13"/>
      <c r="X18" s="68">
        <v>8734.1029999999992</v>
      </c>
      <c r="Y18" s="68">
        <v>28140.565999999999</v>
      </c>
      <c r="Z18" s="53">
        <v>15.646000000000001</v>
      </c>
      <c r="AA18" s="52">
        <v>13523.156999999999</v>
      </c>
      <c r="AB18" s="19">
        <f t="shared" si="16"/>
        <v>8734.1029999999992</v>
      </c>
      <c r="AC18" s="19">
        <f t="shared" si="17"/>
        <v>41663.722999999998</v>
      </c>
      <c r="AD18" s="48"/>
      <c r="AE18" s="27">
        <v>6055.3220000000001</v>
      </c>
      <c r="AF18" s="27">
        <v>11039.32</v>
      </c>
      <c r="AG18" s="27">
        <v>9.4049999999999994</v>
      </c>
      <c r="AH18" s="27">
        <v>8481.0910000000003</v>
      </c>
      <c r="AI18" s="4">
        <f t="shared" si="7"/>
        <v>6055.3220000000001</v>
      </c>
      <c r="AJ18" s="87">
        <f t="shared" si="8"/>
        <v>19520.411</v>
      </c>
    </row>
    <row r="19" spans="1:36" ht="15.75" x14ac:dyDescent="0.25">
      <c r="A19" s="481"/>
      <c r="B19" s="170" t="s">
        <v>11</v>
      </c>
      <c r="C19" s="171">
        <v>251</v>
      </c>
      <c r="D19" s="176">
        <v>0</v>
      </c>
      <c r="E19" s="176">
        <v>0</v>
      </c>
      <c r="F19" s="174"/>
      <c r="G19" s="176">
        <v>0</v>
      </c>
      <c r="H19" s="176">
        <v>0</v>
      </c>
      <c r="I19" s="173"/>
      <c r="J19" s="172">
        <f t="shared" si="13"/>
        <v>188.637</v>
      </c>
      <c r="K19" s="177">
        <f t="shared" si="13"/>
        <v>979.71299999999997</v>
      </c>
      <c r="L19" s="173">
        <f t="shared" si="14"/>
        <v>5.1936417563892556</v>
      </c>
      <c r="M19" s="172">
        <f t="shared" si="15"/>
        <v>0</v>
      </c>
      <c r="N19" s="177">
        <f t="shared" si="15"/>
        <v>0</v>
      </c>
      <c r="O19" s="173"/>
      <c r="P19" s="168"/>
      <c r="Q19" s="169"/>
      <c r="R19" s="178">
        <f>M19+J19+G19+D19</f>
        <v>188.637</v>
      </c>
      <c r="S19" s="179">
        <f t="shared" si="18"/>
        <v>979.71299999999997</v>
      </c>
      <c r="T19" s="167">
        <f t="shared" si="9"/>
        <v>5.1936417563892556</v>
      </c>
      <c r="U19" s="167">
        <f t="shared" si="10"/>
        <v>6.2323701076671068</v>
      </c>
      <c r="V19" s="13"/>
      <c r="W19" s="13"/>
      <c r="X19" s="68">
        <v>188.637</v>
      </c>
      <c r="Y19" s="68">
        <v>688.43499999999995</v>
      </c>
      <c r="Z19" s="53">
        <v>0.33700000000000002</v>
      </c>
      <c r="AA19" s="52">
        <v>291.27800000000002</v>
      </c>
      <c r="AB19" s="19">
        <f t="shared" si="16"/>
        <v>188.637</v>
      </c>
      <c r="AC19" s="19">
        <f t="shared" si="17"/>
        <v>979.71299999999997</v>
      </c>
      <c r="AD19" s="48"/>
      <c r="AE19" s="27">
        <v>0</v>
      </c>
      <c r="AF19" s="27">
        <v>0</v>
      </c>
      <c r="AG19" s="27">
        <v>0</v>
      </c>
      <c r="AH19" s="27">
        <v>0</v>
      </c>
      <c r="AI19" s="4">
        <f t="shared" si="7"/>
        <v>0</v>
      </c>
      <c r="AJ19" s="87">
        <f t="shared" si="8"/>
        <v>0</v>
      </c>
    </row>
    <row r="20" spans="1:36" ht="15.75" x14ac:dyDescent="0.25">
      <c r="A20" s="481"/>
      <c r="B20" s="170" t="s">
        <v>12</v>
      </c>
      <c r="C20" s="171">
        <v>261</v>
      </c>
      <c r="D20" s="176">
        <v>0</v>
      </c>
      <c r="E20" s="176">
        <v>0</v>
      </c>
      <c r="F20" s="174"/>
      <c r="G20" s="176">
        <v>0</v>
      </c>
      <c r="H20" s="176">
        <v>0</v>
      </c>
      <c r="I20" s="173"/>
      <c r="J20" s="172">
        <f t="shared" si="13"/>
        <v>916.94</v>
      </c>
      <c r="K20" s="177">
        <f t="shared" si="13"/>
        <v>4689.8440000000001</v>
      </c>
      <c r="L20" s="173">
        <f t="shared" si="14"/>
        <v>5.1146683534364294</v>
      </c>
      <c r="M20" s="172">
        <f t="shared" si="15"/>
        <v>681.21400000000006</v>
      </c>
      <c r="N20" s="177">
        <f t="shared" si="15"/>
        <v>2338.0219999999999</v>
      </c>
      <c r="O20" s="173">
        <f t="shared" si="11"/>
        <v>3.4321402672287999</v>
      </c>
      <c r="P20" s="168"/>
      <c r="Q20" s="169"/>
      <c r="R20" s="178">
        <f>M20+J20+G20+D20</f>
        <v>1598.154</v>
      </c>
      <c r="S20" s="179">
        <f t="shared" si="18"/>
        <v>7027.866</v>
      </c>
      <c r="T20" s="167">
        <f t="shared" si="9"/>
        <v>4.3974898539189589</v>
      </c>
      <c r="U20" s="167">
        <f t="shared" si="10"/>
        <v>5.2769878247027506</v>
      </c>
      <c r="V20" s="13"/>
      <c r="W20" s="13"/>
      <c r="X20" s="68">
        <v>916.94</v>
      </c>
      <c r="Y20" s="68">
        <v>3275.8539999999998</v>
      </c>
      <c r="Z20" s="53">
        <v>1.6359999999999999</v>
      </c>
      <c r="AA20" s="52">
        <v>1413.99</v>
      </c>
      <c r="AB20" s="19">
        <f t="shared" si="16"/>
        <v>916.94</v>
      </c>
      <c r="AC20" s="19">
        <f t="shared" si="17"/>
        <v>4689.8440000000001</v>
      </c>
      <c r="AD20" s="48"/>
      <c r="AE20" s="27">
        <v>681.21400000000006</v>
      </c>
      <c r="AF20" s="27">
        <v>1327.5609999999999</v>
      </c>
      <c r="AG20" s="27">
        <v>1.169</v>
      </c>
      <c r="AH20" s="27">
        <v>1010.461</v>
      </c>
      <c r="AI20" s="4">
        <f t="shared" si="7"/>
        <v>681.21400000000006</v>
      </c>
      <c r="AJ20" s="87">
        <f t="shared" si="8"/>
        <v>2338.0219999999999</v>
      </c>
    </row>
    <row r="21" spans="1:36" ht="15.75" x14ac:dyDescent="0.25">
      <c r="A21" s="481"/>
      <c r="B21" s="170" t="s">
        <v>13</v>
      </c>
      <c r="C21" s="171">
        <v>271</v>
      </c>
      <c r="D21" s="176">
        <v>0</v>
      </c>
      <c r="E21" s="176">
        <v>0</v>
      </c>
      <c r="F21" s="174"/>
      <c r="G21" s="176">
        <v>0</v>
      </c>
      <c r="H21" s="176">
        <v>0</v>
      </c>
      <c r="I21" s="173"/>
      <c r="J21" s="172">
        <f t="shared" si="13"/>
        <v>0</v>
      </c>
      <c r="K21" s="177">
        <f t="shared" si="13"/>
        <v>0</v>
      </c>
      <c r="L21" s="173"/>
      <c r="M21" s="172">
        <f t="shared" si="15"/>
        <v>0</v>
      </c>
      <c r="N21" s="177">
        <f t="shared" si="15"/>
        <v>0</v>
      </c>
      <c r="O21" s="173"/>
      <c r="P21" s="168"/>
      <c r="Q21" s="169"/>
      <c r="R21" s="178">
        <f>M21+J21+G21+D21</f>
        <v>0</v>
      </c>
      <c r="S21" s="179">
        <f t="shared" si="18"/>
        <v>0</v>
      </c>
      <c r="T21" s="167"/>
      <c r="U21" s="167"/>
      <c r="V21" s="13"/>
      <c r="W21" s="13"/>
      <c r="X21" s="68">
        <v>0</v>
      </c>
      <c r="Y21" s="68">
        <v>0</v>
      </c>
      <c r="Z21" s="53">
        <v>0</v>
      </c>
      <c r="AA21" s="52">
        <v>0</v>
      </c>
      <c r="AB21" s="19">
        <f t="shared" si="16"/>
        <v>0</v>
      </c>
      <c r="AC21" s="19">
        <f t="shared" si="17"/>
        <v>0</v>
      </c>
      <c r="AD21" s="48"/>
      <c r="AE21" s="27">
        <v>0</v>
      </c>
      <c r="AF21" s="27">
        <v>0</v>
      </c>
      <c r="AG21" s="27">
        <v>0</v>
      </c>
      <c r="AH21" s="27">
        <v>0</v>
      </c>
      <c r="AI21" s="4">
        <f t="shared" si="7"/>
        <v>0</v>
      </c>
      <c r="AJ21" s="87">
        <f t="shared" si="8"/>
        <v>0</v>
      </c>
    </row>
    <row r="22" spans="1:36" ht="36" x14ac:dyDescent="0.25">
      <c r="A22" s="481"/>
      <c r="B22" s="159" t="s">
        <v>74</v>
      </c>
      <c r="C22" s="160">
        <v>300</v>
      </c>
      <c r="D22" s="180">
        <f>SUM(D23:D29)</f>
        <v>72078.126000000004</v>
      </c>
      <c r="E22" s="180">
        <f>SUM(E23:E29)</f>
        <v>385352.56099999999</v>
      </c>
      <c r="F22" s="174">
        <f>E22/D22</f>
        <v>5.3463177025440416</v>
      </c>
      <c r="G22" s="180">
        <f>SUM(G23:G29)</f>
        <v>2085.9430000000002</v>
      </c>
      <c r="H22" s="180">
        <f>SUM(H23:H29)</f>
        <v>11290.834999999999</v>
      </c>
      <c r="I22" s="167">
        <f>H22/G22</f>
        <v>5.4128204845482344</v>
      </c>
      <c r="J22" s="161">
        <f>SUM(J23:J29)</f>
        <v>2406.7400000000002</v>
      </c>
      <c r="K22" s="161">
        <f>SUM(K23:K29)</f>
        <v>11021.593000000001</v>
      </c>
      <c r="L22" s="164">
        <f t="shared" si="14"/>
        <v>4.5794697391492223</v>
      </c>
      <c r="M22" s="165">
        <f>SUM(M23:M29)</f>
        <v>2367.0920000000001</v>
      </c>
      <c r="N22" s="166">
        <f>SUM(N23:N29)</f>
        <v>8728.262999999999</v>
      </c>
      <c r="O22" s="164">
        <f t="shared" si="11"/>
        <v>3.6873357689519457</v>
      </c>
      <c r="P22" s="168"/>
      <c r="Q22" s="169"/>
      <c r="R22" s="165">
        <f>M22+J22+G22+D22</f>
        <v>78937.900999999998</v>
      </c>
      <c r="S22" s="166">
        <f>N22+K22+H22+E22</f>
        <v>416393.25199999998</v>
      </c>
      <c r="T22" s="167">
        <f t="shared" si="9"/>
        <v>5.2749471005062576</v>
      </c>
      <c r="U22" s="167">
        <f t="shared" si="10"/>
        <v>6.3299365206075091</v>
      </c>
      <c r="V22" s="12"/>
      <c r="W22" s="12"/>
      <c r="X22" s="74">
        <f>SUM(X23:X29)</f>
        <v>2406.7400000000002</v>
      </c>
      <c r="Y22" s="74">
        <f>SUM(Y23:Y29)</f>
        <v>8884.19</v>
      </c>
      <c r="Z22" s="74">
        <f>SUM(Z23:Z29)</f>
        <v>2.4740000000000002</v>
      </c>
      <c r="AA22" s="74">
        <f>SUM(AA23:AA29)</f>
        <v>2137.4030000000002</v>
      </c>
      <c r="AB22" s="235">
        <f t="shared" si="16"/>
        <v>2406.7400000000002</v>
      </c>
      <c r="AC22" s="235">
        <f t="shared" si="17"/>
        <v>11021.593000000001</v>
      </c>
      <c r="AD22" s="48"/>
      <c r="AE22" s="74">
        <f>SUM(AE23:AE29)</f>
        <v>2367.0920000000001</v>
      </c>
      <c r="AF22" s="74">
        <f>SUM(AF23:AF29)</f>
        <v>5280.21</v>
      </c>
      <c r="AG22" s="74">
        <f>SUM(AG23:AG29)</f>
        <v>3.6399999999999997</v>
      </c>
      <c r="AH22" s="74">
        <f>SUM(AH23:AH29)</f>
        <v>3448.0529999999999</v>
      </c>
      <c r="AI22" s="87">
        <f t="shared" si="7"/>
        <v>2367.0920000000001</v>
      </c>
      <c r="AJ22" s="138">
        <f t="shared" si="8"/>
        <v>8728.262999999999</v>
      </c>
    </row>
    <row r="23" spans="1:36" ht="15.75" x14ac:dyDescent="0.25">
      <c r="A23" s="481"/>
      <c r="B23" s="170" t="s">
        <v>7</v>
      </c>
      <c r="C23" s="171">
        <v>311</v>
      </c>
      <c r="D23" s="176">
        <v>7658.0259999999998</v>
      </c>
      <c r="E23" s="176">
        <v>38543.642</v>
      </c>
      <c r="F23" s="174">
        <f>E23/D23</f>
        <v>5.0331040923600936</v>
      </c>
      <c r="G23" s="176">
        <v>0</v>
      </c>
      <c r="H23" s="176">
        <v>0</v>
      </c>
      <c r="I23" s="167"/>
      <c r="J23" s="172">
        <f t="shared" si="13"/>
        <v>207.477</v>
      </c>
      <c r="K23" s="177">
        <f t="shared" si="13"/>
        <v>971.03899999999999</v>
      </c>
      <c r="L23" s="173"/>
      <c r="M23" s="172">
        <f t="shared" si="15"/>
        <v>0</v>
      </c>
      <c r="N23" s="177">
        <f t="shared" si="15"/>
        <v>0</v>
      </c>
      <c r="O23" s="173" t="e">
        <f t="shared" si="11"/>
        <v>#DIV/0!</v>
      </c>
      <c r="P23" s="168"/>
      <c r="Q23" s="169"/>
      <c r="R23" s="178">
        <f>M23+J23+G23+D23</f>
        <v>7865.5029999999997</v>
      </c>
      <c r="S23" s="179">
        <f>N23+K23+H23+E23</f>
        <v>39514.680999999997</v>
      </c>
      <c r="T23" s="167">
        <f t="shared" si="9"/>
        <v>5.0237958081002576</v>
      </c>
      <c r="U23" s="167">
        <f t="shared" si="10"/>
        <v>6.0285549697203091</v>
      </c>
      <c r="V23" s="13"/>
      <c r="W23" s="13"/>
      <c r="X23" s="68">
        <v>207.477</v>
      </c>
      <c r="Y23" s="68">
        <v>805.97199999999998</v>
      </c>
      <c r="Z23" s="53">
        <v>0.191</v>
      </c>
      <c r="AA23" s="52">
        <v>165.06700000000001</v>
      </c>
      <c r="AB23" s="19">
        <f t="shared" si="16"/>
        <v>207.477</v>
      </c>
      <c r="AC23" s="19">
        <f t="shared" si="17"/>
        <v>971.03899999999999</v>
      </c>
      <c r="AD23" s="48"/>
      <c r="AE23" s="27">
        <v>0</v>
      </c>
      <c r="AF23" s="27">
        <v>0</v>
      </c>
      <c r="AG23" s="27">
        <v>0</v>
      </c>
      <c r="AH23" s="27">
        <v>0</v>
      </c>
      <c r="AI23" s="4">
        <f t="shared" si="7"/>
        <v>0</v>
      </c>
      <c r="AJ23" s="87">
        <f t="shared" si="8"/>
        <v>0</v>
      </c>
    </row>
    <row r="24" spans="1:36" ht="15.75" x14ac:dyDescent="0.25">
      <c r="A24" s="481"/>
      <c r="B24" s="170" t="s">
        <v>8</v>
      </c>
      <c r="C24" s="171">
        <v>321</v>
      </c>
      <c r="D24" s="176">
        <v>0</v>
      </c>
      <c r="E24" s="176">
        <v>0</v>
      </c>
      <c r="F24" s="174"/>
      <c r="G24" s="176">
        <v>0</v>
      </c>
      <c r="H24" s="176">
        <v>0</v>
      </c>
      <c r="I24" s="167"/>
      <c r="J24" s="172">
        <f t="shared" si="13"/>
        <v>0</v>
      </c>
      <c r="K24" s="177">
        <f t="shared" si="13"/>
        <v>0</v>
      </c>
      <c r="L24" s="173"/>
      <c r="M24" s="172">
        <f t="shared" si="15"/>
        <v>0</v>
      </c>
      <c r="N24" s="177">
        <f t="shared" si="15"/>
        <v>0</v>
      </c>
      <c r="O24" s="173"/>
      <c r="P24" s="168"/>
      <c r="Q24" s="169"/>
      <c r="R24" s="178">
        <f t="shared" ref="R24:S27" si="19">M24+J24+G24+D24</f>
        <v>0</v>
      </c>
      <c r="S24" s="179">
        <f>N24+K24+H24+E24</f>
        <v>0</v>
      </c>
      <c r="T24" s="167"/>
      <c r="U24" s="167"/>
      <c r="V24" s="13"/>
      <c r="W24" s="13"/>
      <c r="X24" s="68">
        <v>0</v>
      </c>
      <c r="Y24" s="68">
        <v>0</v>
      </c>
      <c r="Z24" s="53">
        <v>0</v>
      </c>
      <c r="AA24" s="52">
        <v>0</v>
      </c>
      <c r="AB24" s="19">
        <f t="shared" si="16"/>
        <v>0</v>
      </c>
      <c r="AC24" s="19">
        <f t="shared" si="17"/>
        <v>0</v>
      </c>
      <c r="AD24" s="48"/>
      <c r="AE24" s="28">
        <v>0</v>
      </c>
      <c r="AF24" s="28">
        <v>0</v>
      </c>
      <c r="AG24" s="28">
        <v>0</v>
      </c>
      <c r="AH24" s="28">
        <v>0</v>
      </c>
      <c r="AI24" s="4">
        <f t="shared" si="7"/>
        <v>0</v>
      </c>
      <c r="AJ24" s="87">
        <f t="shared" si="8"/>
        <v>0</v>
      </c>
    </row>
    <row r="25" spans="1:36" ht="15.75" x14ac:dyDescent="0.25">
      <c r="A25" s="481"/>
      <c r="B25" s="170" t="s">
        <v>9</v>
      </c>
      <c r="C25" s="171">
        <v>331</v>
      </c>
      <c r="D25" s="176">
        <v>0</v>
      </c>
      <c r="E25" s="176">
        <v>0</v>
      </c>
      <c r="F25" s="174"/>
      <c r="G25" s="176">
        <v>0</v>
      </c>
      <c r="H25" s="176">
        <v>0</v>
      </c>
      <c r="I25" s="167"/>
      <c r="J25" s="172">
        <f t="shared" si="13"/>
        <v>0</v>
      </c>
      <c r="K25" s="177">
        <f t="shared" si="13"/>
        <v>0</v>
      </c>
      <c r="L25" s="173"/>
      <c r="M25" s="172">
        <f t="shared" si="15"/>
        <v>0</v>
      </c>
      <c r="N25" s="177">
        <f t="shared" si="15"/>
        <v>0</v>
      </c>
      <c r="O25" s="173"/>
      <c r="P25" s="168"/>
      <c r="Q25" s="169"/>
      <c r="R25" s="178">
        <f>M25+J25+G25+D25</f>
        <v>0</v>
      </c>
      <c r="S25" s="179">
        <f t="shared" si="19"/>
        <v>0</v>
      </c>
      <c r="T25" s="167"/>
      <c r="U25" s="167"/>
      <c r="V25" s="13"/>
      <c r="W25" s="13"/>
      <c r="X25" s="68">
        <v>0</v>
      </c>
      <c r="Y25" s="68">
        <v>0</v>
      </c>
      <c r="Z25" s="53">
        <v>0</v>
      </c>
      <c r="AA25" s="52">
        <v>0</v>
      </c>
      <c r="AB25" s="19">
        <f t="shared" si="16"/>
        <v>0</v>
      </c>
      <c r="AC25" s="19">
        <f t="shared" si="17"/>
        <v>0</v>
      </c>
      <c r="AD25" s="48"/>
      <c r="AE25" s="29">
        <v>0</v>
      </c>
      <c r="AF25" s="29">
        <v>0</v>
      </c>
      <c r="AG25" s="29">
        <v>0</v>
      </c>
      <c r="AH25" s="29">
        <v>0</v>
      </c>
      <c r="AI25" s="4">
        <f t="shared" si="7"/>
        <v>0</v>
      </c>
      <c r="AJ25" s="87">
        <f t="shared" si="8"/>
        <v>0</v>
      </c>
    </row>
    <row r="26" spans="1:36" ht="15.75" x14ac:dyDescent="0.25">
      <c r="A26" s="481"/>
      <c r="B26" s="170" t="s">
        <v>10</v>
      </c>
      <c r="C26" s="171">
        <v>341</v>
      </c>
      <c r="D26" s="176">
        <v>43558.561000000002</v>
      </c>
      <c r="E26" s="176">
        <v>230640.44500000001</v>
      </c>
      <c r="F26" s="174">
        <f>E26/D26</f>
        <v>5.2949509741609688</v>
      </c>
      <c r="G26" s="176">
        <v>0</v>
      </c>
      <c r="H26" s="176">
        <v>0</v>
      </c>
      <c r="I26" s="167"/>
      <c r="J26" s="172">
        <f t="shared" si="13"/>
        <v>1637.277</v>
      </c>
      <c r="K26" s="177">
        <f t="shared" si="13"/>
        <v>7605.1770000000006</v>
      </c>
      <c r="L26" s="173">
        <f t="shared" si="14"/>
        <v>4.6450154738630056</v>
      </c>
      <c r="M26" s="172">
        <f t="shared" si="15"/>
        <v>1960.175</v>
      </c>
      <c r="N26" s="177">
        <f t="shared" si="15"/>
        <v>7264.6929999999993</v>
      </c>
      <c r="O26" s="173">
        <f t="shared" si="11"/>
        <v>3.70614511459436</v>
      </c>
      <c r="P26" s="168"/>
      <c r="Q26" s="169"/>
      <c r="R26" s="178">
        <f>M26+J26+G26+D26</f>
        <v>47156.012999999999</v>
      </c>
      <c r="S26" s="179">
        <f t="shared" si="19"/>
        <v>245510.315</v>
      </c>
      <c r="T26" s="167">
        <f t="shared" si="9"/>
        <v>5.2063416599702776</v>
      </c>
      <c r="U26" s="167">
        <f t="shared" si="10"/>
        <v>6.2476099919643326</v>
      </c>
      <c r="V26" s="13"/>
      <c r="W26" s="13"/>
      <c r="X26" s="68">
        <v>1637.277</v>
      </c>
      <c r="Y26" s="68">
        <v>6246.1130000000003</v>
      </c>
      <c r="Z26" s="53">
        <v>1.5740000000000001</v>
      </c>
      <c r="AA26" s="52">
        <v>1359.0640000000001</v>
      </c>
      <c r="AB26" s="19">
        <f t="shared" si="16"/>
        <v>1637.277</v>
      </c>
      <c r="AC26" s="19">
        <f t="shared" si="17"/>
        <v>7605.1770000000006</v>
      </c>
      <c r="AD26" s="48"/>
      <c r="AE26" s="29">
        <v>1960.175</v>
      </c>
      <c r="AF26" s="29">
        <v>4371.674</v>
      </c>
      <c r="AG26" s="29">
        <v>2.9969999999999999</v>
      </c>
      <c r="AH26" s="29">
        <v>2893.0189999999998</v>
      </c>
      <c r="AI26" s="4">
        <f t="shared" si="7"/>
        <v>1960.175</v>
      </c>
      <c r="AJ26" s="87">
        <f t="shared" si="8"/>
        <v>7264.6929999999993</v>
      </c>
    </row>
    <row r="27" spans="1:36" ht="15.75" x14ac:dyDescent="0.25">
      <c r="A27" s="481"/>
      <c r="B27" s="170" t="s">
        <v>11</v>
      </c>
      <c r="C27" s="171">
        <v>351</v>
      </c>
      <c r="D27" s="176">
        <v>1772.732</v>
      </c>
      <c r="E27" s="176">
        <v>9249.9959999999992</v>
      </c>
      <c r="F27" s="174">
        <f>E27/D27</f>
        <v>5.2179325470516691</v>
      </c>
      <c r="G27" s="176">
        <v>2085.9430000000002</v>
      </c>
      <c r="H27" s="176">
        <v>11290.834999999999</v>
      </c>
      <c r="I27" s="167"/>
      <c r="J27" s="172">
        <f t="shared" si="13"/>
        <v>0</v>
      </c>
      <c r="K27" s="177">
        <f t="shared" si="13"/>
        <v>0</v>
      </c>
      <c r="L27" s="173"/>
      <c r="M27" s="172">
        <f t="shared" si="15"/>
        <v>0</v>
      </c>
      <c r="N27" s="177">
        <f t="shared" si="15"/>
        <v>0</v>
      </c>
      <c r="O27" s="173"/>
      <c r="P27" s="168"/>
      <c r="Q27" s="169"/>
      <c r="R27" s="178">
        <f>M27+J27+G27+D27</f>
        <v>3858.6750000000002</v>
      </c>
      <c r="S27" s="179">
        <f t="shared" si="19"/>
        <v>20540.830999999998</v>
      </c>
      <c r="T27" s="167">
        <f t="shared" si="9"/>
        <v>5.32328610209463</v>
      </c>
      <c r="U27" s="167">
        <f t="shared" si="10"/>
        <v>6.3879433225135562</v>
      </c>
      <c r="V27" s="13"/>
      <c r="W27" s="13"/>
      <c r="X27" s="68">
        <v>0</v>
      </c>
      <c r="Y27" s="68">
        <v>0</v>
      </c>
      <c r="Z27" s="53">
        <v>0</v>
      </c>
      <c r="AA27" s="52">
        <v>0</v>
      </c>
      <c r="AB27" s="19">
        <f t="shared" si="16"/>
        <v>0</v>
      </c>
      <c r="AC27" s="19">
        <f t="shared" si="17"/>
        <v>0</v>
      </c>
      <c r="AD27" s="48"/>
      <c r="AE27" s="29">
        <v>0</v>
      </c>
      <c r="AF27" s="29">
        <v>0</v>
      </c>
      <c r="AG27" s="29">
        <v>0</v>
      </c>
      <c r="AH27" s="29">
        <v>0</v>
      </c>
      <c r="AI27" s="4">
        <f t="shared" si="7"/>
        <v>0</v>
      </c>
      <c r="AJ27" s="87">
        <f t="shared" si="8"/>
        <v>0</v>
      </c>
    </row>
    <row r="28" spans="1:36" ht="15.75" x14ac:dyDescent="0.25">
      <c r="A28" s="481"/>
      <c r="B28" s="170" t="s">
        <v>12</v>
      </c>
      <c r="C28" s="171">
        <v>361</v>
      </c>
      <c r="D28" s="176">
        <v>19088.807000000001</v>
      </c>
      <c r="E28" s="176">
        <v>106918.478</v>
      </c>
      <c r="F28" s="174">
        <f>E28/D28</f>
        <v>5.6011084401450546</v>
      </c>
      <c r="G28" s="176">
        <v>0</v>
      </c>
      <c r="H28" s="176">
        <v>0</v>
      </c>
      <c r="I28" s="167"/>
      <c r="J28" s="172">
        <f>AB28</f>
        <v>561.98599999999999</v>
      </c>
      <c r="K28" s="177">
        <f>AC28</f>
        <v>2445.377</v>
      </c>
      <c r="L28" s="173">
        <f>K28/J28</f>
        <v>4.3513130220325777</v>
      </c>
      <c r="M28" s="172">
        <f t="shared" si="15"/>
        <v>406.91699999999997</v>
      </c>
      <c r="N28" s="177">
        <f t="shared" si="15"/>
        <v>1463.57</v>
      </c>
      <c r="O28" s="173">
        <f t="shared" si="11"/>
        <v>3.5967285711828212</v>
      </c>
      <c r="P28" s="168"/>
      <c r="Q28" s="169"/>
      <c r="R28" s="178">
        <f>M28+J28+G28+D28</f>
        <v>20057.71</v>
      </c>
      <c r="S28" s="179">
        <f>N28+K28+H28+E28</f>
        <v>110827.425</v>
      </c>
      <c r="T28" s="167">
        <f t="shared" si="9"/>
        <v>5.5254276285777397</v>
      </c>
      <c r="U28" s="167">
        <f t="shared" si="10"/>
        <v>6.6305131542932871</v>
      </c>
      <c r="V28" s="13"/>
      <c r="W28" s="13"/>
      <c r="X28" s="68">
        <v>561.98599999999999</v>
      </c>
      <c r="Y28" s="68">
        <v>1832.105</v>
      </c>
      <c r="Z28" s="53">
        <v>0.70899999999999996</v>
      </c>
      <c r="AA28" s="52">
        <v>613.27200000000005</v>
      </c>
      <c r="AB28" s="19">
        <f t="shared" si="16"/>
        <v>561.98599999999999</v>
      </c>
      <c r="AC28" s="19">
        <f t="shared" si="17"/>
        <v>2445.377</v>
      </c>
      <c r="AD28" s="48"/>
      <c r="AE28" s="29">
        <v>406.91699999999997</v>
      </c>
      <c r="AF28" s="29">
        <v>908.53599999999994</v>
      </c>
      <c r="AG28" s="29">
        <v>0.64300000000000002</v>
      </c>
      <c r="AH28" s="29">
        <v>555.03399999999999</v>
      </c>
      <c r="AI28" s="4">
        <f t="shared" si="7"/>
        <v>406.91699999999997</v>
      </c>
      <c r="AJ28" s="87">
        <f t="shared" si="8"/>
        <v>1463.57</v>
      </c>
    </row>
    <row r="29" spans="1:36" ht="23.25" customHeight="1" x14ac:dyDescent="0.25">
      <c r="A29" s="481"/>
      <c r="B29" s="170" t="s">
        <v>13</v>
      </c>
      <c r="C29" s="171">
        <v>371</v>
      </c>
      <c r="D29" s="176">
        <v>0</v>
      </c>
      <c r="E29" s="181">
        <v>0</v>
      </c>
      <c r="F29" s="174"/>
      <c r="G29" s="176">
        <v>0</v>
      </c>
      <c r="H29" s="176">
        <v>0</v>
      </c>
      <c r="I29" s="167"/>
      <c r="J29" s="172">
        <f>AB29</f>
        <v>0</v>
      </c>
      <c r="K29" s="177">
        <f>AC29</f>
        <v>0</v>
      </c>
      <c r="L29" s="167"/>
      <c r="M29" s="172">
        <f t="shared" si="15"/>
        <v>0</v>
      </c>
      <c r="N29" s="177">
        <f t="shared" si="15"/>
        <v>0</v>
      </c>
      <c r="O29" s="167"/>
      <c r="P29" s="176">
        <f>P31+P32+P33+P34+P35+P36+P37</f>
        <v>0</v>
      </c>
      <c r="Q29" s="176">
        <f>Q31+Q32+Q33+Q34+Q35+Q36+Q37</f>
        <v>0</v>
      </c>
      <c r="R29" s="178">
        <f>M29+J29+G29+D29</f>
        <v>0</v>
      </c>
      <c r="S29" s="179">
        <f>N29+K29+H29+E29</f>
        <v>0</v>
      </c>
      <c r="T29" s="167"/>
      <c r="U29" s="167"/>
      <c r="V29" s="13"/>
      <c r="W29" s="13"/>
      <c r="X29" s="68">
        <v>0</v>
      </c>
      <c r="Y29" s="68">
        <v>0</v>
      </c>
      <c r="Z29" s="53">
        <v>0</v>
      </c>
      <c r="AA29" s="52">
        <v>0</v>
      </c>
      <c r="AB29" s="19">
        <f t="shared" si="16"/>
        <v>0</v>
      </c>
      <c r="AC29" s="19">
        <f t="shared" si="17"/>
        <v>0</v>
      </c>
      <c r="AD29" s="48"/>
      <c r="AE29" s="29">
        <v>0</v>
      </c>
      <c r="AF29" s="29">
        <v>0</v>
      </c>
      <c r="AG29" s="29">
        <v>0</v>
      </c>
      <c r="AH29" s="29">
        <v>0</v>
      </c>
      <c r="AI29" s="4">
        <f t="shared" si="7"/>
        <v>0</v>
      </c>
      <c r="AJ29" s="87">
        <f t="shared" si="8"/>
        <v>0</v>
      </c>
    </row>
    <row r="30" spans="1:36" ht="36" hidden="1" x14ac:dyDescent="0.25">
      <c r="A30" s="481"/>
      <c r="B30" s="159" t="s">
        <v>14</v>
      </c>
      <c r="C30" s="160">
        <v>400</v>
      </c>
      <c r="D30" s="180"/>
      <c r="E30" s="180"/>
      <c r="F30" s="174"/>
      <c r="G30" s="180"/>
      <c r="H30" s="180"/>
      <c r="I30" s="167"/>
      <c r="J30" s="161"/>
      <c r="K30" s="166"/>
      <c r="L30" s="164"/>
      <c r="M30" s="165"/>
      <c r="N30" s="166"/>
      <c r="O30" s="164"/>
      <c r="P30" s="168"/>
      <c r="Q30" s="169"/>
      <c r="R30" s="165"/>
      <c r="S30" s="166"/>
      <c r="T30" s="167" t="e">
        <f t="shared" si="9"/>
        <v>#DIV/0!</v>
      </c>
      <c r="U30" s="167" t="e">
        <f t="shared" si="10"/>
        <v>#DIV/0!</v>
      </c>
      <c r="V30" s="12"/>
      <c r="W30" s="12"/>
      <c r="X30" s="74"/>
      <c r="Y30" s="74"/>
      <c r="Z30" s="74"/>
      <c r="AA30" s="74">
        <f>AA31+AA32+AA33+AA34+AA35+AA36+AA37</f>
        <v>250.3</v>
      </c>
      <c r="AB30" s="19">
        <f t="shared" si="16"/>
        <v>0</v>
      </c>
      <c r="AC30" s="19">
        <f t="shared" si="17"/>
        <v>250.3</v>
      </c>
      <c r="AD30" s="48"/>
      <c r="AE30" s="74">
        <f>AE31+AE32+AE33+AE34+AE35+AE36+AE37</f>
        <v>2302.3900000000003</v>
      </c>
      <c r="AF30" s="74">
        <f>AF31+AF32+AF33+AF34+AF35+AF36+AF37</f>
        <v>4193.2790000000005</v>
      </c>
      <c r="AG30" s="74">
        <f>AG31+AG32+AG33+AG34+AG35+AG36+AG37</f>
        <v>3.7549999999999999</v>
      </c>
      <c r="AH30" s="74">
        <f>AH31+AH32+AH33+AH34+AH35+AH36+AH37</f>
        <v>5320.1870000000008</v>
      </c>
      <c r="AI30" s="4">
        <f t="shared" si="7"/>
        <v>2302.3900000000003</v>
      </c>
      <c r="AJ30" s="87">
        <f t="shared" si="8"/>
        <v>9513.4660000000003</v>
      </c>
    </row>
    <row r="31" spans="1:36" ht="15.75" hidden="1" x14ac:dyDescent="0.25">
      <c r="A31" s="481"/>
      <c r="B31" s="170" t="s">
        <v>7</v>
      </c>
      <c r="C31" s="171">
        <v>411</v>
      </c>
      <c r="D31" s="176"/>
      <c r="E31" s="176"/>
      <c r="F31" s="174"/>
      <c r="G31" s="176"/>
      <c r="H31" s="176"/>
      <c r="I31" s="173"/>
      <c r="J31" s="172"/>
      <c r="K31" s="177"/>
      <c r="L31" s="173"/>
      <c r="M31" s="172"/>
      <c r="N31" s="177"/>
      <c r="O31" s="173"/>
      <c r="P31" s="168"/>
      <c r="Q31" s="169"/>
      <c r="R31" s="178"/>
      <c r="S31" s="179"/>
      <c r="T31" s="167" t="e">
        <f t="shared" si="9"/>
        <v>#DIV/0!</v>
      </c>
      <c r="U31" s="167" t="e">
        <f t="shared" si="10"/>
        <v>#DIV/0!</v>
      </c>
      <c r="V31" s="13"/>
      <c r="W31" s="13"/>
      <c r="X31" s="68"/>
      <c r="Y31" s="68"/>
      <c r="Z31" s="53"/>
      <c r="AA31" s="52">
        <v>18.722999999999999</v>
      </c>
      <c r="AB31" s="19">
        <f t="shared" si="16"/>
        <v>0</v>
      </c>
      <c r="AC31" s="19">
        <f t="shared" si="17"/>
        <v>18.722999999999999</v>
      </c>
      <c r="AD31" s="48"/>
      <c r="AE31" s="29">
        <v>247.31899999999999</v>
      </c>
      <c r="AF31" s="29">
        <v>439.702</v>
      </c>
      <c r="AG31" s="29">
        <v>0.39600000000000002</v>
      </c>
      <c r="AH31" s="29">
        <v>585.89300000000003</v>
      </c>
      <c r="AI31" s="4">
        <f t="shared" si="7"/>
        <v>247.31899999999999</v>
      </c>
      <c r="AJ31" s="87">
        <f t="shared" si="8"/>
        <v>1025.595</v>
      </c>
    </row>
    <row r="32" spans="1:36" ht="0.75" customHeight="1" x14ac:dyDescent="0.25">
      <c r="A32" s="481"/>
      <c r="B32" s="170" t="s">
        <v>8</v>
      </c>
      <c r="C32" s="171">
        <v>421</v>
      </c>
      <c r="D32" s="176"/>
      <c r="E32" s="176"/>
      <c r="F32" s="174"/>
      <c r="G32" s="176"/>
      <c r="H32" s="176"/>
      <c r="I32" s="173"/>
      <c r="J32" s="172"/>
      <c r="K32" s="177"/>
      <c r="L32" s="173"/>
      <c r="M32" s="172"/>
      <c r="N32" s="177"/>
      <c r="O32" s="173"/>
      <c r="P32" s="168"/>
      <c r="Q32" s="169"/>
      <c r="R32" s="178"/>
      <c r="S32" s="179"/>
      <c r="T32" s="167" t="e">
        <f t="shared" si="9"/>
        <v>#DIV/0!</v>
      </c>
      <c r="U32" s="167" t="e">
        <f t="shared" si="10"/>
        <v>#DIV/0!</v>
      </c>
      <c r="V32" s="13"/>
      <c r="W32" s="13"/>
      <c r="X32" s="68"/>
      <c r="Y32" s="68"/>
      <c r="Z32" s="53"/>
      <c r="AA32" s="52">
        <v>0</v>
      </c>
      <c r="AB32" s="19">
        <f t="shared" si="16"/>
        <v>0</v>
      </c>
      <c r="AC32" s="19">
        <f t="shared" si="17"/>
        <v>0</v>
      </c>
      <c r="AD32" s="48"/>
      <c r="AE32" s="29">
        <v>0</v>
      </c>
      <c r="AF32" s="29">
        <v>0</v>
      </c>
      <c r="AG32" s="29">
        <v>0</v>
      </c>
      <c r="AH32" s="29">
        <v>0</v>
      </c>
      <c r="AI32" s="4">
        <f t="shared" si="7"/>
        <v>0</v>
      </c>
      <c r="AJ32" s="87">
        <f t="shared" si="8"/>
        <v>0</v>
      </c>
    </row>
    <row r="33" spans="1:36" ht="15.75" hidden="1" x14ac:dyDescent="0.25">
      <c r="A33" s="481"/>
      <c r="B33" s="170" t="s">
        <v>9</v>
      </c>
      <c r="C33" s="171">
        <v>431</v>
      </c>
      <c r="D33" s="176"/>
      <c r="E33" s="176"/>
      <c r="F33" s="174"/>
      <c r="G33" s="176"/>
      <c r="H33" s="176"/>
      <c r="I33" s="173"/>
      <c r="J33" s="172"/>
      <c r="K33" s="177"/>
      <c r="L33" s="173"/>
      <c r="M33" s="172"/>
      <c r="N33" s="177"/>
      <c r="O33" s="173"/>
      <c r="P33" s="168"/>
      <c r="Q33" s="169"/>
      <c r="R33" s="178"/>
      <c r="S33" s="179"/>
      <c r="T33" s="167" t="e">
        <f t="shared" si="9"/>
        <v>#DIV/0!</v>
      </c>
      <c r="U33" s="167" t="e">
        <f t="shared" si="10"/>
        <v>#DIV/0!</v>
      </c>
      <c r="V33" s="13"/>
      <c r="W33" s="13"/>
      <c r="X33" s="68"/>
      <c r="Y33" s="68"/>
      <c r="Z33" s="53"/>
      <c r="AA33" s="52">
        <v>0</v>
      </c>
      <c r="AB33" s="19">
        <f t="shared" si="16"/>
        <v>0</v>
      </c>
      <c r="AC33" s="19">
        <f t="shared" si="17"/>
        <v>0</v>
      </c>
      <c r="AD33" s="48"/>
      <c r="AE33" s="29">
        <v>0</v>
      </c>
      <c r="AF33" s="29">
        <v>0</v>
      </c>
      <c r="AG33" s="29">
        <v>0</v>
      </c>
      <c r="AH33" s="29">
        <v>0</v>
      </c>
      <c r="AI33" s="4">
        <f t="shared" si="7"/>
        <v>0</v>
      </c>
      <c r="AJ33" s="87">
        <f t="shared" si="8"/>
        <v>0</v>
      </c>
    </row>
    <row r="34" spans="1:36" ht="15.75" hidden="1" x14ac:dyDescent="0.25">
      <c r="A34" s="481"/>
      <c r="B34" s="170" t="s">
        <v>10</v>
      </c>
      <c r="C34" s="171">
        <v>441</v>
      </c>
      <c r="D34" s="176"/>
      <c r="E34" s="176"/>
      <c r="F34" s="174"/>
      <c r="G34" s="176"/>
      <c r="H34" s="176"/>
      <c r="I34" s="173"/>
      <c r="J34" s="172"/>
      <c r="K34" s="177"/>
      <c r="L34" s="173"/>
      <c r="M34" s="172"/>
      <c r="N34" s="177"/>
      <c r="O34" s="173"/>
      <c r="P34" s="168"/>
      <c r="Q34" s="169"/>
      <c r="R34" s="178"/>
      <c r="S34" s="179"/>
      <c r="T34" s="167" t="e">
        <f t="shared" si="9"/>
        <v>#DIV/0!</v>
      </c>
      <c r="U34" s="167" t="e">
        <f t="shared" si="10"/>
        <v>#DIV/0!</v>
      </c>
      <c r="V34" s="13"/>
      <c r="W34" s="13"/>
      <c r="X34" s="68"/>
      <c r="Y34" s="68"/>
      <c r="Z34" s="53"/>
      <c r="AA34" s="52">
        <v>231.57700000000003</v>
      </c>
      <c r="AB34" s="19">
        <f t="shared" si="16"/>
        <v>0</v>
      </c>
      <c r="AC34" s="19">
        <f t="shared" si="17"/>
        <v>231.57700000000003</v>
      </c>
      <c r="AD34" s="48"/>
      <c r="AE34" s="29">
        <v>1595.2730000000001</v>
      </c>
      <c r="AF34" s="29">
        <v>2928.1570000000002</v>
      </c>
      <c r="AG34" s="29">
        <v>2.625</v>
      </c>
      <c r="AH34" s="29">
        <v>3636.1110000000003</v>
      </c>
      <c r="AI34" s="4">
        <f t="shared" si="7"/>
        <v>1595.2730000000001</v>
      </c>
      <c r="AJ34" s="87">
        <f t="shared" si="8"/>
        <v>6564.268</v>
      </c>
    </row>
    <row r="35" spans="1:36" ht="15.75" hidden="1" x14ac:dyDescent="0.25">
      <c r="A35" s="481"/>
      <c r="B35" s="170" t="s">
        <v>11</v>
      </c>
      <c r="C35" s="171">
        <v>451</v>
      </c>
      <c r="D35" s="176"/>
      <c r="E35" s="176"/>
      <c r="F35" s="174"/>
      <c r="G35" s="176"/>
      <c r="H35" s="176"/>
      <c r="I35" s="173"/>
      <c r="J35" s="172"/>
      <c r="K35" s="177"/>
      <c r="L35" s="173"/>
      <c r="M35" s="172"/>
      <c r="N35" s="177"/>
      <c r="O35" s="173"/>
      <c r="P35" s="168"/>
      <c r="Q35" s="169"/>
      <c r="R35" s="178"/>
      <c r="S35" s="179"/>
      <c r="T35" s="167" t="e">
        <f t="shared" si="9"/>
        <v>#DIV/0!</v>
      </c>
      <c r="U35" s="167" t="e">
        <f t="shared" si="10"/>
        <v>#DIV/0!</v>
      </c>
      <c r="V35" s="13"/>
      <c r="W35" s="13"/>
      <c r="X35" s="68"/>
      <c r="Y35" s="75"/>
      <c r="Z35" s="76"/>
      <c r="AA35" s="76">
        <v>0</v>
      </c>
      <c r="AB35" s="48">
        <f t="shared" si="16"/>
        <v>0</v>
      </c>
      <c r="AC35" s="19">
        <f t="shared" si="17"/>
        <v>0</v>
      </c>
      <c r="AD35" s="48"/>
      <c r="AE35" s="29">
        <v>0</v>
      </c>
      <c r="AF35" s="29">
        <v>0</v>
      </c>
      <c r="AG35" s="29">
        <v>0</v>
      </c>
      <c r="AH35" s="29">
        <v>0</v>
      </c>
      <c r="AI35" s="4">
        <f t="shared" si="7"/>
        <v>0</v>
      </c>
      <c r="AJ35" s="87">
        <f t="shared" si="8"/>
        <v>0</v>
      </c>
    </row>
    <row r="36" spans="1:36" ht="15.75" hidden="1" x14ac:dyDescent="0.25">
      <c r="A36" s="481"/>
      <c r="B36" s="170" t="s">
        <v>12</v>
      </c>
      <c r="C36" s="171">
        <v>461</v>
      </c>
      <c r="D36" s="176"/>
      <c r="E36" s="176"/>
      <c r="F36" s="174"/>
      <c r="G36" s="176"/>
      <c r="H36" s="176"/>
      <c r="I36" s="173"/>
      <c r="J36" s="172"/>
      <c r="K36" s="177"/>
      <c r="L36" s="173"/>
      <c r="M36" s="172"/>
      <c r="N36" s="177"/>
      <c r="O36" s="173"/>
      <c r="P36" s="168"/>
      <c r="Q36" s="169"/>
      <c r="R36" s="178"/>
      <c r="S36" s="179"/>
      <c r="T36" s="167" t="e">
        <f t="shared" si="9"/>
        <v>#DIV/0!</v>
      </c>
      <c r="U36" s="167" t="e">
        <f t="shared" si="10"/>
        <v>#DIV/0!</v>
      </c>
      <c r="V36" s="13"/>
      <c r="W36" s="13"/>
      <c r="X36" s="68"/>
      <c r="Y36" s="75"/>
      <c r="Z36" s="76"/>
      <c r="AA36" s="76">
        <v>0</v>
      </c>
      <c r="AB36" s="48">
        <f t="shared" si="16"/>
        <v>0</v>
      </c>
      <c r="AC36" s="19">
        <f t="shared" si="17"/>
        <v>0</v>
      </c>
      <c r="AD36" s="48"/>
      <c r="AE36" s="29">
        <v>459.798</v>
      </c>
      <c r="AF36" s="29">
        <v>825.42</v>
      </c>
      <c r="AG36" s="29">
        <v>0.73399999999999999</v>
      </c>
      <c r="AH36" s="29">
        <v>1098.183</v>
      </c>
      <c r="AI36" s="4">
        <f t="shared" si="7"/>
        <v>459.798</v>
      </c>
      <c r="AJ36" s="87">
        <f t="shared" si="8"/>
        <v>1923.6030000000001</v>
      </c>
    </row>
    <row r="37" spans="1:36" ht="15.75" hidden="1" x14ac:dyDescent="0.25">
      <c r="A37" s="481"/>
      <c r="B37" s="170" t="s">
        <v>13</v>
      </c>
      <c r="C37" s="171">
        <v>471</v>
      </c>
      <c r="D37" s="176"/>
      <c r="E37" s="176"/>
      <c r="F37" s="174"/>
      <c r="G37" s="176"/>
      <c r="H37" s="176"/>
      <c r="I37" s="173"/>
      <c r="J37" s="172"/>
      <c r="K37" s="177"/>
      <c r="L37" s="173"/>
      <c r="M37" s="172"/>
      <c r="N37" s="177"/>
      <c r="O37" s="173"/>
      <c r="P37" s="168"/>
      <c r="Q37" s="169"/>
      <c r="R37" s="178"/>
      <c r="S37" s="179"/>
      <c r="T37" s="167" t="e">
        <f t="shared" si="9"/>
        <v>#DIV/0!</v>
      </c>
      <c r="U37" s="167" t="e">
        <f t="shared" si="10"/>
        <v>#DIV/0!</v>
      </c>
      <c r="V37" s="13"/>
      <c r="W37" s="13"/>
      <c r="X37" s="68"/>
      <c r="Y37" s="75"/>
      <c r="Z37" s="76"/>
      <c r="AA37" s="76">
        <v>0</v>
      </c>
      <c r="AB37" s="48">
        <f t="shared" si="16"/>
        <v>0</v>
      </c>
      <c r="AC37" s="19">
        <f t="shared" si="17"/>
        <v>0</v>
      </c>
      <c r="AD37" s="48"/>
      <c r="AE37" s="20">
        <v>0</v>
      </c>
      <c r="AF37" s="20">
        <v>0</v>
      </c>
      <c r="AG37" s="20">
        <v>0</v>
      </c>
      <c r="AH37" s="20">
        <v>0</v>
      </c>
      <c r="AI37" s="54"/>
      <c r="AJ37" s="87">
        <f t="shared" si="8"/>
        <v>0</v>
      </c>
    </row>
    <row r="38" spans="1:36" ht="56.25" customHeight="1" x14ac:dyDescent="0.25">
      <c r="A38" s="481"/>
      <c r="B38" s="159" t="s">
        <v>15</v>
      </c>
      <c r="C38" s="160">
        <v>500</v>
      </c>
      <c r="D38" s="180">
        <v>0</v>
      </c>
      <c r="E38" s="180">
        <v>0</v>
      </c>
      <c r="F38" s="174"/>
      <c r="G38" s="180">
        <v>0</v>
      </c>
      <c r="H38" s="180">
        <v>0</v>
      </c>
      <c r="I38" s="167"/>
      <c r="J38" s="172">
        <f>AB38</f>
        <v>0</v>
      </c>
      <c r="K38" s="177">
        <f>AC38</f>
        <v>0</v>
      </c>
      <c r="L38" s="167"/>
      <c r="M38" s="172">
        <f t="shared" si="15"/>
        <v>0</v>
      </c>
      <c r="N38" s="177">
        <f t="shared" si="15"/>
        <v>0</v>
      </c>
      <c r="O38" s="167"/>
      <c r="P38" s="168"/>
      <c r="Q38" s="169"/>
      <c r="R38" s="178">
        <f>M38+J38+G38+D38</f>
        <v>0</v>
      </c>
      <c r="S38" s="179">
        <f>N38+K38+H38+E38</f>
        <v>0</v>
      </c>
      <c r="T38" s="167"/>
      <c r="U38" s="167"/>
      <c r="V38" s="12"/>
      <c r="W38" s="12"/>
      <c r="X38" s="71">
        <v>0</v>
      </c>
      <c r="Y38" s="71">
        <v>0</v>
      </c>
      <c r="Z38">
        <v>0</v>
      </c>
      <c r="AA38">
        <v>0</v>
      </c>
      <c r="AE38" s="20">
        <v>0</v>
      </c>
      <c r="AF38" s="20">
        <v>0</v>
      </c>
      <c r="AG38" s="20">
        <v>0</v>
      </c>
      <c r="AH38" s="20">
        <v>0</v>
      </c>
      <c r="AI38" s="3"/>
      <c r="AJ38" s="87">
        <f t="shared" si="8"/>
        <v>0</v>
      </c>
    </row>
    <row r="39" spans="1:36" ht="55.5" customHeight="1" x14ac:dyDescent="0.25">
      <c r="B39" s="182" t="s">
        <v>31</v>
      </c>
      <c r="C39" s="183">
        <v>600</v>
      </c>
      <c r="D39" s="231">
        <f>D6+D14+D22</f>
        <v>72078.126000000004</v>
      </c>
      <c r="E39" s="231">
        <f>E6+E14+E22</f>
        <v>385352.56099999999</v>
      </c>
      <c r="F39" s="174">
        <f>E39/D39</f>
        <v>5.3463177025440416</v>
      </c>
      <c r="G39" s="231">
        <f>G6+G14+G22</f>
        <v>2085.9430000000002</v>
      </c>
      <c r="H39" s="231">
        <f>H6+H14+H22</f>
        <v>11290.834999999999</v>
      </c>
      <c r="I39" s="184">
        <f>H39/G39</f>
        <v>5.4128204845482344</v>
      </c>
      <c r="J39" s="230">
        <f>J6+J14+J22</f>
        <v>14277.526</v>
      </c>
      <c r="K39" s="230">
        <f>K6+K14+K22</f>
        <v>67566.840999999986</v>
      </c>
      <c r="L39" s="184">
        <f>K39/J39</f>
        <v>4.7323913820923869</v>
      </c>
      <c r="M39" s="231">
        <f>M6+M14+M22</f>
        <v>9103.6280000000006</v>
      </c>
      <c r="N39" s="231">
        <f>N6+N14+N22</f>
        <v>30586.696</v>
      </c>
      <c r="O39" s="184">
        <f>N39/M39</f>
        <v>3.3598358808158677</v>
      </c>
      <c r="P39" s="185"/>
      <c r="Q39" s="186"/>
      <c r="R39" s="231">
        <f>R6+R14+R22</f>
        <v>97545.222999999998</v>
      </c>
      <c r="S39" s="231">
        <f>S6+S14+S22</f>
        <v>494796.93299999996</v>
      </c>
      <c r="T39" s="237">
        <f t="shared" si="9"/>
        <v>5.0724875886541358</v>
      </c>
      <c r="U39" s="167">
        <f t="shared" si="10"/>
        <v>6.0869851063849625</v>
      </c>
      <c r="V39" s="14"/>
      <c r="W39" s="14"/>
      <c r="X39" s="23">
        <f t="shared" ref="X39:AC39" si="20">X6+X14+X22</f>
        <v>14277.526</v>
      </c>
      <c r="Y39" s="23">
        <f t="shared" si="20"/>
        <v>46858.468000000001</v>
      </c>
      <c r="Z39" s="23">
        <f t="shared" si="20"/>
        <v>23.96</v>
      </c>
      <c r="AA39" s="23">
        <f t="shared" si="20"/>
        <v>20708.373</v>
      </c>
      <c r="AB39" s="23">
        <f t="shared" si="20"/>
        <v>14277.526</v>
      </c>
      <c r="AC39" s="23">
        <f t="shared" si="20"/>
        <v>67566.840999999986</v>
      </c>
      <c r="AE39" s="23">
        <f t="shared" ref="AE39:AJ39" si="21">AE6+AE14+AE22</f>
        <v>9103.6280000000006</v>
      </c>
      <c r="AF39" s="23">
        <f t="shared" si="21"/>
        <v>17647.091</v>
      </c>
      <c r="AG39" s="23">
        <f t="shared" si="21"/>
        <v>14.213999999999999</v>
      </c>
      <c r="AH39" s="23">
        <f t="shared" si="21"/>
        <v>12939.605</v>
      </c>
      <c r="AI39" s="23">
        <f t="shared" si="21"/>
        <v>9103.6280000000006</v>
      </c>
      <c r="AJ39" s="23">
        <f t="shared" si="21"/>
        <v>30586.695999999996</v>
      </c>
    </row>
    <row r="40" spans="1:36" ht="35.25" customHeight="1" x14ac:dyDescent="0.25">
      <c r="B40" s="188" t="s">
        <v>22</v>
      </c>
      <c r="C40" s="189"/>
      <c r="D40" s="232">
        <f>SUM(D41:D47)</f>
        <v>72078.126000000004</v>
      </c>
      <c r="E40" s="232">
        <f>SUM(E41:E47)</f>
        <v>385352.56099999999</v>
      </c>
      <c r="F40" s="174">
        <f>E40/D40</f>
        <v>5.3463177025440416</v>
      </c>
      <c r="G40" s="232">
        <f>SUM(G41:G47)</f>
        <v>2085.9430000000002</v>
      </c>
      <c r="H40" s="232">
        <f>SUM(H41:H47)</f>
        <v>11290.834999999999</v>
      </c>
      <c r="I40" s="191">
        <f t="shared" ref="I40:O40" si="22">I39</f>
        <v>5.4128204845482344</v>
      </c>
      <c r="J40" s="190">
        <f>SUM(J41:J47)</f>
        <v>14277.526</v>
      </c>
      <c r="K40" s="190">
        <f>SUM(K41:K47)</f>
        <v>67566.841</v>
      </c>
      <c r="L40" s="191">
        <f t="shared" si="22"/>
        <v>4.7323913820923869</v>
      </c>
      <c r="M40" s="190">
        <f>SUM(M41:M47)</f>
        <v>9103.6280000000006</v>
      </c>
      <c r="N40" s="190">
        <f>SUM(N41:N47)</f>
        <v>30586.696</v>
      </c>
      <c r="O40" s="191">
        <f t="shared" si="22"/>
        <v>3.3598358808158677</v>
      </c>
      <c r="P40" s="192"/>
      <c r="Q40" s="192"/>
      <c r="R40" s="193">
        <f>SUM(R41:R47)</f>
        <v>97545.222999999998</v>
      </c>
      <c r="S40" s="193">
        <f>SUM(S41:S47)</f>
        <v>494796.93299999996</v>
      </c>
      <c r="T40" s="167">
        <f t="shared" si="9"/>
        <v>5.0724875886541358</v>
      </c>
      <c r="U40" s="167">
        <f t="shared" si="10"/>
        <v>6.0869851063849625</v>
      </c>
      <c r="V40" s="15"/>
      <c r="W40" s="15"/>
      <c r="X40" s="72"/>
      <c r="Y40" s="72"/>
      <c r="AC40" s="48"/>
    </row>
    <row r="41" spans="1:36" ht="24.75" customHeight="1" x14ac:dyDescent="0.25">
      <c r="A41" s="478"/>
      <c r="B41" s="195" t="s">
        <v>7</v>
      </c>
      <c r="C41" s="171"/>
      <c r="D41" s="177">
        <f t="shared" ref="D41:E47" si="23">D7+D15+D23</f>
        <v>7658.0259999999998</v>
      </c>
      <c r="E41" s="177">
        <f t="shared" si="23"/>
        <v>38543.642</v>
      </c>
      <c r="F41" s="174">
        <f>E41/D41</f>
        <v>5.0331040923600936</v>
      </c>
      <c r="G41" s="177">
        <f t="shared" ref="G41:H47" si="24">G7+G15+G23</f>
        <v>0</v>
      </c>
      <c r="H41" s="177">
        <f t="shared" si="24"/>
        <v>0</v>
      </c>
      <c r="I41" s="173"/>
      <c r="J41" s="172">
        <f t="shared" ref="J41:K47" si="25">J7+J15+J23</f>
        <v>2144.0230000000001</v>
      </c>
      <c r="K41" s="172">
        <f t="shared" si="25"/>
        <v>9546.4890000000014</v>
      </c>
      <c r="L41" s="173">
        <f t="shared" ref="L41:L46" si="26">K41/J41</f>
        <v>4.4526056856666187</v>
      </c>
      <c r="M41" s="172">
        <f t="shared" ref="M41:N47" si="27">M7+M15+M23</f>
        <v>0</v>
      </c>
      <c r="N41" s="177">
        <f t="shared" si="27"/>
        <v>0</v>
      </c>
      <c r="O41" s="173"/>
      <c r="P41" s="172">
        <f>P7+P15+P23+P31</f>
        <v>0</v>
      </c>
      <c r="Q41" s="196">
        <f>Q7+Q15+Q23+Q31</f>
        <v>0</v>
      </c>
      <c r="R41" s="172">
        <f t="shared" ref="R41:S47" si="28">R7+R15+R23</f>
        <v>9802.0489999999991</v>
      </c>
      <c r="S41" s="177">
        <f t="shared" si="28"/>
        <v>48090.130999999994</v>
      </c>
      <c r="T41" s="167">
        <f t="shared" si="9"/>
        <v>4.9061304427268215</v>
      </c>
      <c r="U41" s="167">
        <f t="shared" si="10"/>
        <v>5.8873565312721858</v>
      </c>
      <c r="V41" s="16"/>
      <c r="W41" s="16"/>
      <c r="X41" s="70"/>
      <c r="Y41" s="70"/>
    </row>
    <row r="42" spans="1:36" ht="24.75" customHeight="1" x14ac:dyDescent="0.25">
      <c r="A42" s="478"/>
      <c r="B42" s="195" t="s">
        <v>8</v>
      </c>
      <c r="C42" s="171"/>
      <c r="D42" s="177">
        <f t="shared" si="23"/>
        <v>0</v>
      </c>
      <c r="E42" s="177">
        <f t="shared" si="23"/>
        <v>0</v>
      </c>
      <c r="F42" s="174"/>
      <c r="G42" s="177">
        <f t="shared" si="24"/>
        <v>0</v>
      </c>
      <c r="H42" s="177">
        <f t="shared" si="24"/>
        <v>0</v>
      </c>
      <c r="I42" s="173"/>
      <c r="J42" s="172">
        <f t="shared" si="25"/>
        <v>0</v>
      </c>
      <c r="K42" s="172">
        <f t="shared" si="25"/>
        <v>0</v>
      </c>
      <c r="L42" s="173"/>
      <c r="M42" s="172">
        <f t="shared" si="27"/>
        <v>0</v>
      </c>
      <c r="N42" s="177">
        <f t="shared" si="27"/>
        <v>0</v>
      </c>
      <c r="O42" s="173"/>
      <c r="P42" s="172"/>
      <c r="Q42" s="196"/>
      <c r="R42" s="172">
        <f t="shared" si="28"/>
        <v>0</v>
      </c>
      <c r="S42" s="177">
        <f t="shared" si="28"/>
        <v>0</v>
      </c>
      <c r="T42" s="167"/>
      <c r="U42" s="167"/>
      <c r="V42" s="16"/>
      <c r="W42" s="16"/>
      <c r="X42" s="70"/>
      <c r="Y42" s="70"/>
    </row>
    <row r="43" spans="1:36" ht="24.75" customHeight="1" x14ac:dyDescent="0.25">
      <c r="A43" s="478"/>
      <c r="B43" s="195" t="s">
        <v>9</v>
      </c>
      <c r="C43" s="171"/>
      <c r="D43" s="177">
        <f t="shared" si="23"/>
        <v>0</v>
      </c>
      <c r="E43" s="177">
        <f t="shared" si="23"/>
        <v>0</v>
      </c>
      <c r="F43" s="174"/>
      <c r="G43" s="177">
        <f t="shared" si="24"/>
        <v>0</v>
      </c>
      <c r="H43" s="177">
        <f t="shared" si="24"/>
        <v>0</v>
      </c>
      <c r="I43" s="173"/>
      <c r="J43" s="172">
        <f t="shared" si="25"/>
        <v>0</v>
      </c>
      <c r="K43" s="172">
        <f t="shared" si="25"/>
        <v>0</v>
      </c>
      <c r="L43" s="173"/>
      <c r="M43" s="172">
        <f t="shared" si="27"/>
        <v>0</v>
      </c>
      <c r="N43" s="177">
        <f t="shared" si="27"/>
        <v>0</v>
      </c>
      <c r="O43" s="173"/>
      <c r="P43" s="172">
        <f>P9+P17+P25+P33</f>
        <v>0</v>
      </c>
      <c r="Q43" s="196">
        <f>Q9+Q17+Q25+Q33</f>
        <v>0</v>
      </c>
      <c r="R43" s="172">
        <f t="shared" si="28"/>
        <v>0</v>
      </c>
      <c r="S43" s="177">
        <f t="shared" si="28"/>
        <v>0</v>
      </c>
      <c r="T43" s="167"/>
      <c r="U43" s="167"/>
      <c r="V43" s="16"/>
      <c r="W43" s="16"/>
      <c r="X43" s="70"/>
      <c r="Y43" s="70"/>
      <c r="AB43" s="479" t="s">
        <v>32</v>
      </c>
      <c r="AC43" s="479"/>
      <c r="AD43" s="479"/>
      <c r="AE43" s="479"/>
      <c r="AF43" s="479"/>
      <c r="AG43" s="479"/>
    </row>
    <row r="44" spans="1:36" ht="24.75" customHeight="1" x14ac:dyDescent="0.25">
      <c r="A44" s="478"/>
      <c r="B44" s="195" t="s">
        <v>10</v>
      </c>
      <c r="C44" s="171"/>
      <c r="D44" s="177">
        <f t="shared" si="23"/>
        <v>43558.561000000002</v>
      </c>
      <c r="E44" s="177">
        <f t="shared" si="23"/>
        <v>230640.44500000001</v>
      </c>
      <c r="F44" s="174">
        <f>E44/D44</f>
        <v>5.2949509741609688</v>
      </c>
      <c r="G44" s="172">
        <f t="shared" si="24"/>
        <v>0</v>
      </c>
      <c r="H44" s="172">
        <f t="shared" si="24"/>
        <v>0</v>
      </c>
      <c r="I44" s="173"/>
      <c r="J44" s="172">
        <f t="shared" si="25"/>
        <v>10465.939999999999</v>
      </c>
      <c r="K44" s="172">
        <f t="shared" si="25"/>
        <v>49905.417999999998</v>
      </c>
      <c r="L44" s="173">
        <f t="shared" si="26"/>
        <v>4.7683646189448829</v>
      </c>
      <c r="M44" s="172">
        <f t="shared" si="27"/>
        <v>8015.4970000000003</v>
      </c>
      <c r="N44" s="177">
        <f t="shared" si="27"/>
        <v>26785.103999999999</v>
      </c>
      <c r="O44" s="173">
        <f>N44/M44</f>
        <v>3.3416647776176571</v>
      </c>
      <c r="P44" s="172">
        <f t="shared" ref="P44:Q47" si="29">P10+P18+P26+P34</f>
        <v>0</v>
      </c>
      <c r="Q44" s="196">
        <f t="shared" si="29"/>
        <v>0</v>
      </c>
      <c r="R44" s="172">
        <f t="shared" si="28"/>
        <v>62039.998</v>
      </c>
      <c r="S44" s="177">
        <f t="shared" si="28"/>
        <v>307330.967</v>
      </c>
      <c r="T44" s="167">
        <f t="shared" si="9"/>
        <v>4.9537552693022331</v>
      </c>
      <c r="U44" s="167">
        <f t="shared" si="10"/>
        <v>5.9445063231626794</v>
      </c>
      <c r="V44" s="16"/>
      <c r="W44" s="16"/>
      <c r="X44" s="70"/>
      <c r="Y44" s="70"/>
      <c r="AB44" s="479"/>
      <c r="AC44" s="479"/>
      <c r="AD44" s="479"/>
      <c r="AE44" s="479"/>
      <c r="AF44" s="479"/>
      <c r="AG44" s="479"/>
    </row>
    <row r="45" spans="1:36" ht="24.75" customHeight="1" x14ac:dyDescent="0.25">
      <c r="A45" s="478"/>
      <c r="B45" s="195" t="s">
        <v>11</v>
      </c>
      <c r="C45" s="171"/>
      <c r="D45" s="177">
        <f t="shared" si="23"/>
        <v>1772.732</v>
      </c>
      <c r="E45" s="177">
        <f t="shared" si="23"/>
        <v>9249.9959999999992</v>
      </c>
      <c r="F45" s="174">
        <f>E45/D45</f>
        <v>5.2179325470516691</v>
      </c>
      <c r="G45" s="177">
        <f t="shared" si="24"/>
        <v>2085.9430000000002</v>
      </c>
      <c r="H45" s="177">
        <f t="shared" si="24"/>
        <v>11290.834999999999</v>
      </c>
      <c r="I45" s="173"/>
      <c r="J45" s="172">
        <f t="shared" si="25"/>
        <v>188.637</v>
      </c>
      <c r="K45" s="172">
        <f t="shared" si="25"/>
        <v>979.71299999999997</v>
      </c>
      <c r="L45" s="173">
        <f t="shared" si="26"/>
        <v>5.1936417563892556</v>
      </c>
      <c r="M45" s="172">
        <f t="shared" si="27"/>
        <v>0</v>
      </c>
      <c r="N45" s="177">
        <f t="shared" si="27"/>
        <v>0</v>
      </c>
      <c r="O45" s="173"/>
      <c r="P45" s="172">
        <f t="shared" si="29"/>
        <v>0</v>
      </c>
      <c r="Q45" s="196">
        <f t="shared" si="29"/>
        <v>0</v>
      </c>
      <c r="R45" s="172">
        <f t="shared" si="28"/>
        <v>4047.3120000000004</v>
      </c>
      <c r="S45" s="177">
        <f t="shared" si="28"/>
        <v>21520.543999999998</v>
      </c>
      <c r="T45" s="167">
        <f t="shared" si="9"/>
        <v>5.3172436422000571</v>
      </c>
      <c r="U45" s="167">
        <f t="shared" si="10"/>
        <v>6.3806923706400687</v>
      </c>
      <c r="V45" s="16"/>
      <c r="W45" s="16"/>
      <c r="X45" s="70"/>
      <c r="Y45" s="70"/>
      <c r="AB45" s="479"/>
      <c r="AC45" s="479"/>
      <c r="AD45" s="479"/>
      <c r="AE45" s="479"/>
      <c r="AF45" s="479"/>
      <c r="AG45" s="479"/>
    </row>
    <row r="46" spans="1:36" ht="24.75" customHeight="1" x14ac:dyDescent="0.25">
      <c r="A46" s="478"/>
      <c r="B46" s="195" t="s">
        <v>12</v>
      </c>
      <c r="C46" s="171"/>
      <c r="D46" s="177">
        <f t="shared" si="23"/>
        <v>19088.807000000001</v>
      </c>
      <c r="E46" s="177">
        <f t="shared" si="23"/>
        <v>106918.478</v>
      </c>
      <c r="F46" s="174">
        <f>E46/D46</f>
        <v>5.6011084401450546</v>
      </c>
      <c r="G46" s="177">
        <f t="shared" si="24"/>
        <v>0</v>
      </c>
      <c r="H46" s="177">
        <f t="shared" si="24"/>
        <v>0</v>
      </c>
      <c r="I46" s="173"/>
      <c r="J46" s="172">
        <f t="shared" si="25"/>
        <v>1478.9259999999999</v>
      </c>
      <c r="K46" s="172">
        <f t="shared" si="25"/>
        <v>7135.2209999999995</v>
      </c>
      <c r="L46" s="173">
        <f t="shared" si="26"/>
        <v>4.8245963624954866</v>
      </c>
      <c r="M46" s="172">
        <f t="shared" si="27"/>
        <v>1088.1310000000001</v>
      </c>
      <c r="N46" s="177">
        <f t="shared" si="27"/>
        <v>3801.5919999999996</v>
      </c>
      <c r="O46" s="173">
        <f>N46/M46</f>
        <v>3.4936896384718379</v>
      </c>
      <c r="P46" s="172">
        <f t="shared" si="29"/>
        <v>0</v>
      </c>
      <c r="Q46" s="196">
        <f t="shared" si="29"/>
        <v>0</v>
      </c>
      <c r="R46" s="172">
        <f t="shared" si="28"/>
        <v>21655.863999999998</v>
      </c>
      <c r="S46" s="177">
        <f t="shared" si="28"/>
        <v>117855.291</v>
      </c>
      <c r="T46" s="167">
        <f t="shared" si="9"/>
        <v>5.442188360621401</v>
      </c>
      <c r="U46" s="167">
        <f t="shared" si="10"/>
        <v>6.5306260327456807</v>
      </c>
      <c r="V46" s="16"/>
      <c r="W46" s="16"/>
      <c r="X46" s="70"/>
      <c r="Y46" s="70"/>
      <c r="AB46" s="479"/>
      <c r="AC46" s="479"/>
      <c r="AD46" s="479"/>
      <c r="AE46" s="479"/>
      <c r="AF46" s="479"/>
      <c r="AG46" s="479"/>
    </row>
    <row r="47" spans="1:36" ht="24.75" customHeight="1" x14ac:dyDescent="0.25">
      <c r="A47" s="478"/>
      <c r="B47" s="195" t="s">
        <v>13</v>
      </c>
      <c r="C47" s="198"/>
      <c r="D47" s="177">
        <f t="shared" si="23"/>
        <v>0</v>
      </c>
      <c r="E47" s="177">
        <f t="shared" si="23"/>
        <v>0</v>
      </c>
      <c r="F47" s="174"/>
      <c r="G47" s="177">
        <f t="shared" si="24"/>
        <v>0</v>
      </c>
      <c r="H47" s="177">
        <f t="shared" si="24"/>
        <v>0</v>
      </c>
      <c r="I47" s="173"/>
      <c r="J47" s="172">
        <f t="shared" si="25"/>
        <v>0</v>
      </c>
      <c r="K47" s="172">
        <f t="shared" si="25"/>
        <v>0</v>
      </c>
      <c r="L47" s="173"/>
      <c r="M47" s="172">
        <f t="shared" si="27"/>
        <v>0</v>
      </c>
      <c r="N47" s="177">
        <f t="shared" si="27"/>
        <v>0</v>
      </c>
      <c r="O47" s="173"/>
      <c r="P47" s="172">
        <f t="shared" si="29"/>
        <v>0</v>
      </c>
      <c r="Q47" s="196">
        <f t="shared" si="29"/>
        <v>0</v>
      </c>
      <c r="R47" s="172">
        <f t="shared" si="28"/>
        <v>0</v>
      </c>
      <c r="S47" s="177">
        <f t="shared" si="28"/>
        <v>0</v>
      </c>
      <c r="T47" s="167"/>
      <c r="U47" s="167"/>
      <c r="V47" s="16"/>
      <c r="W47" s="16"/>
      <c r="X47" s="70"/>
      <c r="Y47" s="70"/>
    </row>
    <row r="48" spans="1:36" ht="15.75" x14ac:dyDescent="0.25">
      <c r="B48" s="67" t="s">
        <v>72</v>
      </c>
      <c r="C48" s="147"/>
      <c r="R48" s="192"/>
      <c r="S48" s="488" t="s">
        <v>75</v>
      </c>
      <c r="T48" s="488"/>
      <c r="U48" s="488"/>
    </row>
    <row r="49" spans="3:18" x14ac:dyDescent="0.25">
      <c r="C49" s="147"/>
    </row>
    <row r="50" spans="3:18" x14ac:dyDescent="0.25">
      <c r="R50" s="192"/>
    </row>
  </sheetData>
  <mergeCells count="18">
    <mergeCell ref="A6:A38"/>
    <mergeCell ref="A41:A47"/>
    <mergeCell ref="AB43:AG46"/>
    <mergeCell ref="X2:Y2"/>
    <mergeCell ref="Z2:AA2"/>
    <mergeCell ref="B4:B5"/>
    <mergeCell ref="C4:C5"/>
    <mergeCell ref="D4:F4"/>
    <mergeCell ref="G4:I4"/>
    <mergeCell ref="J4:L4"/>
    <mergeCell ref="M4:O4"/>
    <mergeCell ref="X4:AC4"/>
    <mergeCell ref="S3:T3"/>
    <mergeCell ref="R1:T1"/>
    <mergeCell ref="AE4:AJ4"/>
    <mergeCell ref="R4:U4"/>
    <mergeCell ref="B2:U2"/>
    <mergeCell ref="S48:U48"/>
  </mergeCells>
  <dataValidations count="1">
    <dataValidation type="decimal" allowBlank="1" showErrorMessage="1" errorTitle="Ошибка" error="Допускается ввод только действительных чисел!" sqref="V39:AC39 AE6:AH13 L41:L47 K30:K38 G39:O39 E30:E40 X35:X37 X15:AA34 J15:J38 I41:I47 O41:O47 G22:H34 O29:Q29 R39:S39 AE39:AJ39 AE15:AH38 D22:D30 E22:E28 D38:D40 J6:J13 K29:L29 K6:K28">
      <formula1>-9.99999999999999E+23</formula1>
      <formula2>9.99999999999999E+23</formula2>
    </dataValidation>
  </dataValidations>
  <pageMargins left="0.70866141732283472" right="0.31496062992125984" top="0.55118110236220474" bottom="0.35433070866141736" header="0.31496062992125984" footer="0.31496062992125984"/>
  <pageSetup paperSize="9" scale="2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rgb="FFFF0000"/>
    <pageSetUpPr fitToPage="1"/>
  </sheetPr>
  <dimension ref="A1:AK46"/>
  <sheetViews>
    <sheetView zoomScale="80" zoomScaleNormal="80" zoomScaleSheetLayoutView="80" workbookViewId="0">
      <pane xSplit="2" ySplit="5" topLeftCell="C12" activePane="bottomRight" state="frozen"/>
      <selection pane="topRight" activeCell="C1" sqref="C1"/>
      <selection pane="bottomLeft" activeCell="A6" sqref="A6"/>
      <selection pane="bottomRight" activeCell="B2" sqref="B2:U39"/>
    </sheetView>
  </sheetViews>
  <sheetFormatPr defaultRowHeight="15" x14ac:dyDescent="0.25"/>
  <cols>
    <col min="1" max="1" width="2" customWidth="1"/>
    <col min="2" max="2" width="44.28515625" customWidth="1"/>
    <col min="3" max="3" width="8.7109375" style="3" customWidth="1"/>
    <col min="4" max="4" width="0.140625" hidden="1" customWidth="1"/>
    <col min="5" max="5" width="16.7109375" hidden="1" customWidth="1"/>
    <col min="6" max="6" width="13.5703125" hidden="1" customWidth="1"/>
    <col min="7" max="7" width="15.42578125" hidden="1" customWidth="1"/>
    <col min="8" max="8" width="14.140625" hidden="1" customWidth="1"/>
    <col min="9" max="9" width="13.5703125" hidden="1" customWidth="1"/>
    <col min="10" max="10" width="15" hidden="1" customWidth="1"/>
    <col min="11" max="11" width="17.140625" hidden="1" customWidth="1"/>
    <col min="12" max="12" width="13.5703125" hidden="1" customWidth="1"/>
    <col min="13" max="13" width="15.42578125" hidden="1" customWidth="1"/>
    <col min="14" max="14" width="16" hidden="1" customWidth="1"/>
    <col min="15" max="15" width="13.5703125" hidden="1" customWidth="1"/>
    <col min="16" max="16" width="10.5703125" hidden="1" customWidth="1"/>
    <col min="17" max="17" width="11.140625" hidden="1" customWidth="1"/>
    <col min="18" max="18" width="16.7109375" bestFit="1" customWidth="1"/>
    <col min="19" max="19" width="19.28515625" bestFit="1" customWidth="1"/>
    <col min="20" max="21" width="14.85546875" customWidth="1"/>
    <col min="22" max="22" width="14.85546875" style="3" customWidth="1"/>
    <col min="23" max="23" width="9.7109375" style="118" customWidth="1"/>
    <col min="24" max="24" width="5.5703125" customWidth="1"/>
    <col min="25" max="25" width="14.85546875" customWidth="1"/>
    <col min="26" max="26" width="14.85546875" bestFit="1" customWidth="1"/>
    <col min="27" max="27" width="11.42578125" customWidth="1"/>
    <col min="28" max="28" width="15.7109375" customWidth="1"/>
    <col min="29" max="29" width="14.28515625" customWidth="1"/>
    <col min="30" max="30" width="14.7109375" customWidth="1"/>
    <col min="31" max="31" width="12" customWidth="1"/>
    <col min="32" max="35" width="14.5703125" customWidth="1"/>
    <col min="36" max="36" width="15.42578125" customWidth="1"/>
    <col min="37" max="37" width="14.28515625" customWidth="1"/>
  </cols>
  <sheetData>
    <row r="1" spans="1:37" ht="15.75" x14ac:dyDescent="0.25">
      <c r="R1" s="473" t="s">
        <v>73</v>
      </c>
      <c r="S1" s="473"/>
      <c r="T1" s="473"/>
      <c r="U1" s="141"/>
      <c r="V1" s="117"/>
    </row>
    <row r="2" spans="1:37" s="112" customFormat="1" ht="85.5" customHeight="1" x14ac:dyDescent="0.25">
      <c r="B2" s="476" t="s">
        <v>79</v>
      </c>
      <c r="C2" s="499"/>
      <c r="D2" s="499"/>
      <c r="E2" s="499"/>
      <c r="F2" s="499"/>
      <c r="G2" s="499"/>
      <c r="H2" s="499"/>
      <c r="I2" s="499"/>
      <c r="J2" s="499"/>
      <c r="K2" s="499"/>
      <c r="L2" s="499"/>
      <c r="M2" s="499"/>
      <c r="N2" s="499"/>
      <c r="O2" s="499"/>
      <c r="P2" s="499"/>
      <c r="Q2" s="499"/>
      <c r="R2" s="499"/>
      <c r="S2" s="499"/>
      <c r="T2" s="499"/>
      <c r="U2" s="499"/>
      <c r="V2" s="119"/>
      <c r="W2" s="119"/>
      <c r="X2" s="116"/>
      <c r="Y2" s="482">
        <v>3</v>
      </c>
      <c r="Z2" s="482"/>
      <c r="AA2" s="483">
        <v>5</v>
      </c>
      <c r="AB2" s="483"/>
    </row>
    <row r="3" spans="1:37" ht="15.75" thickBot="1" x14ac:dyDescent="0.3">
      <c r="W3" s="3"/>
      <c r="X3" s="17"/>
      <c r="Y3" s="17"/>
      <c r="Z3" s="17"/>
      <c r="AA3" s="17"/>
      <c r="AB3" s="17"/>
      <c r="AC3" s="17"/>
      <c r="AD3" s="17"/>
    </row>
    <row r="4" spans="1:37" ht="40.5" customHeight="1" thickBot="1" x14ac:dyDescent="0.3">
      <c r="B4" s="484" t="s">
        <v>2</v>
      </c>
      <c r="C4" s="485" t="s">
        <v>0</v>
      </c>
      <c r="D4" s="486" t="s">
        <v>3</v>
      </c>
      <c r="E4" s="475"/>
      <c r="F4" s="475"/>
      <c r="G4" s="475" t="s">
        <v>4</v>
      </c>
      <c r="H4" s="475"/>
      <c r="I4" s="475"/>
      <c r="J4" s="475" t="s">
        <v>16</v>
      </c>
      <c r="K4" s="475"/>
      <c r="L4" s="475"/>
      <c r="M4" s="475" t="s">
        <v>19</v>
      </c>
      <c r="N4" s="475"/>
      <c r="O4" s="475"/>
      <c r="P4" s="151" t="s">
        <v>26</v>
      </c>
      <c r="Q4" s="152"/>
      <c r="R4" s="475" t="s">
        <v>26</v>
      </c>
      <c r="S4" s="475"/>
      <c r="T4" s="475"/>
      <c r="U4" s="475"/>
      <c r="V4" s="120"/>
      <c r="W4" s="18"/>
      <c r="X4" s="18"/>
      <c r="Y4" s="471" t="s">
        <v>16</v>
      </c>
      <c r="Z4" s="471"/>
      <c r="AA4" s="471"/>
      <c r="AB4" s="471"/>
      <c r="AC4" s="471"/>
      <c r="AD4" s="472"/>
      <c r="AF4" s="480" t="s">
        <v>19</v>
      </c>
      <c r="AG4" s="471"/>
      <c r="AH4" s="471"/>
      <c r="AI4" s="471"/>
      <c r="AJ4" s="471"/>
      <c r="AK4" s="472"/>
    </row>
    <row r="5" spans="1:37" ht="61.5" customHeight="1" thickBot="1" x14ac:dyDescent="0.3">
      <c r="B5" s="484"/>
      <c r="C5" s="485"/>
      <c r="D5" s="153" t="s">
        <v>24</v>
      </c>
      <c r="E5" s="154" t="s">
        <v>25</v>
      </c>
      <c r="F5" s="155" t="s">
        <v>30</v>
      </c>
      <c r="G5" s="153" t="s">
        <v>24</v>
      </c>
      <c r="H5" s="154" t="s">
        <v>25</v>
      </c>
      <c r="I5" s="155" t="s">
        <v>30</v>
      </c>
      <c r="J5" s="153" t="s">
        <v>24</v>
      </c>
      <c r="K5" s="154" t="s">
        <v>23</v>
      </c>
      <c r="L5" s="155" t="s">
        <v>30</v>
      </c>
      <c r="M5" s="153" t="s">
        <v>24</v>
      </c>
      <c r="N5" s="154" t="s">
        <v>23</v>
      </c>
      <c r="O5" s="155" t="s">
        <v>30</v>
      </c>
      <c r="P5" s="156" t="s">
        <v>5</v>
      </c>
      <c r="Q5" s="157" t="s">
        <v>6</v>
      </c>
      <c r="R5" s="158" t="s">
        <v>24</v>
      </c>
      <c r="S5" s="154" t="s">
        <v>23</v>
      </c>
      <c r="T5" s="155" t="s">
        <v>69</v>
      </c>
      <c r="U5" s="155" t="s">
        <v>81</v>
      </c>
      <c r="V5" s="11"/>
      <c r="W5" s="11"/>
      <c r="X5" s="11"/>
      <c r="Y5" s="129" t="s">
        <v>5</v>
      </c>
      <c r="Z5" s="25" t="s">
        <v>27</v>
      </c>
      <c r="AA5" s="24" t="s">
        <v>29</v>
      </c>
      <c r="AB5" s="25" t="s">
        <v>28</v>
      </c>
      <c r="AC5" s="26" t="s">
        <v>20</v>
      </c>
      <c r="AD5" s="7" t="s">
        <v>21</v>
      </c>
      <c r="AF5" s="5" t="s">
        <v>5</v>
      </c>
      <c r="AG5" s="6" t="s">
        <v>18</v>
      </c>
      <c r="AH5" s="5" t="s">
        <v>29</v>
      </c>
      <c r="AI5" s="6" t="s">
        <v>28</v>
      </c>
      <c r="AJ5" s="7" t="s">
        <v>20</v>
      </c>
      <c r="AK5" s="7" t="s">
        <v>21</v>
      </c>
    </row>
    <row r="6" spans="1:37" ht="36" x14ac:dyDescent="0.25">
      <c r="A6" s="481"/>
      <c r="B6" s="159" t="s">
        <v>1</v>
      </c>
      <c r="C6" s="160">
        <v>100</v>
      </c>
      <c r="D6" s="161">
        <v>0</v>
      </c>
      <c r="E6" s="202">
        <v>0</v>
      </c>
      <c r="F6" s="162"/>
      <c r="G6" s="211">
        <v>0</v>
      </c>
      <c r="H6" s="202">
        <v>0</v>
      </c>
      <c r="I6" s="163"/>
      <c r="J6" s="218">
        <f t="shared" ref="J6:K13" si="0">AC6</f>
        <v>85.844999999999999</v>
      </c>
      <c r="K6" s="219">
        <f t="shared" si="0"/>
        <v>554.93499999999995</v>
      </c>
      <c r="L6" s="164"/>
      <c r="M6" s="165">
        <f>AJ6</f>
        <v>0</v>
      </c>
      <c r="N6" s="166">
        <f>AK6</f>
        <v>0</v>
      </c>
      <c r="O6" s="167" t="e">
        <f>N6/M6</f>
        <v>#DIV/0!</v>
      </c>
      <c r="P6" s="168"/>
      <c r="Q6" s="169"/>
      <c r="R6" s="165">
        <f>M6+J6+G6+D6</f>
        <v>85.844999999999999</v>
      </c>
      <c r="S6" s="166">
        <f>N6+K6+H6+E6</f>
        <v>554.93499999999995</v>
      </c>
      <c r="T6" s="167">
        <f>S6/R6</f>
        <v>6.4643834818568342</v>
      </c>
      <c r="U6" s="167">
        <f>T6*1.2</f>
        <v>7.7572601782282007</v>
      </c>
      <c r="V6" s="121"/>
      <c r="W6" s="12"/>
      <c r="X6" s="12"/>
      <c r="Y6" s="130">
        <f>Y7+Y8+Y9+Y10+Y11+Y12+Y13</f>
        <v>85.844999999999999</v>
      </c>
      <c r="Z6" s="50">
        <f>Z7+Z8+Z9+Z10+Z11+Z12+Z13</f>
        <v>210.77799999999999</v>
      </c>
      <c r="AA6" s="50">
        <f>AA7+AA8+AA9+AA10+AA11+AA12+AA13</f>
        <v>0.42899999999999999</v>
      </c>
      <c r="AB6" s="50">
        <f>AB7+AB8+AB9+AB10+AB11+AB12+AB13</f>
        <v>344.15699999999998</v>
      </c>
      <c r="AC6" s="19">
        <f t="shared" ref="AC6:AC13" si="1">Y6</f>
        <v>85.844999999999999</v>
      </c>
      <c r="AD6" s="19">
        <f t="shared" ref="AD6:AD13" si="2">Z6+AB6</f>
        <v>554.93499999999995</v>
      </c>
      <c r="AE6" s="48"/>
      <c r="AF6" s="86">
        <f>AF7+AF8+AF9+AF10+AF11+AF12+AF13</f>
        <v>0</v>
      </c>
      <c r="AG6" s="86">
        <f>AG7+AG8+AG9+AG10+AG11+AG12+AG13</f>
        <v>0</v>
      </c>
      <c r="AH6" s="86">
        <f>AH7+AH8+AH9+AH10+AH11+AH12+AH13</f>
        <v>0</v>
      </c>
      <c r="AI6" s="86">
        <f>AI7+AI8+AI9+AI10+AI11+AI12+AI13</f>
        <v>0</v>
      </c>
      <c r="AJ6" s="4">
        <f>AF6</f>
        <v>0</v>
      </c>
      <c r="AK6" s="87">
        <f>AG6+AI6</f>
        <v>0</v>
      </c>
    </row>
    <row r="7" spans="1:37" ht="15.75" x14ac:dyDescent="0.25">
      <c r="A7" s="481"/>
      <c r="B7" s="170" t="s">
        <v>7</v>
      </c>
      <c r="C7" s="171">
        <v>111</v>
      </c>
      <c r="D7" s="172">
        <v>0</v>
      </c>
      <c r="E7" s="197">
        <v>0</v>
      </c>
      <c r="F7" s="173"/>
      <c r="G7" s="205">
        <v>0</v>
      </c>
      <c r="H7" s="197">
        <v>0</v>
      </c>
      <c r="I7" s="173"/>
      <c r="J7" s="220">
        <f t="shared" si="0"/>
        <v>0</v>
      </c>
      <c r="K7" s="221"/>
      <c r="L7" s="164"/>
      <c r="M7" s="172"/>
      <c r="N7" s="177"/>
      <c r="O7" s="173"/>
      <c r="P7" s="168"/>
      <c r="Q7" s="169"/>
      <c r="R7" s="178"/>
      <c r="S7" s="179"/>
      <c r="T7" s="174"/>
      <c r="U7" s="167">
        <f t="shared" ref="U7:U39" si="3">T7*1.2</f>
        <v>0</v>
      </c>
      <c r="V7" s="122"/>
      <c r="W7" s="13"/>
      <c r="X7" s="13"/>
      <c r="Y7" s="131">
        <v>0</v>
      </c>
      <c r="Z7" s="51">
        <v>0</v>
      </c>
      <c r="AA7" s="51">
        <v>0</v>
      </c>
      <c r="AB7" s="51">
        <v>0</v>
      </c>
      <c r="AC7" s="19">
        <f t="shared" si="1"/>
        <v>0</v>
      </c>
      <c r="AD7" s="19">
        <f t="shared" si="2"/>
        <v>0</v>
      </c>
      <c r="AE7" s="48"/>
      <c r="AF7" s="27">
        <v>0</v>
      </c>
      <c r="AG7" s="27">
        <v>0</v>
      </c>
      <c r="AH7" s="27">
        <v>0</v>
      </c>
      <c r="AI7" s="27">
        <v>0</v>
      </c>
      <c r="AJ7" s="4">
        <f t="shared" ref="AJ7:AJ29" si="4">AF7</f>
        <v>0</v>
      </c>
      <c r="AK7" s="87">
        <f t="shared" ref="AK7:AK30" si="5">AG7+AI7</f>
        <v>0</v>
      </c>
    </row>
    <row r="8" spans="1:37" ht="15.75" x14ac:dyDescent="0.25">
      <c r="A8" s="481"/>
      <c r="B8" s="170" t="s">
        <v>8</v>
      </c>
      <c r="C8" s="171">
        <v>121</v>
      </c>
      <c r="D8" s="172">
        <v>0</v>
      </c>
      <c r="E8" s="197">
        <v>0</v>
      </c>
      <c r="F8" s="173"/>
      <c r="G8" s="205">
        <v>0</v>
      </c>
      <c r="H8" s="197">
        <v>0</v>
      </c>
      <c r="I8" s="173"/>
      <c r="J8" s="220">
        <f t="shared" si="0"/>
        <v>0</v>
      </c>
      <c r="K8" s="221"/>
      <c r="L8" s="164"/>
      <c r="M8" s="172"/>
      <c r="N8" s="177"/>
      <c r="O8" s="173"/>
      <c r="P8" s="168"/>
      <c r="Q8" s="169"/>
      <c r="R8" s="178"/>
      <c r="S8" s="179"/>
      <c r="T8" s="174"/>
      <c r="U8" s="167">
        <f t="shared" si="3"/>
        <v>0</v>
      </c>
      <c r="V8" s="122"/>
      <c r="W8" s="13"/>
      <c r="X8" s="13"/>
      <c r="Y8" s="131">
        <v>0</v>
      </c>
      <c r="Z8" s="51">
        <v>0</v>
      </c>
      <c r="AA8" s="51">
        <v>0</v>
      </c>
      <c r="AB8" s="51">
        <v>0</v>
      </c>
      <c r="AC8" s="19">
        <f t="shared" si="1"/>
        <v>0</v>
      </c>
      <c r="AD8" s="19">
        <f t="shared" si="2"/>
        <v>0</v>
      </c>
      <c r="AE8" s="48"/>
      <c r="AF8" s="27">
        <v>0</v>
      </c>
      <c r="AG8" s="27">
        <v>0</v>
      </c>
      <c r="AH8" s="27">
        <v>0</v>
      </c>
      <c r="AI8" s="27">
        <v>0</v>
      </c>
      <c r="AJ8" s="4">
        <f t="shared" si="4"/>
        <v>0</v>
      </c>
      <c r="AK8" s="87">
        <f t="shared" si="5"/>
        <v>0</v>
      </c>
    </row>
    <row r="9" spans="1:37" ht="15.75" x14ac:dyDescent="0.25">
      <c r="A9" s="481"/>
      <c r="B9" s="170" t="s">
        <v>9</v>
      </c>
      <c r="C9" s="171">
        <v>131</v>
      </c>
      <c r="D9" s="172">
        <v>0</v>
      </c>
      <c r="E9" s="197">
        <v>0</v>
      </c>
      <c r="F9" s="173"/>
      <c r="G9" s="205">
        <v>0</v>
      </c>
      <c r="H9" s="197">
        <v>0</v>
      </c>
      <c r="I9" s="173"/>
      <c r="J9" s="220">
        <f t="shared" si="0"/>
        <v>0</v>
      </c>
      <c r="K9" s="221"/>
      <c r="L9" s="164"/>
      <c r="M9" s="172"/>
      <c r="N9" s="177"/>
      <c r="O9" s="173"/>
      <c r="P9" s="168"/>
      <c r="Q9" s="169"/>
      <c r="R9" s="178"/>
      <c r="S9" s="179"/>
      <c r="T9" s="174"/>
      <c r="U9" s="167">
        <f t="shared" si="3"/>
        <v>0</v>
      </c>
      <c r="V9" s="122"/>
      <c r="W9" s="13"/>
      <c r="X9" s="13"/>
      <c r="Y9" s="131">
        <v>0</v>
      </c>
      <c r="Z9" s="51">
        <v>0</v>
      </c>
      <c r="AA9" s="51">
        <v>0</v>
      </c>
      <c r="AB9" s="51">
        <v>0</v>
      </c>
      <c r="AC9" s="19">
        <f t="shared" si="1"/>
        <v>0</v>
      </c>
      <c r="AD9" s="19">
        <f t="shared" si="2"/>
        <v>0</v>
      </c>
      <c r="AE9" s="48"/>
      <c r="AF9" s="27">
        <v>0</v>
      </c>
      <c r="AG9" s="27">
        <v>0</v>
      </c>
      <c r="AH9" s="27">
        <v>0</v>
      </c>
      <c r="AI9" s="27">
        <v>0</v>
      </c>
      <c r="AJ9" s="4">
        <f t="shared" si="4"/>
        <v>0</v>
      </c>
      <c r="AK9" s="87">
        <f t="shared" si="5"/>
        <v>0</v>
      </c>
    </row>
    <row r="10" spans="1:37" ht="15.75" x14ac:dyDescent="0.25">
      <c r="A10" s="481"/>
      <c r="B10" s="170" t="s">
        <v>10</v>
      </c>
      <c r="C10" s="171">
        <v>141</v>
      </c>
      <c r="D10" s="172">
        <v>0</v>
      </c>
      <c r="E10" s="197">
        <v>0</v>
      </c>
      <c r="F10" s="173"/>
      <c r="G10" s="205">
        <v>0</v>
      </c>
      <c r="H10" s="197">
        <v>0</v>
      </c>
      <c r="I10" s="173"/>
      <c r="J10" s="220">
        <f t="shared" si="0"/>
        <v>85.844999999999999</v>
      </c>
      <c r="K10" s="221">
        <f t="shared" si="0"/>
        <v>554.93499999999995</v>
      </c>
      <c r="L10" s="164"/>
      <c r="M10" s="172">
        <f>AJ10</f>
        <v>0</v>
      </c>
      <c r="N10" s="177">
        <f>AK10</f>
        <v>0</v>
      </c>
      <c r="O10" s="173" t="e">
        <f t="shared" ref="O10:O28" si="6">N10/M10</f>
        <v>#DIV/0!</v>
      </c>
      <c r="P10" s="168"/>
      <c r="Q10" s="169"/>
      <c r="R10" s="178">
        <f>M10+J10+G10+D10</f>
        <v>85.844999999999999</v>
      </c>
      <c r="S10" s="179">
        <f>N10+K10+H10+E10</f>
        <v>554.93499999999995</v>
      </c>
      <c r="T10" s="174">
        <f t="shared" ref="T10:T27" si="7">S10/R10</f>
        <v>6.4643834818568342</v>
      </c>
      <c r="U10" s="167">
        <f t="shared" si="3"/>
        <v>7.7572601782282007</v>
      </c>
      <c r="V10" s="122"/>
      <c r="W10" s="12"/>
      <c r="X10" s="12"/>
      <c r="Y10" s="131">
        <v>85.844999999999999</v>
      </c>
      <c r="Z10" s="51">
        <v>210.77799999999999</v>
      </c>
      <c r="AA10" s="51">
        <v>0.42899999999999999</v>
      </c>
      <c r="AB10" s="51">
        <v>344.15699999999998</v>
      </c>
      <c r="AC10" s="19">
        <f t="shared" si="1"/>
        <v>85.844999999999999</v>
      </c>
      <c r="AD10" s="19">
        <f t="shared" si="2"/>
        <v>554.93499999999995</v>
      </c>
      <c r="AE10" s="48"/>
      <c r="AF10" s="27">
        <v>0</v>
      </c>
      <c r="AG10" s="27">
        <v>0</v>
      </c>
      <c r="AH10" s="27">
        <v>0</v>
      </c>
      <c r="AI10" s="27">
        <v>0</v>
      </c>
      <c r="AJ10" s="4">
        <f t="shared" si="4"/>
        <v>0</v>
      </c>
      <c r="AK10" s="87">
        <f t="shared" si="5"/>
        <v>0</v>
      </c>
    </row>
    <row r="11" spans="1:37" ht="15.75" x14ac:dyDescent="0.25">
      <c r="A11" s="481"/>
      <c r="B11" s="170" t="s">
        <v>11</v>
      </c>
      <c r="C11" s="171">
        <v>151</v>
      </c>
      <c r="D11" s="172">
        <v>0</v>
      </c>
      <c r="E11" s="197">
        <v>0</v>
      </c>
      <c r="F11" s="173"/>
      <c r="G11" s="205">
        <v>0</v>
      </c>
      <c r="H11" s="197">
        <v>0</v>
      </c>
      <c r="I11" s="173"/>
      <c r="J11" s="220">
        <f t="shared" si="0"/>
        <v>0</v>
      </c>
      <c r="K11" s="221"/>
      <c r="L11" s="164"/>
      <c r="M11" s="172"/>
      <c r="N11" s="177"/>
      <c r="O11" s="173"/>
      <c r="P11" s="168"/>
      <c r="Q11" s="169"/>
      <c r="R11" s="178"/>
      <c r="S11" s="179"/>
      <c r="T11" s="174"/>
      <c r="U11" s="167">
        <f t="shared" si="3"/>
        <v>0</v>
      </c>
      <c r="V11" s="122"/>
      <c r="W11" s="13"/>
      <c r="X11" s="13"/>
      <c r="Y11" s="131">
        <v>0</v>
      </c>
      <c r="Z11" s="51">
        <v>0</v>
      </c>
      <c r="AA11" s="51">
        <v>0</v>
      </c>
      <c r="AB11" s="51">
        <v>0</v>
      </c>
      <c r="AC11" s="19">
        <f t="shared" si="1"/>
        <v>0</v>
      </c>
      <c r="AD11" s="19">
        <f t="shared" si="2"/>
        <v>0</v>
      </c>
      <c r="AE11" s="48"/>
      <c r="AF11" s="27">
        <v>0</v>
      </c>
      <c r="AG11" s="27">
        <v>0</v>
      </c>
      <c r="AH11" s="27">
        <v>0</v>
      </c>
      <c r="AI11" s="27">
        <v>0</v>
      </c>
      <c r="AJ11" s="4">
        <f t="shared" si="4"/>
        <v>0</v>
      </c>
      <c r="AK11" s="87">
        <f t="shared" si="5"/>
        <v>0</v>
      </c>
    </row>
    <row r="12" spans="1:37" ht="15.75" x14ac:dyDescent="0.25">
      <c r="A12" s="481"/>
      <c r="B12" s="170" t="s">
        <v>12</v>
      </c>
      <c r="C12" s="171">
        <v>161</v>
      </c>
      <c r="D12" s="172">
        <v>0</v>
      </c>
      <c r="E12" s="205">
        <v>0</v>
      </c>
      <c r="F12" s="173"/>
      <c r="G12" s="205">
        <v>0</v>
      </c>
      <c r="H12" s="197">
        <v>0</v>
      </c>
      <c r="I12" s="173"/>
      <c r="J12" s="220">
        <f t="shared" si="0"/>
        <v>0</v>
      </c>
      <c r="K12" s="221"/>
      <c r="L12" s="164"/>
      <c r="M12" s="172"/>
      <c r="N12" s="177"/>
      <c r="O12" s="173"/>
      <c r="P12" s="168"/>
      <c r="Q12" s="169"/>
      <c r="R12" s="178"/>
      <c r="S12" s="179"/>
      <c r="T12" s="174"/>
      <c r="U12" s="167">
        <f t="shared" si="3"/>
        <v>0</v>
      </c>
      <c r="V12" s="122"/>
      <c r="W12" s="13"/>
      <c r="X12" s="13"/>
      <c r="Y12" s="131">
        <v>0</v>
      </c>
      <c r="Z12" s="51">
        <v>0</v>
      </c>
      <c r="AA12" s="51">
        <v>0</v>
      </c>
      <c r="AB12" s="51">
        <v>0</v>
      </c>
      <c r="AC12" s="19">
        <f t="shared" si="1"/>
        <v>0</v>
      </c>
      <c r="AD12" s="19">
        <f t="shared" si="2"/>
        <v>0</v>
      </c>
      <c r="AE12" s="48"/>
      <c r="AF12" s="27">
        <v>0</v>
      </c>
      <c r="AG12" s="27">
        <v>0</v>
      </c>
      <c r="AH12" s="27">
        <v>0</v>
      </c>
      <c r="AI12" s="27">
        <v>0</v>
      </c>
      <c r="AJ12" s="4">
        <f t="shared" si="4"/>
        <v>0</v>
      </c>
      <c r="AK12" s="87">
        <f t="shared" si="5"/>
        <v>0</v>
      </c>
    </row>
    <row r="13" spans="1:37" ht="15.75" x14ac:dyDescent="0.25">
      <c r="A13" s="481"/>
      <c r="B13" s="170" t="s">
        <v>13</v>
      </c>
      <c r="C13" s="171">
        <v>171</v>
      </c>
      <c r="D13" s="172">
        <v>0</v>
      </c>
      <c r="E13" s="205">
        <v>0</v>
      </c>
      <c r="F13" s="172"/>
      <c r="G13" s="205">
        <v>0</v>
      </c>
      <c r="H13" s="205">
        <v>0</v>
      </c>
      <c r="I13" s="172"/>
      <c r="J13" s="220">
        <f t="shared" si="0"/>
        <v>0</v>
      </c>
      <c r="K13" s="212"/>
      <c r="L13" s="172"/>
      <c r="M13" s="172"/>
      <c r="N13" s="172"/>
      <c r="O13" s="172"/>
      <c r="P13" s="172"/>
      <c r="Q13" s="172"/>
      <c r="R13" s="172"/>
      <c r="S13" s="172"/>
      <c r="T13" s="172"/>
      <c r="U13" s="167">
        <f t="shared" si="3"/>
        <v>0</v>
      </c>
      <c r="V13" s="115"/>
      <c r="W13" s="115"/>
      <c r="X13" s="13"/>
      <c r="Y13" s="131">
        <v>0</v>
      </c>
      <c r="Z13" s="51">
        <v>0</v>
      </c>
      <c r="AA13" s="51">
        <v>0</v>
      </c>
      <c r="AB13" s="51">
        <v>0</v>
      </c>
      <c r="AC13" s="19">
        <f t="shared" si="1"/>
        <v>0</v>
      </c>
      <c r="AD13" s="19">
        <f t="shared" si="2"/>
        <v>0</v>
      </c>
      <c r="AE13" s="48"/>
      <c r="AF13" s="27">
        <v>0</v>
      </c>
      <c r="AG13" s="27">
        <v>0</v>
      </c>
      <c r="AH13" s="27">
        <v>0</v>
      </c>
      <c r="AI13" s="27">
        <v>0</v>
      </c>
      <c r="AJ13" s="4">
        <f t="shared" si="4"/>
        <v>0</v>
      </c>
      <c r="AK13" s="87">
        <f t="shared" si="5"/>
        <v>0</v>
      </c>
    </row>
    <row r="14" spans="1:37" ht="36" x14ac:dyDescent="0.25">
      <c r="A14" s="481"/>
      <c r="B14" s="159" t="s">
        <v>17</v>
      </c>
      <c r="C14" s="160">
        <v>200</v>
      </c>
      <c r="D14" s="175">
        <f>SUM(D15:D21)</f>
        <v>0</v>
      </c>
      <c r="E14" s="175">
        <f>SUM(E15:E21)</f>
        <v>0</v>
      </c>
      <c r="F14" s="164" t="e">
        <f>E14/D14</f>
        <v>#DIV/0!</v>
      </c>
      <c r="G14" s="206">
        <f>SUM(G15:G21)</f>
        <v>0</v>
      </c>
      <c r="H14" s="206">
        <f>SUM(H15:H21)</f>
        <v>0</v>
      </c>
      <c r="I14" s="162"/>
      <c r="J14" s="161">
        <f>SUM(J15:J21)</f>
        <v>11035.369999999999</v>
      </c>
      <c r="K14" s="166">
        <f>SUM(K15:K21)</f>
        <v>47160.851000000002</v>
      </c>
      <c r="L14" s="164">
        <f>K14/J14</f>
        <v>4.2736084970417849</v>
      </c>
      <c r="M14" s="165">
        <f>SUM(M15:M21)</f>
        <v>6922.1390000000001</v>
      </c>
      <c r="N14" s="166">
        <f>N15+N16+N17+N18+N19+N20+N21</f>
        <v>20617.984</v>
      </c>
      <c r="O14" s="164">
        <f t="shared" si="6"/>
        <v>2.9785567726969946</v>
      </c>
      <c r="P14" s="168"/>
      <c r="Q14" s="169"/>
      <c r="R14" s="165">
        <f>M14+J14+G14+D14</f>
        <v>17957.508999999998</v>
      </c>
      <c r="S14" s="166">
        <f>N14+K14+H14+E14</f>
        <v>67778.835000000006</v>
      </c>
      <c r="T14" s="164">
        <f>S14/R14</f>
        <v>3.774400725624028</v>
      </c>
      <c r="U14" s="167">
        <f t="shared" si="3"/>
        <v>4.529280870748833</v>
      </c>
      <c r="V14" s="123"/>
      <c r="W14" s="12"/>
      <c r="X14" s="12"/>
      <c r="Y14" s="132">
        <f>SUM(Y15:Y21)</f>
        <v>11035.369999999999</v>
      </c>
      <c r="Z14" s="69">
        <f>SUM(Z15:Z21)</f>
        <v>32971.892999999996</v>
      </c>
      <c r="AA14" s="69">
        <f>SUM(AA15:AA21)</f>
        <v>17.698</v>
      </c>
      <c r="AB14" s="69">
        <f>SUM(AB15:AB21)</f>
        <v>14188.958000000001</v>
      </c>
      <c r="AC14" s="19">
        <f>Y14</f>
        <v>11035.369999999999</v>
      </c>
      <c r="AD14" s="19">
        <f>Z14+AB14</f>
        <v>47160.850999999995</v>
      </c>
      <c r="AE14" s="48"/>
      <c r="AF14" s="69">
        <f>SUM(AF15:AF21)</f>
        <v>6922.1390000000001</v>
      </c>
      <c r="AG14" s="69">
        <f>SUM(AG15:AG21)</f>
        <v>12205.929</v>
      </c>
      <c r="AH14" s="69">
        <f>SUM(AH15:AH21)</f>
        <v>10.124000000000001</v>
      </c>
      <c r="AI14" s="69">
        <f>SUM(AI15:AI21)</f>
        <v>8412.0550000000003</v>
      </c>
      <c r="AJ14" s="4">
        <f t="shared" si="4"/>
        <v>6922.1390000000001</v>
      </c>
      <c r="AK14" s="87">
        <f>AG14+AI14</f>
        <v>20617.984</v>
      </c>
    </row>
    <row r="15" spans="1:37" ht="15.75" x14ac:dyDescent="0.25">
      <c r="A15" s="481"/>
      <c r="B15" s="170" t="s">
        <v>7</v>
      </c>
      <c r="C15" s="171">
        <v>211</v>
      </c>
      <c r="D15" s="176">
        <v>0</v>
      </c>
      <c r="E15" s="176">
        <v>0</v>
      </c>
      <c r="F15" s="174"/>
      <c r="G15" s="214">
        <v>0</v>
      </c>
      <c r="H15" s="214">
        <v>0</v>
      </c>
      <c r="I15" s="173"/>
      <c r="J15" s="172">
        <f t="shared" ref="J15:K29" si="8">AC15</f>
        <v>1838.0260000000001</v>
      </c>
      <c r="K15" s="177">
        <f t="shared" si="8"/>
        <v>6865.0609999999997</v>
      </c>
      <c r="L15" s="173">
        <f t="shared" ref="L15:L26" si="9">K15/J15</f>
        <v>3.7350184382593064</v>
      </c>
      <c r="M15" s="172">
        <f>AJ15</f>
        <v>0</v>
      </c>
      <c r="N15" s="177">
        <f>AK15</f>
        <v>0</v>
      </c>
      <c r="O15" s="173" t="e">
        <f t="shared" si="6"/>
        <v>#DIV/0!</v>
      </c>
      <c r="P15" s="168"/>
      <c r="Q15" s="169"/>
      <c r="R15" s="178">
        <f>M15+J15+G15+D15</f>
        <v>1838.0260000000001</v>
      </c>
      <c r="S15" s="179">
        <f>N15+K15+H15+E15</f>
        <v>6865.0609999999997</v>
      </c>
      <c r="T15" s="174">
        <f t="shared" si="7"/>
        <v>3.7350184382593064</v>
      </c>
      <c r="U15" s="167">
        <f t="shared" si="3"/>
        <v>4.4820221259111674</v>
      </c>
      <c r="V15" s="122"/>
      <c r="W15" s="13"/>
      <c r="X15" s="13"/>
      <c r="Y15" s="133">
        <v>1838.0260000000001</v>
      </c>
      <c r="Z15" s="68">
        <v>4547.567</v>
      </c>
      <c r="AA15" s="53">
        <v>2.8919999999999999</v>
      </c>
      <c r="AB15" s="52">
        <v>2317.4940000000001</v>
      </c>
      <c r="AC15" s="19">
        <f t="shared" ref="AC15:AC29" si="10">Y15</f>
        <v>1838.0260000000001</v>
      </c>
      <c r="AD15" s="19">
        <f>Z15+AB15</f>
        <v>6865.0609999999997</v>
      </c>
      <c r="AE15" s="48"/>
      <c r="AF15" s="27">
        <v>0</v>
      </c>
      <c r="AG15" s="27">
        <v>0</v>
      </c>
      <c r="AH15" s="27">
        <v>0</v>
      </c>
      <c r="AI15" s="27">
        <v>0</v>
      </c>
      <c r="AJ15" s="4">
        <f>AF15</f>
        <v>0</v>
      </c>
      <c r="AK15" s="87">
        <f>AG15+AI15</f>
        <v>0</v>
      </c>
    </row>
    <row r="16" spans="1:37" ht="15.75" x14ac:dyDescent="0.25">
      <c r="A16" s="481"/>
      <c r="B16" s="170" t="s">
        <v>8</v>
      </c>
      <c r="C16" s="171">
        <v>221</v>
      </c>
      <c r="D16" s="176">
        <v>0</v>
      </c>
      <c r="E16" s="176">
        <v>0</v>
      </c>
      <c r="F16" s="174"/>
      <c r="G16" s="214">
        <v>0</v>
      </c>
      <c r="H16" s="214">
        <v>0</v>
      </c>
      <c r="I16" s="173"/>
      <c r="J16" s="172">
        <f t="shared" si="8"/>
        <v>0</v>
      </c>
      <c r="K16" s="177"/>
      <c r="L16" s="173"/>
      <c r="M16" s="172"/>
      <c r="N16" s="177"/>
      <c r="O16" s="173"/>
      <c r="P16" s="168"/>
      <c r="Q16" s="169"/>
      <c r="R16" s="178"/>
      <c r="S16" s="179"/>
      <c r="T16" s="174"/>
      <c r="U16" s="167">
        <f t="shared" si="3"/>
        <v>0</v>
      </c>
      <c r="V16" s="122"/>
      <c r="W16" s="13"/>
      <c r="X16" s="13"/>
      <c r="Y16" s="133">
        <v>0</v>
      </c>
      <c r="Z16" s="68">
        <v>0</v>
      </c>
      <c r="AA16" s="53">
        <v>0</v>
      </c>
      <c r="AB16" s="52">
        <v>0</v>
      </c>
      <c r="AC16" s="19">
        <f t="shared" si="10"/>
        <v>0</v>
      </c>
      <c r="AD16" s="19">
        <f t="shared" ref="AD16:AD29" si="11">Z16+AB16</f>
        <v>0</v>
      </c>
      <c r="AE16" s="48"/>
      <c r="AF16" s="27">
        <v>0</v>
      </c>
      <c r="AG16" s="27">
        <v>0</v>
      </c>
      <c r="AH16" s="27">
        <v>0</v>
      </c>
      <c r="AI16" s="27">
        <v>0</v>
      </c>
      <c r="AJ16" s="4">
        <f t="shared" si="4"/>
        <v>0</v>
      </c>
      <c r="AK16" s="87">
        <f t="shared" si="5"/>
        <v>0</v>
      </c>
    </row>
    <row r="17" spans="1:37" ht="15.75" x14ac:dyDescent="0.25">
      <c r="A17" s="481"/>
      <c r="B17" s="170" t="s">
        <v>9</v>
      </c>
      <c r="C17" s="171">
        <v>231</v>
      </c>
      <c r="D17" s="176">
        <v>0</v>
      </c>
      <c r="E17" s="176">
        <v>0</v>
      </c>
      <c r="F17" s="174"/>
      <c r="G17" s="214">
        <v>0</v>
      </c>
      <c r="H17" s="214">
        <v>0</v>
      </c>
      <c r="I17" s="173"/>
      <c r="J17" s="172">
        <f t="shared" si="8"/>
        <v>0</v>
      </c>
      <c r="K17" s="177">
        <f t="shared" si="8"/>
        <v>0</v>
      </c>
      <c r="L17" s="173"/>
      <c r="M17" s="172"/>
      <c r="N17" s="177"/>
      <c r="O17" s="173"/>
      <c r="P17" s="168"/>
      <c r="Q17" s="169"/>
      <c r="R17" s="178">
        <f t="shared" ref="R17:S29" si="12">M17+J17+G17+D17</f>
        <v>0</v>
      </c>
      <c r="S17" s="179">
        <f t="shared" si="12"/>
        <v>0</v>
      </c>
      <c r="T17" s="174"/>
      <c r="U17" s="167">
        <f t="shared" si="3"/>
        <v>0</v>
      </c>
      <c r="V17" s="122"/>
      <c r="W17" s="13"/>
      <c r="X17" s="13"/>
      <c r="Y17" s="133">
        <v>0</v>
      </c>
      <c r="Z17" s="68">
        <v>0</v>
      </c>
      <c r="AA17" s="53">
        <v>0</v>
      </c>
      <c r="AB17" s="52">
        <v>0</v>
      </c>
      <c r="AC17" s="19">
        <f t="shared" si="10"/>
        <v>0</v>
      </c>
      <c r="AD17" s="19">
        <f t="shared" si="11"/>
        <v>0</v>
      </c>
      <c r="AE17" s="48"/>
      <c r="AF17" s="27">
        <v>0</v>
      </c>
      <c r="AG17" s="27">
        <v>0</v>
      </c>
      <c r="AH17" s="27">
        <v>0</v>
      </c>
      <c r="AI17" s="27">
        <v>0</v>
      </c>
      <c r="AJ17" s="4">
        <f t="shared" si="4"/>
        <v>0</v>
      </c>
      <c r="AK17" s="87">
        <f t="shared" si="5"/>
        <v>0</v>
      </c>
    </row>
    <row r="18" spans="1:37" ht="15.75" x14ac:dyDescent="0.25">
      <c r="A18" s="481"/>
      <c r="B18" s="170" t="s">
        <v>10</v>
      </c>
      <c r="C18" s="171">
        <v>241</v>
      </c>
      <c r="D18" s="176">
        <v>0</v>
      </c>
      <c r="E18" s="176">
        <v>0</v>
      </c>
      <c r="F18" s="174"/>
      <c r="G18" s="214">
        <v>0</v>
      </c>
      <c r="H18" s="214">
        <v>0</v>
      </c>
      <c r="I18" s="173"/>
      <c r="J18" s="172">
        <f t="shared" si="8"/>
        <v>8208.5370000000003</v>
      </c>
      <c r="K18" s="177">
        <f t="shared" si="8"/>
        <v>35526.976000000002</v>
      </c>
      <c r="L18" s="173">
        <f t="shared" si="9"/>
        <v>4.3280521242701351</v>
      </c>
      <c r="M18" s="172">
        <f>AJ18</f>
        <v>6264.1540000000005</v>
      </c>
      <c r="N18" s="177">
        <f>AK18</f>
        <v>18534.817999999999</v>
      </c>
      <c r="O18" s="173">
        <f t="shared" si="6"/>
        <v>2.9588701044067558</v>
      </c>
      <c r="P18" s="168"/>
      <c r="Q18" s="169"/>
      <c r="R18" s="178">
        <f>M18+J18+G18+D18</f>
        <v>14472.691000000001</v>
      </c>
      <c r="S18" s="179">
        <f t="shared" si="12"/>
        <v>54061.794000000002</v>
      </c>
      <c r="T18" s="174">
        <f t="shared" si="7"/>
        <v>3.7354348268749744</v>
      </c>
      <c r="U18" s="167">
        <f t="shared" si="3"/>
        <v>4.4825217922499689</v>
      </c>
      <c r="V18" s="122"/>
      <c r="W18" s="13"/>
      <c r="X18" s="13"/>
      <c r="Y18" s="133">
        <v>8208.5370000000003</v>
      </c>
      <c r="Z18" s="68">
        <v>24991.573</v>
      </c>
      <c r="AA18" s="53">
        <v>13.14</v>
      </c>
      <c r="AB18" s="52">
        <v>10535.403</v>
      </c>
      <c r="AC18" s="19">
        <f t="shared" si="10"/>
        <v>8208.5370000000003</v>
      </c>
      <c r="AD18" s="19">
        <f t="shared" si="11"/>
        <v>35526.976000000002</v>
      </c>
      <c r="AE18" s="48"/>
      <c r="AF18" s="27">
        <v>6264.1540000000005</v>
      </c>
      <c r="AG18" s="27">
        <v>10971.694</v>
      </c>
      <c r="AH18" s="27">
        <v>9.0660000000000007</v>
      </c>
      <c r="AI18" s="27">
        <v>7563.1239999999998</v>
      </c>
      <c r="AJ18" s="4">
        <f t="shared" si="4"/>
        <v>6264.1540000000005</v>
      </c>
      <c r="AK18" s="87">
        <f>AG18+AI18</f>
        <v>18534.817999999999</v>
      </c>
    </row>
    <row r="19" spans="1:37" ht="15.75" x14ac:dyDescent="0.25">
      <c r="A19" s="481"/>
      <c r="B19" s="170" t="s">
        <v>11</v>
      </c>
      <c r="C19" s="171">
        <v>251</v>
      </c>
      <c r="D19" s="176">
        <v>0</v>
      </c>
      <c r="E19" s="176">
        <v>0</v>
      </c>
      <c r="F19" s="174"/>
      <c r="G19" s="214">
        <v>0</v>
      </c>
      <c r="H19" s="214">
        <v>0</v>
      </c>
      <c r="I19" s="173"/>
      <c r="J19" s="172">
        <f t="shared" si="8"/>
        <v>206.864</v>
      </c>
      <c r="K19" s="177">
        <f t="shared" si="8"/>
        <v>1022.5359999999999</v>
      </c>
      <c r="L19" s="173">
        <f t="shared" si="9"/>
        <v>4.9430350375125682</v>
      </c>
      <c r="M19" s="172"/>
      <c r="N19" s="177"/>
      <c r="O19" s="173"/>
      <c r="P19" s="168"/>
      <c r="Q19" s="169"/>
      <c r="R19" s="178">
        <f t="shared" si="12"/>
        <v>206.864</v>
      </c>
      <c r="S19" s="179">
        <f t="shared" si="12"/>
        <v>1022.5359999999999</v>
      </c>
      <c r="T19" s="174">
        <f t="shared" si="7"/>
        <v>4.9430350375125682</v>
      </c>
      <c r="U19" s="167">
        <f t="shared" si="3"/>
        <v>5.9316420450150815</v>
      </c>
      <c r="V19" s="122"/>
      <c r="W19" s="13"/>
      <c r="X19" s="13"/>
      <c r="Y19" s="133">
        <v>206.864</v>
      </c>
      <c r="Z19" s="68">
        <v>741.01199999999994</v>
      </c>
      <c r="AA19" s="53">
        <v>0.35099999999999998</v>
      </c>
      <c r="AB19" s="52">
        <v>281.524</v>
      </c>
      <c r="AC19" s="19">
        <f t="shared" si="10"/>
        <v>206.864</v>
      </c>
      <c r="AD19" s="19">
        <f t="shared" si="11"/>
        <v>1022.5359999999999</v>
      </c>
      <c r="AE19" s="48"/>
      <c r="AF19" s="27">
        <v>0</v>
      </c>
      <c r="AG19" s="27">
        <v>0</v>
      </c>
      <c r="AH19" s="27">
        <v>0</v>
      </c>
      <c r="AI19" s="27">
        <v>0</v>
      </c>
      <c r="AJ19" s="4">
        <f t="shared" si="4"/>
        <v>0</v>
      </c>
      <c r="AK19" s="87">
        <f>AG19+AI19</f>
        <v>0</v>
      </c>
    </row>
    <row r="20" spans="1:37" ht="15.75" x14ac:dyDescent="0.25">
      <c r="A20" s="481"/>
      <c r="B20" s="170" t="s">
        <v>12</v>
      </c>
      <c r="C20" s="171">
        <v>261</v>
      </c>
      <c r="D20" s="176">
        <v>0</v>
      </c>
      <c r="E20" s="176">
        <v>0</v>
      </c>
      <c r="F20" s="174"/>
      <c r="G20" s="214">
        <v>0</v>
      </c>
      <c r="H20" s="214">
        <v>0</v>
      </c>
      <c r="I20" s="173"/>
      <c r="J20" s="172">
        <f t="shared" si="8"/>
        <v>781.94299999999998</v>
      </c>
      <c r="K20" s="177">
        <f t="shared" si="8"/>
        <v>3746.2780000000002</v>
      </c>
      <c r="L20" s="173">
        <f t="shared" si="9"/>
        <v>4.7909860437397613</v>
      </c>
      <c r="M20" s="172">
        <f>AJ20</f>
        <v>657.98500000000001</v>
      </c>
      <c r="N20" s="177">
        <f>AK20</f>
        <v>2083.1660000000002</v>
      </c>
      <c r="O20" s="173">
        <f t="shared" si="6"/>
        <v>3.1659779478255583</v>
      </c>
      <c r="P20" s="168"/>
      <c r="Q20" s="169"/>
      <c r="R20" s="178">
        <f t="shared" si="12"/>
        <v>1439.9279999999999</v>
      </c>
      <c r="S20" s="179">
        <f>E20+K20+N20</f>
        <v>5829.4440000000004</v>
      </c>
      <c r="T20" s="174">
        <f t="shared" si="7"/>
        <v>4.0484274213710689</v>
      </c>
      <c r="U20" s="167">
        <f t="shared" si="3"/>
        <v>4.8581129056452825</v>
      </c>
      <c r="V20" s="122"/>
      <c r="W20" s="13"/>
      <c r="X20" s="13"/>
      <c r="Y20" s="133">
        <v>781.94299999999998</v>
      </c>
      <c r="Z20" s="68">
        <v>2691.741</v>
      </c>
      <c r="AA20" s="53">
        <v>1.3149999999999999</v>
      </c>
      <c r="AB20" s="52">
        <v>1054.537</v>
      </c>
      <c r="AC20" s="19">
        <f t="shared" si="10"/>
        <v>781.94299999999998</v>
      </c>
      <c r="AD20" s="19">
        <f t="shared" si="11"/>
        <v>3746.2780000000002</v>
      </c>
      <c r="AE20" s="48"/>
      <c r="AF20" s="27">
        <v>657.98500000000001</v>
      </c>
      <c r="AG20" s="27">
        <v>1234.2349999999999</v>
      </c>
      <c r="AH20" s="27">
        <v>1.0580000000000001</v>
      </c>
      <c r="AI20" s="27">
        <v>848.93100000000004</v>
      </c>
      <c r="AJ20" s="4">
        <f t="shared" si="4"/>
        <v>657.98500000000001</v>
      </c>
      <c r="AK20" s="87">
        <f>AG20+AI20</f>
        <v>2083.1660000000002</v>
      </c>
    </row>
    <row r="21" spans="1:37" ht="15.75" x14ac:dyDescent="0.25">
      <c r="A21" s="481"/>
      <c r="B21" s="170" t="s">
        <v>13</v>
      </c>
      <c r="C21" s="171">
        <v>271</v>
      </c>
      <c r="D21" s="176">
        <v>0</v>
      </c>
      <c r="E21" s="176">
        <v>0</v>
      </c>
      <c r="F21" s="174"/>
      <c r="G21" s="214">
        <v>0</v>
      </c>
      <c r="H21" s="214">
        <v>0</v>
      </c>
      <c r="I21" s="173"/>
      <c r="J21" s="172">
        <f t="shared" si="8"/>
        <v>0</v>
      </c>
      <c r="K21" s="177">
        <f t="shared" si="8"/>
        <v>0</v>
      </c>
      <c r="L21" s="173"/>
      <c r="M21" s="172">
        <f>AJ21</f>
        <v>0</v>
      </c>
      <c r="N21" s="177">
        <f>AK21</f>
        <v>0</v>
      </c>
      <c r="O21" s="173" t="e">
        <f t="shared" si="6"/>
        <v>#DIV/0!</v>
      </c>
      <c r="P21" s="168"/>
      <c r="Q21" s="169"/>
      <c r="R21" s="178">
        <f t="shared" si="12"/>
        <v>0</v>
      </c>
      <c r="S21" s="179">
        <f>E21+K21+N21</f>
        <v>0</v>
      </c>
      <c r="T21" s="174"/>
      <c r="U21" s="167">
        <f t="shared" si="3"/>
        <v>0</v>
      </c>
      <c r="V21" s="122"/>
      <c r="W21" s="13"/>
      <c r="X21" s="13"/>
      <c r="Y21" s="133">
        <v>0</v>
      </c>
      <c r="Z21" s="68">
        <v>0</v>
      </c>
      <c r="AA21" s="53">
        <v>0</v>
      </c>
      <c r="AB21" s="52">
        <v>0</v>
      </c>
      <c r="AC21" s="19">
        <f t="shared" si="10"/>
        <v>0</v>
      </c>
      <c r="AD21" s="19">
        <f t="shared" si="11"/>
        <v>0</v>
      </c>
      <c r="AE21" s="48"/>
      <c r="AF21" s="27">
        <v>0</v>
      </c>
      <c r="AG21" s="27">
        <v>0</v>
      </c>
      <c r="AH21" s="27">
        <v>0</v>
      </c>
      <c r="AI21" s="27">
        <v>0</v>
      </c>
      <c r="AJ21" s="4">
        <f t="shared" si="4"/>
        <v>0</v>
      </c>
      <c r="AK21" s="87">
        <f t="shared" si="5"/>
        <v>0</v>
      </c>
    </row>
    <row r="22" spans="1:37" ht="36" x14ac:dyDescent="0.25">
      <c r="A22" s="481"/>
      <c r="B22" s="159" t="s">
        <v>74</v>
      </c>
      <c r="C22" s="160">
        <v>300</v>
      </c>
      <c r="D22" s="180">
        <f>SUM(D23:D29)</f>
        <v>52285.442999999999</v>
      </c>
      <c r="E22" s="180">
        <f>E23+E24+E25+E26+E27+E28+E29</f>
        <v>263780.97500000003</v>
      </c>
      <c r="F22" s="174">
        <f t="shared" ref="F22:F30" si="13">E22/D22</f>
        <v>5.0450175013339766</v>
      </c>
      <c r="G22" s="180">
        <f>G23+G24+G25+G26+G27+G28+G29</f>
        <v>2206.0140000000001</v>
      </c>
      <c r="H22" s="180">
        <f>H23+H24+H25+H26+H27+H28+H29</f>
        <v>11094.6</v>
      </c>
      <c r="I22" s="167">
        <f>H22/G22</f>
        <v>5.0292518542493383</v>
      </c>
      <c r="J22" s="161">
        <f>J23+J24+J25+J26+J27+J28+J29</f>
        <v>2160.5549999999998</v>
      </c>
      <c r="K22" s="166">
        <f>SUM(K23:K29)</f>
        <v>9219.601999999999</v>
      </c>
      <c r="L22" s="164">
        <f t="shared" si="9"/>
        <v>4.2672378162092608</v>
      </c>
      <c r="M22" s="165">
        <f>SUM(M23:M29)</f>
        <v>2556.6799999999998</v>
      </c>
      <c r="N22" s="166">
        <f>SUM(N23:N29)</f>
        <v>8895.7450000000008</v>
      </c>
      <c r="O22" s="164">
        <f t="shared" si="6"/>
        <v>3.4794127540403967</v>
      </c>
      <c r="P22" s="168"/>
      <c r="Q22" s="169"/>
      <c r="R22" s="165">
        <f>M22+J22+G22+D22</f>
        <v>59208.691999999995</v>
      </c>
      <c r="S22" s="166">
        <f>N22+K22+H22+E22</f>
        <v>292990.92200000002</v>
      </c>
      <c r="T22" s="164">
        <f t="shared" si="7"/>
        <v>4.9484444277201742</v>
      </c>
      <c r="U22" s="167">
        <f t="shared" si="3"/>
        <v>5.9381333132642089</v>
      </c>
      <c r="V22" s="123"/>
      <c r="W22" s="12"/>
      <c r="X22" s="12"/>
      <c r="Y22" s="134">
        <f>Y23+Y24+Y25+Y26+Y27+Y28+Y29</f>
        <v>2160.5549999999998</v>
      </c>
      <c r="Z22" s="74">
        <f>Z23+Z24+Z25+Z26+Z27+Z28+Z29</f>
        <v>7665.8579999999993</v>
      </c>
      <c r="AA22" s="74">
        <f>AA23+AA24+AA25+AA26+AA27+AA28+AA29</f>
        <v>1.9359999999999999</v>
      </c>
      <c r="AB22" s="74">
        <f>AB23+AB24+AB25+AB26+AB27+AB28+AB29</f>
        <v>1553.7440000000001</v>
      </c>
      <c r="AC22" s="19">
        <f t="shared" si="10"/>
        <v>2160.5549999999998</v>
      </c>
      <c r="AD22" s="19">
        <f>Z22+AB22</f>
        <v>9219.601999999999</v>
      </c>
      <c r="AE22" s="48"/>
      <c r="AF22" s="74">
        <f>AF23+AF24+AF25+AF26+AF27+AF28+AF29</f>
        <v>2556.6799999999998</v>
      </c>
      <c r="AG22" s="74">
        <f>AG23+AG24+AG25+AG26+AG27+AG28+AG29</f>
        <v>5151.5990000000002</v>
      </c>
      <c r="AH22" s="74">
        <f>AH23+AH24+AH25+AH26+AH27+AH28+AH29</f>
        <v>4.0869999999999997</v>
      </c>
      <c r="AI22" s="74">
        <f>AI23+AI24+AI25+AI26+AI27+AI28+AI29</f>
        <v>3744.1459999999997</v>
      </c>
      <c r="AJ22" s="52">
        <f>AJ23+AJ24+AJ25+AJ26+AJ27+AJ28+AJ29</f>
        <v>2556.6799999999998</v>
      </c>
      <c r="AK22" s="87">
        <f>AG22+AI22</f>
        <v>8895.744999999999</v>
      </c>
    </row>
    <row r="23" spans="1:37" ht="15.75" x14ac:dyDescent="0.25">
      <c r="A23" s="481"/>
      <c r="B23" s="170" t="s">
        <v>7</v>
      </c>
      <c r="C23" s="171">
        <v>311</v>
      </c>
      <c r="D23" s="176">
        <v>4853.5770000000002</v>
      </c>
      <c r="E23" s="176">
        <v>23065.64</v>
      </c>
      <c r="F23" s="174">
        <f t="shared" si="13"/>
        <v>4.7522971202476025</v>
      </c>
      <c r="G23" s="214">
        <v>0</v>
      </c>
      <c r="H23" s="214">
        <v>0</v>
      </c>
      <c r="I23" s="173"/>
      <c r="J23" s="172">
        <f>AC23</f>
        <v>188.25</v>
      </c>
      <c r="K23" s="172">
        <f>AD23</f>
        <v>825.95399999999995</v>
      </c>
      <c r="L23" s="173"/>
      <c r="M23" s="172">
        <f>AJ23</f>
        <v>0</v>
      </c>
      <c r="N23" s="177">
        <f>AK23</f>
        <v>0</v>
      </c>
      <c r="O23" s="173" t="e">
        <f t="shared" si="6"/>
        <v>#DIV/0!</v>
      </c>
      <c r="P23" s="168"/>
      <c r="Q23" s="169"/>
      <c r="R23" s="178">
        <f>M23+J23+G23+D23</f>
        <v>5041.8270000000002</v>
      </c>
      <c r="S23" s="179">
        <f>N23+K23+H23+E23</f>
        <v>23891.594000000001</v>
      </c>
      <c r="T23" s="174">
        <f t="shared" si="7"/>
        <v>4.7386778641948641</v>
      </c>
      <c r="U23" s="167">
        <f t="shared" si="3"/>
        <v>5.6864134370338366</v>
      </c>
      <c r="V23" s="122"/>
      <c r="W23" s="13"/>
      <c r="X23" s="13"/>
      <c r="Y23" s="133">
        <v>188.25</v>
      </c>
      <c r="Z23" s="68">
        <v>693.94899999999996</v>
      </c>
      <c r="AA23" s="53">
        <v>0.16500000000000001</v>
      </c>
      <c r="AB23" s="52">
        <v>132.005</v>
      </c>
      <c r="AC23" s="19">
        <f t="shared" si="10"/>
        <v>188.25</v>
      </c>
      <c r="AD23" s="19">
        <f t="shared" si="11"/>
        <v>825.95399999999995</v>
      </c>
      <c r="AE23" s="48"/>
      <c r="AF23" s="27">
        <v>0</v>
      </c>
      <c r="AG23" s="27">
        <v>0</v>
      </c>
      <c r="AH23" s="27">
        <v>0</v>
      </c>
      <c r="AI23" s="27">
        <v>0</v>
      </c>
      <c r="AJ23" s="4">
        <f t="shared" si="4"/>
        <v>0</v>
      </c>
      <c r="AK23" s="87">
        <f t="shared" si="5"/>
        <v>0</v>
      </c>
    </row>
    <row r="24" spans="1:37" ht="15.75" x14ac:dyDescent="0.25">
      <c r="A24" s="481"/>
      <c r="B24" s="170" t="s">
        <v>8</v>
      </c>
      <c r="C24" s="171">
        <v>321</v>
      </c>
      <c r="D24" s="176">
        <v>0</v>
      </c>
      <c r="E24" s="176">
        <v>0</v>
      </c>
      <c r="F24" s="174"/>
      <c r="G24" s="214">
        <v>0</v>
      </c>
      <c r="H24" s="214">
        <v>0</v>
      </c>
      <c r="I24" s="173"/>
      <c r="J24" s="172">
        <f>AC24</f>
        <v>0</v>
      </c>
      <c r="K24" s="172">
        <f t="shared" ref="K24:K29" si="14">AD24</f>
        <v>0</v>
      </c>
      <c r="L24" s="173"/>
      <c r="M24" s="172"/>
      <c r="N24" s="177"/>
      <c r="O24" s="173"/>
      <c r="P24" s="168"/>
      <c r="Q24" s="169"/>
      <c r="R24" s="178">
        <f t="shared" si="12"/>
        <v>0</v>
      </c>
      <c r="S24" s="179"/>
      <c r="T24" s="174"/>
      <c r="U24" s="167">
        <f t="shared" si="3"/>
        <v>0</v>
      </c>
      <c r="V24" s="122"/>
      <c r="W24" s="13"/>
      <c r="X24" s="13"/>
      <c r="Y24" s="133">
        <v>0</v>
      </c>
      <c r="Z24" s="68">
        <v>0</v>
      </c>
      <c r="AA24" s="53">
        <v>0</v>
      </c>
      <c r="AB24" s="52">
        <v>0</v>
      </c>
      <c r="AC24" s="19">
        <f t="shared" si="10"/>
        <v>0</v>
      </c>
      <c r="AD24" s="19">
        <f t="shared" si="11"/>
        <v>0</v>
      </c>
      <c r="AE24" s="48"/>
      <c r="AF24" s="28">
        <v>0</v>
      </c>
      <c r="AG24" s="28">
        <v>0</v>
      </c>
      <c r="AH24" s="28">
        <v>0</v>
      </c>
      <c r="AI24" s="28">
        <v>0</v>
      </c>
      <c r="AJ24" s="4">
        <f t="shared" si="4"/>
        <v>0</v>
      </c>
      <c r="AK24" s="87">
        <f t="shared" si="5"/>
        <v>0</v>
      </c>
    </row>
    <row r="25" spans="1:37" ht="15.75" x14ac:dyDescent="0.25">
      <c r="A25" s="481"/>
      <c r="B25" s="170" t="s">
        <v>9</v>
      </c>
      <c r="C25" s="171">
        <v>331</v>
      </c>
      <c r="D25" s="176">
        <v>0</v>
      </c>
      <c r="E25" s="176">
        <v>0</v>
      </c>
      <c r="F25" s="174" t="e">
        <f t="shared" si="13"/>
        <v>#DIV/0!</v>
      </c>
      <c r="G25" s="214">
        <v>0</v>
      </c>
      <c r="H25" s="214">
        <v>0</v>
      </c>
      <c r="I25" s="173"/>
      <c r="J25" s="172">
        <f t="shared" si="8"/>
        <v>0</v>
      </c>
      <c r="K25" s="172">
        <f t="shared" si="14"/>
        <v>0</v>
      </c>
      <c r="L25" s="173"/>
      <c r="M25" s="172"/>
      <c r="N25" s="177"/>
      <c r="O25" s="173"/>
      <c r="P25" s="168"/>
      <c r="Q25" s="169"/>
      <c r="R25" s="178">
        <f t="shared" si="12"/>
        <v>0</v>
      </c>
      <c r="S25" s="179">
        <f t="shared" si="12"/>
        <v>0</v>
      </c>
      <c r="T25" s="174"/>
      <c r="U25" s="167">
        <f t="shared" si="3"/>
        <v>0</v>
      </c>
      <c r="V25" s="122"/>
      <c r="W25" s="13"/>
      <c r="X25" s="13"/>
      <c r="Y25" s="133">
        <v>0</v>
      </c>
      <c r="Z25" s="68">
        <v>0</v>
      </c>
      <c r="AA25" s="53">
        <v>0</v>
      </c>
      <c r="AB25" s="52">
        <v>0</v>
      </c>
      <c r="AC25" s="19">
        <f t="shared" si="10"/>
        <v>0</v>
      </c>
      <c r="AD25" s="19">
        <f t="shared" si="11"/>
        <v>0</v>
      </c>
      <c r="AE25" s="48"/>
      <c r="AF25" s="29">
        <v>0</v>
      </c>
      <c r="AG25" s="29">
        <v>0</v>
      </c>
      <c r="AH25" s="29">
        <v>0</v>
      </c>
      <c r="AI25" s="29">
        <v>0</v>
      </c>
      <c r="AJ25" s="4">
        <f t="shared" si="4"/>
        <v>0</v>
      </c>
      <c r="AK25" s="87">
        <f t="shared" si="5"/>
        <v>0</v>
      </c>
    </row>
    <row r="26" spans="1:37" ht="15.75" x14ac:dyDescent="0.25">
      <c r="A26" s="481"/>
      <c r="B26" s="170" t="s">
        <v>10</v>
      </c>
      <c r="C26" s="171">
        <v>341</v>
      </c>
      <c r="D26" s="176">
        <v>27774.225999999999</v>
      </c>
      <c r="E26" s="176">
        <v>136001.02600000001</v>
      </c>
      <c r="F26" s="174">
        <f t="shared" si="13"/>
        <v>4.8966630429233211</v>
      </c>
      <c r="G26" s="176">
        <v>2206.0140000000001</v>
      </c>
      <c r="H26" s="176">
        <v>11094.6</v>
      </c>
      <c r="I26" s="173">
        <f>H26/G26</f>
        <v>5.0292518542493383</v>
      </c>
      <c r="J26" s="172">
        <f t="shared" si="8"/>
        <v>1709.0609999999999</v>
      </c>
      <c r="K26" s="172">
        <f t="shared" si="14"/>
        <v>7238.6409999999996</v>
      </c>
      <c r="L26" s="173">
        <f t="shared" si="9"/>
        <v>4.2354491735520261</v>
      </c>
      <c r="M26" s="172">
        <f>AJ26</f>
        <v>2137.625</v>
      </c>
      <c r="N26" s="177">
        <f>AK26</f>
        <v>7564.8760000000002</v>
      </c>
      <c r="O26" s="173">
        <f t="shared" si="6"/>
        <v>3.538916320683001</v>
      </c>
      <c r="P26" s="168"/>
      <c r="Q26" s="169"/>
      <c r="R26" s="178">
        <f t="shared" si="12"/>
        <v>33826.925999999999</v>
      </c>
      <c r="S26" s="179">
        <f t="shared" si="12"/>
        <v>161899.14300000001</v>
      </c>
      <c r="T26" s="174">
        <f t="shared" si="7"/>
        <v>4.7861027336625268</v>
      </c>
      <c r="U26" s="167">
        <f t="shared" si="3"/>
        <v>5.7433232803950318</v>
      </c>
      <c r="V26" s="122"/>
      <c r="W26" s="13"/>
      <c r="X26" s="13"/>
      <c r="Y26" s="133">
        <v>1709.0609999999999</v>
      </c>
      <c r="Z26" s="68">
        <v>6001.509</v>
      </c>
      <c r="AA26" s="53">
        <v>1.5409999999999999</v>
      </c>
      <c r="AB26" s="52">
        <v>1237.1320000000001</v>
      </c>
      <c r="AC26" s="19">
        <f t="shared" si="10"/>
        <v>1709.0609999999999</v>
      </c>
      <c r="AD26" s="19">
        <f t="shared" si="11"/>
        <v>7238.6409999999996</v>
      </c>
      <c r="AE26" s="48"/>
      <c r="AF26" s="29">
        <v>2137.625</v>
      </c>
      <c r="AG26" s="29">
        <v>4301.8649999999998</v>
      </c>
      <c r="AH26" s="29">
        <v>3.4860000000000002</v>
      </c>
      <c r="AI26" s="29">
        <v>3263.011</v>
      </c>
      <c r="AJ26" s="4">
        <f t="shared" si="4"/>
        <v>2137.625</v>
      </c>
      <c r="AK26" s="87">
        <f>AG26+AI26</f>
        <v>7564.8760000000002</v>
      </c>
    </row>
    <row r="27" spans="1:37" ht="15.75" x14ac:dyDescent="0.25">
      <c r="A27" s="481"/>
      <c r="B27" s="170" t="s">
        <v>11</v>
      </c>
      <c r="C27" s="171">
        <v>351</v>
      </c>
      <c r="D27" s="176">
        <v>2131.8159999999998</v>
      </c>
      <c r="E27" s="176">
        <v>11028.83</v>
      </c>
      <c r="F27" s="174">
        <f t="shared" si="13"/>
        <v>5.1734436743133561</v>
      </c>
      <c r="G27" s="214">
        <v>0</v>
      </c>
      <c r="H27" s="214">
        <v>0</v>
      </c>
      <c r="I27" s="173"/>
      <c r="J27" s="172">
        <f t="shared" si="8"/>
        <v>0</v>
      </c>
      <c r="K27" s="172">
        <f t="shared" si="14"/>
        <v>0</v>
      </c>
      <c r="L27" s="173"/>
      <c r="M27" s="172"/>
      <c r="N27" s="177"/>
      <c r="O27" s="173"/>
      <c r="P27" s="168"/>
      <c r="Q27" s="169"/>
      <c r="R27" s="178">
        <f t="shared" si="12"/>
        <v>2131.8159999999998</v>
      </c>
      <c r="S27" s="179">
        <f t="shared" si="12"/>
        <v>11028.83</v>
      </c>
      <c r="T27" s="174">
        <f t="shared" si="7"/>
        <v>5.1734436743133561</v>
      </c>
      <c r="U27" s="167">
        <f t="shared" si="3"/>
        <v>6.2081324091760273</v>
      </c>
      <c r="V27" s="122"/>
      <c r="W27" s="13"/>
      <c r="X27" s="13"/>
      <c r="Y27" s="133">
        <v>0</v>
      </c>
      <c r="Z27" s="68">
        <v>0</v>
      </c>
      <c r="AA27" s="53">
        <v>0</v>
      </c>
      <c r="AB27" s="52">
        <v>0</v>
      </c>
      <c r="AC27" s="19">
        <f t="shared" si="10"/>
        <v>0</v>
      </c>
      <c r="AD27" s="19">
        <f t="shared" si="11"/>
        <v>0</v>
      </c>
      <c r="AE27" s="48"/>
      <c r="AF27" s="29">
        <v>0</v>
      </c>
      <c r="AG27" s="29">
        <v>0</v>
      </c>
      <c r="AH27" s="29">
        <v>0</v>
      </c>
      <c r="AI27" s="29">
        <v>0</v>
      </c>
      <c r="AJ27" s="4">
        <f t="shared" si="4"/>
        <v>0</v>
      </c>
      <c r="AK27" s="87">
        <f t="shared" si="5"/>
        <v>0</v>
      </c>
    </row>
    <row r="28" spans="1:37" ht="15.75" x14ac:dyDescent="0.25">
      <c r="A28" s="481"/>
      <c r="B28" s="170" t="s">
        <v>12</v>
      </c>
      <c r="C28" s="171">
        <v>361</v>
      </c>
      <c r="D28" s="176">
        <v>17470.715</v>
      </c>
      <c r="E28" s="176">
        <v>93418.709000000003</v>
      </c>
      <c r="F28" s="174">
        <f t="shared" si="13"/>
        <v>5.3471600332327558</v>
      </c>
      <c r="G28" s="214">
        <v>0</v>
      </c>
      <c r="H28" s="214">
        <v>0</v>
      </c>
      <c r="I28" s="173"/>
      <c r="J28" s="172">
        <f t="shared" si="8"/>
        <v>263.24400000000003</v>
      </c>
      <c r="K28" s="172">
        <f t="shared" si="14"/>
        <v>1155.0070000000001</v>
      </c>
      <c r="L28" s="173"/>
      <c r="M28" s="172">
        <f>AJ28</f>
        <v>419.05500000000001</v>
      </c>
      <c r="N28" s="177">
        <f>AK28</f>
        <v>1330.8690000000001</v>
      </c>
      <c r="O28" s="173">
        <f t="shared" si="6"/>
        <v>3.1758814475426855</v>
      </c>
      <c r="P28" s="168"/>
      <c r="Q28" s="169"/>
      <c r="R28" s="178">
        <f t="shared" si="12"/>
        <v>18153.013999999999</v>
      </c>
      <c r="S28" s="179">
        <f>N28+K28+H28+E28</f>
        <v>95904.585000000006</v>
      </c>
      <c r="T28" s="174">
        <f>S28/R28</f>
        <v>5.2831218551365637</v>
      </c>
      <c r="U28" s="167">
        <f t="shared" si="3"/>
        <v>6.339746226163876</v>
      </c>
      <c r="V28" s="122"/>
      <c r="W28" s="13"/>
      <c r="X28" s="13"/>
      <c r="Y28" s="133">
        <v>263.24400000000003</v>
      </c>
      <c r="Z28" s="68">
        <v>970.4</v>
      </c>
      <c r="AA28" s="53">
        <v>0.23</v>
      </c>
      <c r="AB28" s="52">
        <v>184.607</v>
      </c>
      <c r="AC28" s="19">
        <f t="shared" si="10"/>
        <v>263.24400000000003</v>
      </c>
      <c r="AD28" s="19">
        <f t="shared" si="11"/>
        <v>1155.0070000000001</v>
      </c>
      <c r="AE28" s="48"/>
      <c r="AF28" s="29">
        <v>419.05500000000001</v>
      </c>
      <c r="AG28" s="29">
        <v>849.73400000000004</v>
      </c>
      <c r="AH28" s="29">
        <v>0.60099999999999998</v>
      </c>
      <c r="AI28" s="29">
        <v>481.13499999999999</v>
      </c>
      <c r="AJ28" s="4">
        <f t="shared" si="4"/>
        <v>419.05500000000001</v>
      </c>
      <c r="AK28" s="87">
        <f>AG28+AI28</f>
        <v>1330.8690000000001</v>
      </c>
    </row>
    <row r="29" spans="1:37" ht="15.75" x14ac:dyDescent="0.25">
      <c r="A29" s="481"/>
      <c r="B29" s="170" t="s">
        <v>13</v>
      </c>
      <c r="C29" s="171">
        <v>371</v>
      </c>
      <c r="D29" s="176">
        <v>55.109000000000002</v>
      </c>
      <c r="E29" s="176">
        <v>266.77</v>
      </c>
      <c r="F29" s="174">
        <f t="shared" si="13"/>
        <v>4.840770110145348</v>
      </c>
      <c r="G29" s="214">
        <v>0</v>
      </c>
      <c r="H29" s="214">
        <v>0</v>
      </c>
      <c r="I29" s="173"/>
      <c r="J29" s="172">
        <f t="shared" si="8"/>
        <v>0</v>
      </c>
      <c r="K29" s="172">
        <f t="shared" si="14"/>
        <v>0</v>
      </c>
      <c r="L29" s="173"/>
      <c r="M29" s="173"/>
      <c r="N29" s="173"/>
      <c r="O29" s="173"/>
      <c r="P29" s="173">
        <f>D29</f>
        <v>55.109000000000002</v>
      </c>
      <c r="Q29" s="173">
        <f>E29</f>
        <v>266.77</v>
      </c>
      <c r="R29" s="173">
        <f t="shared" si="12"/>
        <v>55.109000000000002</v>
      </c>
      <c r="S29" s="173">
        <f>N29+K29+H29+E29</f>
        <v>266.77</v>
      </c>
      <c r="T29" s="173">
        <f>S29/R29</f>
        <v>4.840770110145348</v>
      </c>
      <c r="U29" s="167">
        <f t="shared" si="3"/>
        <v>5.8089241321744174</v>
      </c>
      <c r="V29" s="115"/>
      <c r="W29" s="13"/>
      <c r="X29" s="13"/>
      <c r="Y29" s="133">
        <v>0</v>
      </c>
      <c r="Z29" s="68">
        <v>0</v>
      </c>
      <c r="AA29" s="53">
        <v>0</v>
      </c>
      <c r="AB29" s="52">
        <v>0</v>
      </c>
      <c r="AC29" s="19">
        <f t="shared" si="10"/>
        <v>0</v>
      </c>
      <c r="AD29" s="19">
        <f t="shared" si="11"/>
        <v>0</v>
      </c>
      <c r="AE29" s="48"/>
      <c r="AF29" s="29">
        <v>0</v>
      </c>
      <c r="AG29" s="29">
        <v>0</v>
      </c>
      <c r="AH29" s="29">
        <v>0</v>
      </c>
      <c r="AI29" s="29">
        <v>0</v>
      </c>
      <c r="AJ29" s="4">
        <f t="shared" si="4"/>
        <v>0</v>
      </c>
      <c r="AK29" s="87">
        <f t="shared" si="5"/>
        <v>0</v>
      </c>
    </row>
    <row r="30" spans="1:37" ht="56.25" customHeight="1" x14ac:dyDescent="0.25">
      <c r="A30" s="481"/>
      <c r="B30" s="159" t="s">
        <v>15</v>
      </c>
      <c r="C30" s="160">
        <v>500</v>
      </c>
      <c r="D30" s="180">
        <v>59271.7</v>
      </c>
      <c r="E30" s="180">
        <v>208919.35699999999</v>
      </c>
      <c r="F30" s="174">
        <f t="shared" si="13"/>
        <v>3.5247741670982946</v>
      </c>
      <c r="G30" s="180">
        <v>0</v>
      </c>
      <c r="H30" s="180">
        <v>0</v>
      </c>
      <c r="I30" s="167"/>
      <c r="J30" s="172">
        <f>AC30</f>
        <v>0</v>
      </c>
      <c r="K30" s="177">
        <f>AD30</f>
        <v>0</v>
      </c>
      <c r="L30" s="167"/>
      <c r="M30" s="165"/>
      <c r="N30" s="166"/>
      <c r="O30" s="167"/>
      <c r="P30" s="168"/>
      <c r="Q30" s="169"/>
      <c r="R30" s="165">
        <f>D30+G30+J30+M30</f>
        <v>59271.7</v>
      </c>
      <c r="S30" s="166">
        <f>E30+H30+K30+N30</f>
        <v>208919.35699999999</v>
      </c>
      <c r="T30" s="167">
        <f>S30/R30</f>
        <v>3.5247741670982946</v>
      </c>
      <c r="U30" s="167">
        <f t="shared" si="3"/>
        <v>4.2297290005179535</v>
      </c>
      <c r="V30" s="121"/>
      <c r="W30" s="12"/>
      <c r="X30" s="12"/>
      <c r="Y30" s="71">
        <v>0</v>
      </c>
      <c r="Z30" s="71">
        <v>0</v>
      </c>
      <c r="AA30">
        <v>0</v>
      </c>
      <c r="AB30">
        <v>0</v>
      </c>
      <c r="AF30" s="20">
        <v>0</v>
      </c>
      <c r="AG30" s="20">
        <v>0</v>
      </c>
      <c r="AH30" s="20">
        <v>0</v>
      </c>
      <c r="AI30" s="20">
        <v>0</v>
      </c>
      <c r="AJ30" s="3"/>
      <c r="AK30" s="87">
        <f t="shared" si="5"/>
        <v>0</v>
      </c>
    </row>
    <row r="31" spans="1:37" ht="55.5" customHeight="1" x14ac:dyDescent="0.25">
      <c r="B31" s="182" t="s">
        <v>31</v>
      </c>
      <c r="C31" s="183">
        <v>600</v>
      </c>
      <c r="D31" s="148">
        <f>D22+D14</f>
        <v>52285.442999999999</v>
      </c>
      <c r="E31" s="148">
        <f>E22+E14</f>
        <v>263780.97500000003</v>
      </c>
      <c r="F31" s="184">
        <f>E31/D31</f>
        <v>5.0450175013339766</v>
      </c>
      <c r="G31" s="148">
        <f>G22+G14</f>
        <v>2206.0140000000001</v>
      </c>
      <c r="H31" s="148">
        <f>H22+H14</f>
        <v>11094.6</v>
      </c>
      <c r="I31" s="184">
        <f>H31/G31</f>
        <v>5.0292518542493383</v>
      </c>
      <c r="J31" s="148">
        <f>J14+J22</f>
        <v>13195.924999999999</v>
      </c>
      <c r="K31" s="148">
        <f>K14+K22</f>
        <v>56380.453000000001</v>
      </c>
      <c r="L31" s="184">
        <f>K31/J31</f>
        <v>4.2725654321315103</v>
      </c>
      <c r="M31" s="148">
        <f>M6+M14+M22</f>
        <v>9478.8189999999995</v>
      </c>
      <c r="N31" s="148">
        <f>N6+N14+N22</f>
        <v>29513.728999999999</v>
      </c>
      <c r="O31" s="184">
        <f>N31/M31</f>
        <v>3.1136504452717157</v>
      </c>
      <c r="P31" s="185"/>
      <c r="Q31" s="186"/>
      <c r="R31" s="148">
        <f>R6+R14+R22</f>
        <v>77252.046000000002</v>
      </c>
      <c r="S31" s="148">
        <f>S6+S14+S22</f>
        <v>361324.69200000004</v>
      </c>
      <c r="T31" s="187">
        <f>S31/R31</f>
        <v>4.6772184130890206</v>
      </c>
      <c r="U31" s="167">
        <f t="shared" si="3"/>
        <v>5.6126620957068249</v>
      </c>
      <c r="V31" s="124"/>
      <c r="W31" s="14"/>
      <c r="X31" s="14"/>
      <c r="Y31" s="135">
        <f t="shared" ref="Y31:AD31" si="15">Y6+Y14+Y22</f>
        <v>13281.769999999999</v>
      </c>
      <c r="Z31" s="23">
        <f t="shared" si="15"/>
        <v>40848.528999999995</v>
      </c>
      <c r="AA31" s="23">
        <f t="shared" si="15"/>
        <v>20.062999999999999</v>
      </c>
      <c r="AB31" s="23">
        <f t="shared" si="15"/>
        <v>16086.859</v>
      </c>
      <c r="AC31" s="23">
        <f t="shared" si="15"/>
        <v>13281.769999999999</v>
      </c>
      <c r="AD31" s="23">
        <f t="shared" si="15"/>
        <v>56935.387999999992</v>
      </c>
      <c r="AF31" s="23">
        <f>AF6+AF14+AF22</f>
        <v>9478.8189999999995</v>
      </c>
      <c r="AG31" s="23">
        <f>AG6+AG14+AG22</f>
        <v>17357.527999999998</v>
      </c>
      <c r="AH31" s="23">
        <f>AH6+AH14+AH22</f>
        <v>14.211</v>
      </c>
      <c r="AI31" s="23">
        <f>AI6+AI14+AI22</f>
        <v>12156.201000000001</v>
      </c>
      <c r="AJ31" s="23">
        <f>AJ6+AJ14+AJ22</f>
        <v>9478.8189999999995</v>
      </c>
      <c r="AK31" s="23" t="e">
        <f>AK6+AK14+AK22+#REF!</f>
        <v>#REF!</v>
      </c>
    </row>
    <row r="32" spans="1:37" ht="30.75" customHeight="1" x14ac:dyDescent="0.25">
      <c r="B32" s="188" t="s">
        <v>22</v>
      </c>
      <c r="C32" s="189"/>
      <c r="D32" s="190">
        <f>SUM(D33:D39)</f>
        <v>52285.442999999999</v>
      </c>
      <c r="E32" s="190">
        <f>SUM(E33:E39)</f>
        <v>263780.97500000003</v>
      </c>
      <c r="F32" s="184">
        <f t="shared" ref="F32:F39" si="16">E32/D32</f>
        <v>5.0450175013339766</v>
      </c>
      <c r="G32" s="190">
        <f>G31</f>
        <v>2206.0140000000001</v>
      </c>
      <c r="H32" s="190">
        <f t="shared" ref="H32:O32" si="17">H31</f>
        <v>11094.6</v>
      </c>
      <c r="I32" s="191">
        <f t="shared" si="17"/>
        <v>5.0292518542493383</v>
      </c>
      <c r="J32" s="190">
        <f t="shared" si="17"/>
        <v>13195.924999999999</v>
      </c>
      <c r="K32" s="190">
        <f>K31</f>
        <v>56380.453000000001</v>
      </c>
      <c r="L32" s="191">
        <f t="shared" si="17"/>
        <v>4.2725654321315103</v>
      </c>
      <c r="M32" s="190">
        <f t="shared" si="17"/>
        <v>9478.8189999999995</v>
      </c>
      <c r="N32" s="190">
        <f t="shared" si="17"/>
        <v>29513.728999999999</v>
      </c>
      <c r="O32" s="191">
        <f t="shared" si="17"/>
        <v>3.1136504452717157</v>
      </c>
      <c r="P32" s="192"/>
      <c r="Q32" s="192"/>
      <c r="R32" s="193">
        <f>R31</f>
        <v>77252.046000000002</v>
      </c>
      <c r="S32" s="193">
        <f>S31</f>
        <v>361324.69200000004</v>
      </c>
      <c r="T32" s="194">
        <f>T31</f>
        <v>4.6772184130890206</v>
      </c>
      <c r="U32" s="167">
        <f t="shared" si="3"/>
        <v>5.6126620957068249</v>
      </c>
      <c r="V32" s="15"/>
      <c r="W32" s="15"/>
      <c r="X32" s="15"/>
      <c r="Y32" s="72"/>
      <c r="Z32" s="72"/>
    </row>
    <row r="33" spans="1:34" ht="24.75" customHeight="1" x14ac:dyDescent="0.25">
      <c r="A33" s="478"/>
      <c r="B33" s="195" t="s">
        <v>7</v>
      </c>
      <c r="C33" s="171"/>
      <c r="D33" s="177">
        <f t="shared" ref="D33:E39" si="18">D7+D15+D23</f>
        <v>4853.5770000000002</v>
      </c>
      <c r="E33" s="177">
        <f t="shared" si="18"/>
        <v>23065.64</v>
      </c>
      <c r="F33" s="173">
        <f t="shared" si="16"/>
        <v>4.7522971202476025</v>
      </c>
      <c r="G33" s="197">
        <f t="shared" ref="G33:H39" si="19">G7+G15+G23</f>
        <v>0</v>
      </c>
      <c r="H33" s="197">
        <f t="shared" si="19"/>
        <v>0</v>
      </c>
      <c r="I33" s="173"/>
      <c r="J33" s="172">
        <f>J7+J15+J23</f>
        <v>2026.2760000000001</v>
      </c>
      <c r="K33" s="177">
        <f>K7+K15+K23</f>
        <v>7691.0149999999994</v>
      </c>
      <c r="L33" s="173">
        <f t="shared" ref="L33:L38" si="20">K33/J33</f>
        <v>3.795640376730514</v>
      </c>
      <c r="M33" s="172">
        <f>M7+M15+M23</f>
        <v>0</v>
      </c>
      <c r="N33" s="177">
        <f>N7+N15+N23</f>
        <v>0</v>
      </c>
      <c r="O33" s="173" t="e">
        <f t="shared" ref="O33:O38" si="21">N33/M33</f>
        <v>#DIV/0!</v>
      </c>
      <c r="P33" s="172" t="e">
        <f>P7+P15+P23+#REF!</f>
        <v>#REF!</v>
      </c>
      <c r="Q33" s="196" t="e">
        <f>Q7+Q15+Q23+#REF!</f>
        <v>#REF!</v>
      </c>
      <c r="R33" s="172">
        <f>R7+R15+R23</f>
        <v>6879.8530000000001</v>
      </c>
      <c r="S33" s="177">
        <f>S7+S15+S23</f>
        <v>30756.654999999999</v>
      </c>
      <c r="T33" s="173">
        <f>S33/R33</f>
        <v>4.4705395594934947</v>
      </c>
      <c r="U33" s="167">
        <f t="shared" si="3"/>
        <v>5.3646474713921934</v>
      </c>
      <c r="V33" s="115"/>
      <c r="W33" s="16"/>
      <c r="X33" s="16"/>
      <c r="Y33" s="70"/>
      <c r="Z33" s="70"/>
    </row>
    <row r="34" spans="1:34" ht="24.75" customHeight="1" x14ac:dyDescent="0.25">
      <c r="A34" s="478"/>
      <c r="B34" s="195" t="s">
        <v>8</v>
      </c>
      <c r="C34" s="171"/>
      <c r="D34" s="177">
        <f t="shared" si="18"/>
        <v>0</v>
      </c>
      <c r="E34" s="197">
        <f t="shared" si="18"/>
        <v>0</v>
      </c>
      <c r="F34" s="173"/>
      <c r="G34" s="197">
        <f t="shared" si="19"/>
        <v>0</v>
      </c>
      <c r="H34" s="197">
        <f t="shared" si="19"/>
        <v>0</v>
      </c>
      <c r="I34" s="173"/>
      <c r="J34" s="172">
        <f t="shared" ref="J34:J39" si="22">J8+J16+J24</f>
        <v>0</v>
      </c>
      <c r="K34" s="177"/>
      <c r="L34" s="173"/>
      <c r="M34" s="172"/>
      <c r="N34" s="177"/>
      <c r="O34" s="173"/>
      <c r="P34" s="172"/>
      <c r="Q34" s="196"/>
      <c r="R34" s="172">
        <f t="shared" ref="R34:R39" si="23">R8+R16+R24</f>
        <v>0</v>
      </c>
      <c r="S34" s="177"/>
      <c r="T34" s="173"/>
      <c r="U34" s="167">
        <f t="shared" si="3"/>
        <v>0</v>
      </c>
      <c r="V34" s="115"/>
      <c r="W34" s="16"/>
      <c r="X34" s="16"/>
      <c r="Y34" s="70"/>
      <c r="Z34" s="70"/>
    </row>
    <row r="35" spans="1:34" ht="24.75" customHeight="1" x14ac:dyDescent="0.25">
      <c r="A35" s="478"/>
      <c r="B35" s="195" t="s">
        <v>9</v>
      </c>
      <c r="C35" s="171"/>
      <c r="D35" s="177">
        <f t="shared" si="18"/>
        <v>0</v>
      </c>
      <c r="E35" s="177">
        <f t="shared" si="18"/>
        <v>0</v>
      </c>
      <c r="F35" s="173" t="e">
        <f t="shared" si="16"/>
        <v>#DIV/0!</v>
      </c>
      <c r="G35" s="197">
        <f t="shared" si="19"/>
        <v>0</v>
      </c>
      <c r="H35" s="197">
        <f t="shared" si="19"/>
        <v>0</v>
      </c>
      <c r="I35" s="173"/>
      <c r="J35" s="172">
        <f t="shared" si="22"/>
        <v>0</v>
      </c>
      <c r="K35" s="197">
        <f>K9+K17+K25</f>
        <v>0</v>
      </c>
      <c r="L35" s="173"/>
      <c r="M35" s="172"/>
      <c r="N35" s="177"/>
      <c r="O35" s="173"/>
      <c r="P35" s="172" t="e">
        <f>P9+P17+P25+#REF!</f>
        <v>#REF!</v>
      </c>
      <c r="Q35" s="196" t="e">
        <f>Q9+Q17+Q25+#REF!</f>
        <v>#REF!</v>
      </c>
      <c r="R35" s="172">
        <f t="shared" si="23"/>
        <v>0</v>
      </c>
      <c r="S35" s="177">
        <f>S9+S17+S25</f>
        <v>0</v>
      </c>
      <c r="T35" s="173"/>
      <c r="U35" s="167">
        <f t="shared" si="3"/>
        <v>0</v>
      </c>
      <c r="V35" s="115"/>
      <c r="W35" s="16"/>
      <c r="X35" s="16"/>
      <c r="Y35" s="70"/>
      <c r="Z35" s="70"/>
      <c r="AC35" s="479" t="s">
        <v>32</v>
      </c>
      <c r="AD35" s="479"/>
      <c r="AE35" s="479"/>
      <c r="AF35" s="479"/>
      <c r="AG35" s="479"/>
      <c r="AH35" s="479"/>
    </row>
    <row r="36" spans="1:34" ht="24.75" customHeight="1" x14ac:dyDescent="0.25">
      <c r="A36" s="478"/>
      <c r="B36" s="195" t="s">
        <v>10</v>
      </c>
      <c r="C36" s="171"/>
      <c r="D36" s="177">
        <f t="shared" si="18"/>
        <v>27774.225999999999</v>
      </c>
      <c r="E36" s="177">
        <f t="shared" si="18"/>
        <v>136001.02600000001</v>
      </c>
      <c r="F36" s="173">
        <f t="shared" si="16"/>
        <v>4.8966630429233211</v>
      </c>
      <c r="G36" s="172">
        <f t="shared" si="19"/>
        <v>2206.0140000000001</v>
      </c>
      <c r="H36" s="177">
        <f t="shared" si="19"/>
        <v>11094.6</v>
      </c>
      <c r="I36" s="173">
        <f>H36/G36</f>
        <v>5.0292518542493383</v>
      </c>
      <c r="J36" s="172">
        <f t="shared" si="22"/>
        <v>10003.442999999999</v>
      </c>
      <c r="K36" s="177">
        <f>K10+K18+K26</f>
        <v>43320.551999999996</v>
      </c>
      <c r="L36" s="173">
        <f t="shared" si="20"/>
        <v>4.330564186750502</v>
      </c>
      <c r="M36" s="172">
        <f>M10+M18+M26</f>
        <v>8401.7790000000005</v>
      </c>
      <c r="N36" s="177">
        <f>N10+N18+N26</f>
        <v>26099.694</v>
      </c>
      <c r="O36" s="173">
        <f t="shared" si="21"/>
        <v>3.1064485271512137</v>
      </c>
      <c r="P36" s="172" t="e">
        <f>P10+P18+P26+#REF!</f>
        <v>#REF!</v>
      </c>
      <c r="Q36" s="196" t="e">
        <f>Q10+Q18+Q26+#REF!</f>
        <v>#REF!</v>
      </c>
      <c r="R36" s="172">
        <f t="shared" si="23"/>
        <v>48385.462</v>
      </c>
      <c r="S36" s="177">
        <f>S10+S18+S26</f>
        <v>216515.872</v>
      </c>
      <c r="T36" s="173">
        <f>S36/R36</f>
        <v>4.4748125376998571</v>
      </c>
      <c r="U36" s="167">
        <f t="shared" si="3"/>
        <v>5.3697750452398285</v>
      </c>
      <c r="V36" s="115"/>
      <c r="W36" s="16"/>
      <c r="X36" s="16"/>
      <c r="Y36" s="70"/>
      <c r="Z36" s="70"/>
      <c r="AC36" s="479"/>
      <c r="AD36" s="479"/>
      <c r="AE36" s="479"/>
      <c r="AF36" s="479"/>
      <c r="AG36" s="479"/>
      <c r="AH36" s="479"/>
    </row>
    <row r="37" spans="1:34" ht="24.75" customHeight="1" x14ac:dyDescent="0.25">
      <c r="A37" s="478"/>
      <c r="B37" s="195" t="s">
        <v>11</v>
      </c>
      <c r="C37" s="171"/>
      <c r="D37" s="177">
        <f t="shared" si="18"/>
        <v>2131.8159999999998</v>
      </c>
      <c r="E37" s="177">
        <f t="shared" si="18"/>
        <v>11028.83</v>
      </c>
      <c r="F37" s="173">
        <f t="shared" si="16"/>
        <v>5.1734436743133561</v>
      </c>
      <c r="G37" s="197">
        <f t="shared" si="19"/>
        <v>0</v>
      </c>
      <c r="H37" s="197">
        <f t="shared" si="19"/>
        <v>0</v>
      </c>
      <c r="I37" s="173"/>
      <c r="J37" s="172">
        <f t="shared" si="22"/>
        <v>206.864</v>
      </c>
      <c r="K37" s="197">
        <f>K11+K19+K27</f>
        <v>1022.5359999999999</v>
      </c>
      <c r="L37" s="173">
        <f t="shared" si="20"/>
        <v>4.9430350375125682</v>
      </c>
      <c r="M37" s="172">
        <f>M11+M19+M27</f>
        <v>0</v>
      </c>
      <c r="N37" s="177"/>
      <c r="O37" s="173"/>
      <c r="P37" s="172" t="e">
        <f>P11+P19+P27+#REF!</f>
        <v>#REF!</v>
      </c>
      <c r="Q37" s="196" t="e">
        <f>Q11+Q19+Q27+#REF!</f>
        <v>#REF!</v>
      </c>
      <c r="R37" s="172">
        <f t="shared" si="23"/>
        <v>2338.6799999999998</v>
      </c>
      <c r="S37" s="177">
        <f>S11+S19+S27</f>
        <v>12051.366</v>
      </c>
      <c r="T37" s="173">
        <f>S37/R37</f>
        <v>5.1530632664580027</v>
      </c>
      <c r="U37" s="167">
        <f t="shared" si="3"/>
        <v>6.1836759197496027</v>
      </c>
      <c r="V37" s="115"/>
      <c r="W37" s="16"/>
      <c r="X37" s="16"/>
      <c r="Y37" s="70"/>
      <c r="Z37" s="70"/>
      <c r="AC37" s="479"/>
      <c r="AD37" s="479"/>
      <c r="AE37" s="479"/>
      <c r="AF37" s="479"/>
      <c r="AG37" s="479"/>
      <c r="AH37" s="479"/>
    </row>
    <row r="38" spans="1:34" ht="24.75" customHeight="1" x14ac:dyDescent="0.25">
      <c r="A38" s="478"/>
      <c r="B38" s="195" t="s">
        <v>12</v>
      </c>
      <c r="C38" s="171"/>
      <c r="D38" s="177">
        <f t="shared" si="18"/>
        <v>17470.715</v>
      </c>
      <c r="E38" s="177">
        <f t="shared" si="18"/>
        <v>93418.709000000003</v>
      </c>
      <c r="F38" s="173">
        <f t="shared" si="16"/>
        <v>5.3471600332327558</v>
      </c>
      <c r="G38" s="197">
        <f t="shared" si="19"/>
        <v>0</v>
      </c>
      <c r="H38" s="197">
        <f t="shared" si="19"/>
        <v>0</v>
      </c>
      <c r="I38" s="173"/>
      <c r="J38" s="172">
        <f t="shared" si="22"/>
        <v>1045.1869999999999</v>
      </c>
      <c r="K38" s="177">
        <f>K12+K20+K28</f>
        <v>4901.2849999999999</v>
      </c>
      <c r="L38" s="173">
        <f t="shared" si="20"/>
        <v>4.6893857271473909</v>
      </c>
      <c r="M38" s="172">
        <f>M12+M20+M28</f>
        <v>1077.04</v>
      </c>
      <c r="N38" s="177">
        <f>N12+N20+N28</f>
        <v>3414.0350000000003</v>
      </c>
      <c r="O38" s="173">
        <f t="shared" si="21"/>
        <v>3.1698312040407046</v>
      </c>
      <c r="P38" s="172" t="e">
        <f>P12+P20+P28+#REF!</f>
        <v>#REF!</v>
      </c>
      <c r="Q38" s="196" t="e">
        <f>Q12+Q20+Q28+#REF!</f>
        <v>#REF!</v>
      </c>
      <c r="R38" s="172">
        <f t="shared" si="23"/>
        <v>19592.941999999999</v>
      </c>
      <c r="S38" s="177">
        <f>S12+S20+S28</f>
        <v>101734.02900000001</v>
      </c>
      <c r="T38" s="173">
        <f>S38/R38</f>
        <v>5.192381470837816</v>
      </c>
      <c r="U38" s="167">
        <f t="shared" si="3"/>
        <v>6.2308577650053794</v>
      </c>
      <c r="V38" s="115"/>
      <c r="W38" s="16"/>
      <c r="X38" s="16"/>
      <c r="Y38" s="70"/>
      <c r="Z38" s="70"/>
      <c r="AC38" s="479"/>
      <c r="AD38" s="479"/>
      <c r="AE38" s="479"/>
      <c r="AF38" s="479"/>
      <c r="AG38" s="479"/>
      <c r="AH38" s="479"/>
    </row>
    <row r="39" spans="1:34" ht="24.75" customHeight="1" x14ac:dyDescent="0.25">
      <c r="A39" s="478"/>
      <c r="B39" s="195" t="s">
        <v>13</v>
      </c>
      <c r="C39" s="198"/>
      <c r="D39" s="177">
        <f t="shared" si="18"/>
        <v>55.109000000000002</v>
      </c>
      <c r="E39" s="197">
        <f t="shared" si="18"/>
        <v>266.77</v>
      </c>
      <c r="F39" s="173">
        <f t="shared" si="16"/>
        <v>4.840770110145348</v>
      </c>
      <c r="G39" s="197">
        <f t="shared" si="19"/>
        <v>0</v>
      </c>
      <c r="H39" s="197">
        <f t="shared" si="19"/>
        <v>0</v>
      </c>
      <c r="I39" s="173"/>
      <c r="J39" s="172">
        <f t="shared" si="22"/>
        <v>0</v>
      </c>
      <c r="K39" s="177"/>
      <c r="L39" s="173"/>
      <c r="M39" s="172">
        <f>M13+M21+M29</f>
        <v>0</v>
      </c>
      <c r="N39" s="177"/>
      <c r="O39" s="173"/>
      <c r="P39" s="172" t="e">
        <f>P13+P21+P29+#REF!</f>
        <v>#REF!</v>
      </c>
      <c r="Q39" s="196" t="e">
        <f>Q13+Q21+Q29+#REF!</f>
        <v>#REF!</v>
      </c>
      <c r="R39" s="172">
        <f t="shared" si="23"/>
        <v>55.109000000000002</v>
      </c>
      <c r="S39" s="177">
        <f>S13+S21+S29</f>
        <v>266.77</v>
      </c>
      <c r="T39" s="173">
        <f>S39/R39</f>
        <v>4.840770110145348</v>
      </c>
      <c r="U39" s="167">
        <f t="shared" si="3"/>
        <v>5.8089241321744174</v>
      </c>
      <c r="V39" s="115"/>
      <c r="W39" s="16"/>
      <c r="X39" s="16"/>
      <c r="Y39" s="70"/>
      <c r="Z39" s="70"/>
    </row>
    <row r="40" spans="1:34" x14ac:dyDescent="0.25">
      <c r="C40"/>
      <c r="J40" s="48"/>
      <c r="K40" s="48"/>
      <c r="R40" s="48"/>
      <c r="S40" s="127"/>
      <c r="T40" s="115"/>
      <c r="U40" s="115"/>
      <c r="V40" s="115"/>
      <c r="W40" s="3"/>
      <c r="X40" s="17"/>
    </row>
    <row r="41" spans="1:34" ht="17.25" customHeight="1" x14ac:dyDescent="0.25">
      <c r="C41"/>
      <c r="M41" s="48"/>
      <c r="R41" s="48"/>
      <c r="S41" s="128"/>
      <c r="T41" s="17"/>
      <c r="U41" s="17"/>
      <c r="W41" s="3"/>
      <c r="X41" s="17"/>
    </row>
    <row r="42" spans="1:34" s="22" customFormat="1" ht="3.75" customHeight="1" x14ac:dyDescent="0.3">
      <c r="A42" s="21"/>
      <c r="D42" s="73"/>
      <c r="E42" s="73"/>
      <c r="F42" s="73"/>
      <c r="G42" s="73"/>
      <c r="H42" s="73"/>
      <c r="I42" s="73"/>
      <c r="J42" s="73"/>
      <c r="K42" s="73"/>
      <c r="L42" s="73"/>
      <c r="M42" s="73"/>
      <c r="N42" s="73"/>
      <c r="O42" s="73"/>
      <c r="P42" s="73" t="e">
        <f>P33+P34+P35+P36+P37+P38+P39</f>
        <v>#REF!</v>
      </c>
      <c r="Q42" s="73" t="e">
        <f>Q33+Q34+Q35+Q36+Q37+Q38+Q39</f>
        <v>#REF!</v>
      </c>
      <c r="R42" s="73"/>
      <c r="S42" s="73"/>
      <c r="T42" s="73"/>
      <c r="U42" s="73"/>
      <c r="V42" s="125"/>
      <c r="W42" s="136"/>
      <c r="X42" s="137"/>
    </row>
    <row r="43" spans="1:34" ht="4.5" customHeight="1" x14ac:dyDescent="0.3">
      <c r="A43" s="21"/>
      <c r="C43"/>
      <c r="W43" s="3"/>
      <c r="X43" s="17"/>
    </row>
    <row r="44" spans="1:34" ht="15.75" x14ac:dyDescent="0.25">
      <c r="B44" s="67" t="s">
        <v>72</v>
      </c>
      <c r="C44"/>
      <c r="R44" s="48"/>
      <c r="S44" s="490" t="s">
        <v>75</v>
      </c>
      <c r="T44" s="490"/>
      <c r="U44" s="142"/>
      <c r="V44" s="126"/>
      <c r="W44" s="3"/>
      <c r="X44" s="17"/>
    </row>
    <row r="45" spans="1:34" x14ac:dyDescent="0.25">
      <c r="C45"/>
    </row>
    <row r="46" spans="1:34" x14ac:dyDescent="0.25">
      <c r="R46" s="48"/>
    </row>
  </sheetData>
  <mergeCells count="17">
    <mergeCell ref="R1:T1"/>
    <mergeCell ref="Y2:Z2"/>
    <mergeCell ref="AA2:AB2"/>
    <mergeCell ref="B4:B5"/>
    <mergeCell ref="C4:C5"/>
    <mergeCell ref="D4:F4"/>
    <mergeCell ref="G4:I4"/>
    <mergeCell ref="J4:L4"/>
    <mergeCell ref="M4:O4"/>
    <mergeCell ref="B2:U2"/>
    <mergeCell ref="S44:T44"/>
    <mergeCell ref="R4:U4"/>
    <mergeCell ref="Y4:AD4"/>
    <mergeCell ref="AF4:AK4"/>
    <mergeCell ref="A6:A30"/>
    <mergeCell ref="A33:A39"/>
    <mergeCell ref="AC35:AH38"/>
  </mergeCells>
  <dataValidations count="1">
    <dataValidation type="decimal" allowBlank="1" showErrorMessage="1" errorTitle="Ошибка" error="Допускается ввод только действительных чисел!" sqref="AF6:AI13 AF22:AJ22 G22:H28 F32:F39 V31:AD31 E31:O31 I33:I39 O33:O39 AF15:AI21 E32 J6:J13 Y15:AB29 L33:L39 G29:Q29 K6:K12 AF31:AK31 R31:T31 T33:T39 V33:V39 AF23:AI30 D22:D32 E22:E30 J15:J28 K14:K28 J30:K30">
      <formula1>-9.99999999999999E+23</formula1>
      <formula2>9.99999999999999E+23</formula2>
    </dataValidation>
  </dataValidations>
  <pageMargins left="0.70866141732283472" right="0.31496062992125984" top="0.55118110236220474" bottom="0.35433070866141736" header="0.31496062992125984" footer="0.31496062992125984"/>
  <pageSetup paperSize="9" scale="4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rgb="FFFF0000"/>
    <pageSetUpPr fitToPage="1"/>
  </sheetPr>
  <dimension ref="A1:AK46"/>
  <sheetViews>
    <sheetView zoomScale="91" zoomScaleNormal="91" zoomScaleSheetLayoutView="80" workbookViewId="0">
      <pane xSplit="2" ySplit="5" topLeftCell="C6" activePane="bottomRight" state="frozen"/>
      <selection pane="topRight" activeCell="C1" sqref="C1"/>
      <selection pane="bottomLeft" activeCell="A6" sqref="A6"/>
      <selection pane="bottomRight" activeCell="B2" sqref="B2:U2"/>
    </sheetView>
  </sheetViews>
  <sheetFormatPr defaultRowHeight="15" x14ac:dyDescent="0.25"/>
  <cols>
    <col min="1" max="1" width="2" customWidth="1"/>
    <col min="2" max="2" width="44.7109375" customWidth="1"/>
    <col min="3" max="3" width="8.7109375" style="3" customWidth="1"/>
    <col min="4" max="4" width="0.140625" customWidth="1"/>
    <col min="5" max="5" width="16.7109375" hidden="1" customWidth="1"/>
    <col min="6" max="6" width="13.5703125" hidden="1" customWidth="1"/>
    <col min="7" max="7" width="15.42578125" hidden="1" customWidth="1"/>
    <col min="8" max="8" width="14.140625" hidden="1" customWidth="1"/>
    <col min="9" max="9" width="13.5703125" hidden="1" customWidth="1"/>
    <col min="10" max="10" width="15" hidden="1" customWidth="1"/>
    <col min="11" max="11" width="17.140625" hidden="1" customWidth="1"/>
    <col min="12" max="12" width="13.5703125" hidden="1" customWidth="1"/>
    <col min="13" max="13" width="15.42578125" hidden="1" customWidth="1"/>
    <col min="14" max="14" width="16" hidden="1" customWidth="1"/>
    <col min="15" max="15" width="13.5703125" hidden="1" customWidth="1"/>
    <col min="16" max="16" width="10.5703125" hidden="1" customWidth="1"/>
    <col min="17" max="17" width="11.140625" hidden="1" customWidth="1"/>
    <col min="18" max="18" width="16.7109375" bestFit="1" customWidth="1"/>
    <col min="19" max="19" width="19.28515625" bestFit="1" customWidth="1"/>
    <col min="20" max="21" width="14.85546875" customWidth="1"/>
    <col min="22" max="22" width="14.85546875" style="3" customWidth="1"/>
    <col min="23" max="23" width="9.7109375" style="118" customWidth="1"/>
    <col min="24" max="24" width="5.5703125" customWidth="1"/>
    <col min="25" max="25" width="14.85546875" customWidth="1"/>
    <col min="26" max="26" width="14.85546875" bestFit="1" customWidth="1"/>
    <col min="27" max="27" width="11.42578125" customWidth="1"/>
    <col min="28" max="28" width="15.7109375" customWidth="1"/>
    <col min="29" max="29" width="14.28515625" customWidth="1"/>
    <col min="30" max="30" width="14.7109375" customWidth="1"/>
    <col min="31" max="31" width="12" customWidth="1"/>
    <col min="32" max="35" width="14.5703125" customWidth="1"/>
    <col min="36" max="36" width="15.42578125" customWidth="1"/>
    <col min="37" max="37" width="14.28515625" customWidth="1"/>
  </cols>
  <sheetData>
    <row r="1" spans="1:37" ht="15.75" x14ac:dyDescent="0.25">
      <c r="R1" s="473" t="s">
        <v>73</v>
      </c>
      <c r="S1" s="473"/>
      <c r="T1" s="473"/>
      <c r="U1" s="141"/>
      <c r="V1" s="117"/>
    </row>
    <row r="2" spans="1:37" s="112" customFormat="1" ht="81.75" customHeight="1" x14ac:dyDescent="0.25">
      <c r="B2" s="476" t="s">
        <v>80</v>
      </c>
      <c r="C2" s="499"/>
      <c r="D2" s="499"/>
      <c r="E2" s="499"/>
      <c r="F2" s="499"/>
      <c r="G2" s="499"/>
      <c r="H2" s="499"/>
      <c r="I2" s="499"/>
      <c r="J2" s="499"/>
      <c r="K2" s="499"/>
      <c r="L2" s="499"/>
      <c r="M2" s="499"/>
      <c r="N2" s="499"/>
      <c r="O2" s="499"/>
      <c r="P2" s="499"/>
      <c r="Q2" s="499"/>
      <c r="R2" s="499"/>
      <c r="S2" s="499"/>
      <c r="T2" s="499"/>
      <c r="U2" s="499"/>
      <c r="V2" s="119"/>
      <c r="W2" s="119"/>
      <c r="X2" s="116"/>
      <c r="Y2" s="482">
        <v>3</v>
      </c>
      <c r="Z2" s="482"/>
      <c r="AA2" s="483">
        <v>5</v>
      </c>
      <c r="AB2" s="483"/>
    </row>
    <row r="3" spans="1:37" ht="15.75" thickBot="1" x14ac:dyDescent="0.3">
      <c r="W3" s="3"/>
      <c r="X3" s="17"/>
      <c r="Y3" s="17"/>
      <c r="Z3" s="17"/>
      <c r="AA3" s="17"/>
      <c r="AB3" s="17"/>
      <c r="AC3" s="17"/>
      <c r="AD3" s="17"/>
    </row>
    <row r="4" spans="1:37" ht="40.5" customHeight="1" thickBot="1" x14ac:dyDescent="0.3">
      <c r="B4" s="484" t="s">
        <v>2</v>
      </c>
      <c r="C4" s="485" t="s">
        <v>0</v>
      </c>
      <c r="D4" s="486" t="s">
        <v>3</v>
      </c>
      <c r="E4" s="475"/>
      <c r="F4" s="475"/>
      <c r="G4" s="475" t="s">
        <v>4</v>
      </c>
      <c r="H4" s="475"/>
      <c r="I4" s="475"/>
      <c r="J4" s="475" t="s">
        <v>16</v>
      </c>
      <c r="K4" s="475"/>
      <c r="L4" s="475"/>
      <c r="M4" s="475" t="s">
        <v>19</v>
      </c>
      <c r="N4" s="475"/>
      <c r="O4" s="475"/>
      <c r="P4" s="151" t="s">
        <v>26</v>
      </c>
      <c r="Q4" s="152"/>
      <c r="R4" s="475" t="s">
        <v>26</v>
      </c>
      <c r="S4" s="475"/>
      <c r="T4" s="475"/>
      <c r="U4" s="475"/>
      <c r="V4" s="120"/>
      <c r="W4" s="18"/>
      <c r="X4" s="18"/>
      <c r="Y4" s="471" t="s">
        <v>16</v>
      </c>
      <c r="Z4" s="471"/>
      <c r="AA4" s="471"/>
      <c r="AB4" s="471"/>
      <c r="AC4" s="471"/>
      <c r="AD4" s="472"/>
      <c r="AF4" s="480" t="s">
        <v>19</v>
      </c>
      <c r="AG4" s="471"/>
      <c r="AH4" s="471"/>
      <c r="AI4" s="471"/>
      <c r="AJ4" s="471"/>
      <c r="AK4" s="472"/>
    </row>
    <row r="5" spans="1:37" ht="61.5" customHeight="1" thickBot="1" x14ac:dyDescent="0.3">
      <c r="B5" s="484"/>
      <c r="C5" s="485"/>
      <c r="D5" s="153" t="s">
        <v>24</v>
      </c>
      <c r="E5" s="154" t="s">
        <v>25</v>
      </c>
      <c r="F5" s="155" t="s">
        <v>30</v>
      </c>
      <c r="G5" s="153" t="s">
        <v>24</v>
      </c>
      <c r="H5" s="154" t="s">
        <v>25</v>
      </c>
      <c r="I5" s="155" t="s">
        <v>30</v>
      </c>
      <c r="J5" s="153" t="s">
        <v>24</v>
      </c>
      <c r="K5" s="154" t="s">
        <v>23</v>
      </c>
      <c r="L5" s="155" t="s">
        <v>30</v>
      </c>
      <c r="M5" s="153" t="s">
        <v>24</v>
      </c>
      <c r="N5" s="154" t="s">
        <v>23</v>
      </c>
      <c r="O5" s="155" t="s">
        <v>30</v>
      </c>
      <c r="P5" s="156" t="s">
        <v>5</v>
      </c>
      <c r="Q5" s="157" t="s">
        <v>6</v>
      </c>
      <c r="R5" s="158" t="s">
        <v>24</v>
      </c>
      <c r="S5" s="154" t="s">
        <v>23</v>
      </c>
      <c r="T5" s="155" t="s">
        <v>69</v>
      </c>
      <c r="U5" s="155" t="s">
        <v>81</v>
      </c>
      <c r="V5" s="11"/>
      <c r="W5" s="11"/>
      <c r="X5" s="11"/>
      <c r="Y5" s="129" t="s">
        <v>5</v>
      </c>
      <c r="Z5" s="25" t="s">
        <v>27</v>
      </c>
      <c r="AA5" s="24" t="s">
        <v>29</v>
      </c>
      <c r="AB5" s="25" t="s">
        <v>28</v>
      </c>
      <c r="AC5" s="26" t="s">
        <v>20</v>
      </c>
      <c r="AD5" s="7" t="s">
        <v>21</v>
      </c>
      <c r="AF5" s="5" t="s">
        <v>5</v>
      </c>
      <c r="AG5" s="6" t="s">
        <v>18</v>
      </c>
      <c r="AH5" s="5" t="s">
        <v>29</v>
      </c>
      <c r="AI5" s="6" t="s">
        <v>28</v>
      </c>
      <c r="AJ5" s="7" t="s">
        <v>20</v>
      </c>
      <c r="AK5" s="7" t="s">
        <v>21</v>
      </c>
    </row>
    <row r="6" spans="1:37" ht="36" x14ac:dyDescent="0.25">
      <c r="A6" s="481"/>
      <c r="B6" s="159" t="s">
        <v>1</v>
      </c>
      <c r="C6" s="160">
        <v>100</v>
      </c>
      <c r="D6" s="161">
        <v>0</v>
      </c>
      <c r="E6" s="202">
        <v>0</v>
      </c>
      <c r="F6" s="162"/>
      <c r="G6" s="211">
        <v>0</v>
      </c>
      <c r="H6" s="202">
        <v>0</v>
      </c>
      <c r="I6" s="163"/>
      <c r="J6" s="218">
        <f t="shared" ref="J6:K13" si="0">AC6</f>
        <v>56.859000000000002</v>
      </c>
      <c r="K6" s="219">
        <f t="shared" si="0"/>
        <v>320.36400000000003</v>
      </c>
      <c r="L6" s="164"/>
      <c r="M6" s="165">
        <f>AJ6</f>
        <v>0</v>
      </c>
      <c r="N6" s="166">
        <f>AK6</f>
        <v>0</v>
      </c>
      <c r="O6" s="167" t="e">
        <f>N6/M6</f>
        <v>#DIV/0!</v>
      </c>
      <c r="P6" s="168"/>
      <c r="Q6" s="169"/>
      <c r="R6" s="165">
        <f>M6+J6+G6+D6</f>
        <v>56.859000000000002</v>
      </c>
      <c r="S6" s="166">
        <f>N6+K6+H6+E6</f>
        <v>320.36400000000003</v>
      </c>
      <c r="T6" s="167">
        <f>S6/R6</f>
        <v>5.6343586767266398</v>
      </c>
      <c r="U6" s="167">
        <f>T6*1.2</f>
        <v>6.761230412071968</v>
      </c>
      <c r="V6" s="121"/>
      <c r="W6" s="12"/>
      <c r="X6" s="12"/>
      <c r="Y6" s="130">
        <f>Y7+Y8+Y9+Y10+Y11+Y12+Y13</f>
        <v>56.859000000000002</v>
      </c>
      <c r="Z6" s="50">
        <f>Z7+Z8+Z9+Z10+Z11+Z12+Z13</f>
        <v>148.649</v>
      </c>
      <c r="AA6" s="50">
        <f>AA7+AA8+AA9+AA10+AA11+AA12+AA13</f>
        <v>0.215</v>
      </c>
      <c r="AB6" s="50">
        <f>AB7+AB8+AB9+AB10+AB11+AB12+AB13</f>
        <v>171.715</v>
      </c>
      <c r="AC6" s="19">
        <f t="shared" ref="AC6:AC13" si="1">Y6</f>
        <v>56.859000000000002</v>
      </c>
      <c r="AD6" s="19">
        <f t="shared" ref="AD6:AD13" si="2">Z6+AB6</f>
        <v>320.36400000000003</v>
      </c>
      <c r="AE6" s="48"/>
      <c r="AF6" s="86">
        <f>AF7+AF8+AF9+AF10+AF11+AF12+AF13</f>
        <v>0</v>
      </c>
      <c r="AG6" s="86">
        <f>AG7+AG8+AG9+AG10+AG11+AG12+AG13</f>
        <v>0</v>
      </c>
      <c r="AH6" s="86">
        <f>AH7+AH8+AH9+AH10+AH11+AH12+AH13</f>
        <v>0</v>
      </c>
      <c r="AI6" s="86">
        <f>AI7+AI8+AI9+AI10+AI11+AI12+AI13</f>
        <v>0</v>
      </c>
      <c r="AJ6" s="4">
        <f>AF6</f>
        <v>0</v>
      </c>
      <c r="AK6" s="87">
        <f>AG6+AI6</f>
        <v>0</v>
      </c>
    </row>
    <row r="7" spans="1:37" ht="15.75" x14ac:dyDescent="0.25">
      <c r="A7" s="481"/>
      <c r="B7" s="170" t="s">
        <v>7</v>
      </c>
      <c r="C7" s="171">
        <v>111</v>
      </c>
      <c r="D7" s="172">
        <v>0</v>
      </c>
      <c r="E7" s="197">
        <v>0</v>
      </c>
      <c r="F7" s="173"/>
      <c r="G7" s="205">
        <v>0</v>
      </c>
      <c r="H7" s="197">
        <v>0</v>
      </c>
      <c r="I7" s="173"/>
      <c r="J7" s="220">
        <f t="shared" si="0"/>
        <v>0</v>
      </c>
      <c r="K7" s="221"/>
      <c r="L7" s="164"/>
      <c r="M7" s="172"/>
      <c r="N7" s="177"/>
      <c r="O7" s="173"/>
      <c r="P7" s="168"/>
      <c r="Q7" s="169"/>
      <c r="R7" s="178"/>
      <c r="S7" s="179"/>
      <c r="T7" s="174"/>
      <c r="U7" s="167">
        <f t="shared" ref="U7:U39" si="3">T7*1.2</f>
        <v>0</v>
      </c>
      <c r="V7" s="122"/>
      <c r="W7" s="13"/>
      <c r="X7" s="13"/>
      <c r="Y7" s="131">
        <v>0</v>
      </c>
      <c r="Z7" s="51">
        <v>0</v>
      </c>
      <c r="AA7" s="51">
        <v>0</v>
      </c>
      <c r="AB7" s="51">
        <v>0</v>
      </c>
      <c r="AC7" s="19">
        <f t="shared" si="1"/>
        <v>0</v>
      </c>
      <c r="AD7" s="19">
        <f t="shared" si="2"/>
        <v>0</v>
      </c>
      <c r="AE7" s="48"/>
      <c r="AF7" s="27">
        <v>0</v>
      </c>
      <c r="AG7" s="27">
        <v>0</v>
      </c>
      <c r="AH7" s="27">
        <v>0</v>
      </c>
      <c r="AI7" s="27">
        <v>0</v>
      </c>
      <c r="AJ7" s="4">
        <f t="shared" ref="AJ7:AJ29" si="4">AF7</f>
        <v>0</v>
      </c>
      <c r="AK7" s="87">
        <f t="shared" ref="AK7:AK30" si="5">AG7+AI7</f>
        <v>0</v>
      </c>
    </row>
    <row r="8" spans="1:37" ht="15.75" x14ac:dyDescent="0.25">
      <c r="A8" s="481"/>
      <c r="B8" s="170" t="s">
        <v>8</v>
      </c>
      <c r="C8" s="171">
        <v>121</v>
      </c>
      <c r="D8" s="172">
        <v>0</v>
      </c>
      <c r="E8" s="197">
        <v>0</v>
      </c>
      <c r="F8" s="173"/>
      <c r="G8" s="205">
        <v>0</v>
      </c>
      <c r="H8" s="197">
        <v>0</v>
      </c>
      <c r="I8" s="173"/>
      <c r="J8" s="220">
        <f t="shared" si="0"/>
        <v>0</v>
      </c>
      <c r="K8" s="221"/>
      <c r="L8" s="164"/>
      <c r="M8" s="172"/>
      <c r="N8" s="177"/>
      <c r="O8" s="173"/>
      <c r="P8" s="168"/>
      <c r="Q8" s="169"/>
      <c r="R8" s="178"/>
      <c r="S8" s="179"/>
      <c r="T8" s="174"/>
      <c r="U8" s="167">
        <f t="shared" si="3"/>
        <v>0</v>
      </c>
      <c r="V8" s="122"/>
      <c r="W8" s="13"/>
      <c r="X8" s="13"/>
      <c r="Y8" s="131">
        <v>0</v>
      </c>
      <c r="Z8" s="51">
        <v>0</v>
      </c>
      <c r="AA8" s="51">
        <v>0</v>
      </c>
      <c r="AB8" s="51">
        <v>0</v>
      </c>
      <c r="AC8" s="19">
        <f t="shared" si="1"/>
        <v>0</v>
      </c>
      <c r="AD8" s="19">
        <f t="shared" si="2"/>
        <v>0</v>
      </c>
      <c r="AE8" s="48"/>
      <c r="AF8" s="27">
        <v>0</v>
      </c>
      <c r="AG8" s="27">
        <v>0</v>
      </c>
      <c r="AH8" s="27">
        <v>0</v>
      </c>
      <c r="AI8" s="27">
        <v>0</v>
      </c>
      <c r="AJ8" s="4">
        <f t="shared" si="4"/>
        <v>0</v>
      </c>
      <c r="AK8" s="87">
        <f t="shared" si="5"/>
        <v>0</v>
      </c>
    </row>
    <row r="9" spans="1:37" ht="15.75" x14ac:dyDescent="0.25">
      <c r="A9" s="481"/>
      <c r="B9" s="170" t="s">
        <v>9</v>
      </c>
      <c r="C9" s="171">
        <v>131</v>
      </c>
      <c r="D9" s="172">
        <v>0</v>
      </c>
      <c r="E9" s="197">
        <v>0</v>
      </c>
      <c r="F9" s="173"/>
      <c r="G9" s="205">
        <v>0</v>
      </c>
      <c r="H9" s="197">
        <v>0</v>
      </c>
      <c r="I9" s="173"/>
      <c r="J9" s="220">
        <f t="shared" si="0"/>
        <v>0</v>
      </c>
      <c r="K9" s="221"/>
      <c r="L9" s="164"/>
      <c r="M9" s="172"/>
      <c r="N9" s="177"/>
      <c r="O9" s="173"/>
      <c r="P9" s="168"/>
      <c r="Q9" s="169"/>
      <c r="R9" s="178"/>
      <c r="S9" s="179"/>
      <c r="T9" s="174"/>
      <c r="U9" s="167">
        <f t="shared" si="3"/>
        <v>0</v>
      </c>
      <c r="V9" s="122"/>
      <c r="W9" s="13"/>
      <c r="X9" s="13"/>
      <c r="Y9" s="131">
        <v>0</v>
      </c>
      <c r="Z9" s="51">
        <v>0</v>
      </c>
      <c r="AA9" s="51">
        <v>0</v>
      </c>
      <c r="AB9" s="51">
        <v>0</v>
      </c>
      <c r="AC9" s="19">
        <f t="shared" si="1"/>
        <v>0</v>
      </c>
      <c r="AD9" s="19">
        <f t="shared" si="2"/>
        <v>0</v>
      </c>
      <c r="AE9" s="48"/>
      <c r="AF9" s="27">
        <v>0</v>
      </c>
      <c r="AG9" s="27">
        <v>0</v>
      </c>
      <c r="AH9" s="27">
        <v>0</v>
      </c>
      <c r="AI9" s="27">
        <v>0</v>
      </c>
      <c r="AJ9" s="4">
        <f t="shared" si="4"/>
        <v>0</v>
      </c>
      <c r="AK9" s="87">
        <f t="shared" si="5"/>
        <v>0</v>
      </c>
    </row>
    <row r="10" spans="1:37" ht="15.75" x14ac:dyDescent="0.25">
      <c r="A10" s="481"/>
      <c r="B10" s="170" t="s">
        <v>10</v>
      </c>
      <c r="C10" s="171">
        <v>141</v>
      </c>
      <c r="D10" s="172">
        <v>0</v>
      </c>
      <c r="E10" s="197">
        <v>0</v>
      </c>
      <c r="F10" s="173"/>
      <c r="G10" s="205">
        <v>0</v>
      </c>
      <c r="H10" s="197">
        <v>0</v>
      </c>
      <c r="I10" s="173"/>
      <c r="J10" s="220">
        <f t="shared" si="0"/>
        <v>56.859000000000002</v>
      </c>
      <c r="K10" s="221">
        <f t="shared" si="0"/>
        <v>320.36400000000003</v>
      </c>
      <c r="L10" s="164"/>
      <c r="M10" s="172">
        <f>AJ10</f>
        <v>0</v>
      </c>
      <c r="N10" s="177">
        <f>AK10</f>
        <v>0</v>
      </c>
      <c r="O10" s="173" t="e">
        <f t="shared" ref="O10:O28" si="6">N10/M10</f>
        <v>#DIV/0!</v>
      </c>
      <c r="P10" s="168"/>
      <c r="Q10" s="169"/>
      <c r="R10" s="178">
        <f>M10+J10+G10+D10</f>
        <v>56.859000000000002</v>
      </c>
      <c r="S10" s="179">
        <f>N10+K10+H10+E10</f>
        <v>320.36400000000003</v>
      </c>
      <c r="T10" s="174">
        <f t="shared" ref="T10:T27" si="7">S10/R10</f>
        <v>5.6343586767266398</v>
      </c>
      <c r="U10" s="167">
        <f t="shared" si="3"/>
        <v>6.761230412071968</v>
      </c>
      <c r="V10" s="122"/>
      <c r="W10" s="12"/>
      <c r="X10" s="12"/>
      <c r="Y10" s="131">
        <v>56.859000000000002</v>
      </c>
      <c r="Z10" s="51">
        <v>148.649</v>
      </c>
      <c r="AA10" s="51">
        <v>0.215</v>
      </c>
      <c r="AB10" s="51">
        <v>171.715</v>
      </c>
      <c r="AC10" s="19">
        <f t="shared" si="1"/>
        <v>56.859000000000002</v>
      </c>
      <c r="AD10" s="19">
        <f t="shared" si="2"/>
        <v>320.36400000000003</v>
      </c>
      <c r="AE10" s="48"/>
      <c r="AF10" s="27">
        <v>0</v>
      </c>
      <c r="AG10" s="27">
        <v>0</v>
      </c>
      <c r="AH10" s="27">
        <v>0</v>
      </c>
      <c r="AI10" s="27">
        <v>0</v>
      </c>
      <c r="AJ10" s="4">
        <f t="shared" si="4"/>
        <v>0</v>
      </c>
      <c r="AK10" s="87">
        <f t="shared" si="5"/>
        <v>0</v>
      </c>
    </row>
    <row r="11" spans="1:37" ht="15.75" x14ac:dyDescent="0.25">
      <c r="A11" s="481"/>
      <c r="B11" s="170" t="s">
        <v>11</v>
      </c>
      <c r="C11" s="171">
        <v>151</v>
      </c>
      <c r="D11" s="172">
        <v>0</v>
      </c>
      <c r="E11" s="197">
        <v>0</v>
      </c>
      <c r="F11" s="173"/>
      <c r="G11" s="205">
        <v>0</v>
      </c>
      <c r="H11" s="197">
        <v>0</v>
      </c>
      <c r="I11" s="173"/>
      <c r="J11" s="220">
        <f t="shared" si="0"/>
        <v>0</v>
      </c>
      <c r="K11" s="221"/>
      <c r="L11" s="164"/>
      <c r="M11" s="172"/>
      <c r="N11" s="177"/>
      <c r="O11" s="173"/>
      <c r="P11" s="168"/>
      <c r="Q11" s="169"/>
      <c r="R11" s="178"/>
      <c r="S11" s="179"/>
      <c r="T11" s="174"/>
      <c r="U11" s="167">
        <f t="shared" si="3"/>
        <v>0</v>
      </c>
      <c r="V11" s="122"/>
      <c r="W11" s="13"/>
      <c r="X11" s="13"/>
      <c r="Y11" s="131">
        <v>0</v>
      </c>
      <c r="Z11" s="51">
        <v>0</v>
      </c>
      <c r="AA11" s="51">
        <v>0</v>
      </c>
      <c r="AB11" s="51">
        <v>0</v>
      </c>
      <c r="AC11" s="19">
        <f t="shared" si="1"/>
        <v>0</v>
      </c>
      <c r="AD11" s="19">
        <f t="shared" si="2"/>
        <v>0</v>
      </c>
      <c r="AE11" s="48"/>
      <c r="AF11" s="27">
        <v>0</v>
      </c>
      <c r="AG11" s="27">
        <v>0</v>
      </c>
      <c r="AH11" s="27">
        <v>0</v>
      </c>
      <c r="AI11" s="27">
        <v>0</v>
      </c>
      <c r="AJ11" s="4">
        <f t="shared" si="4"/>
        <v>0</v>
      </c>
      <c r="AK11" s="87">
        <f t="shared" si="5"/>
        <v>0</v>
      </c>
    </row>
    <row r="12" spans="1:37" ht="15.75" x14ac:dyDescent="0.25">
      <c r="A12" s="481"/>
      <c r="B12" s="170" t="s">
        <v>12</v>
      </c>
      <c r="C12" s="171">
        <v>161</v>
      </c>
      <c r="D12" s="172">
        <v>0</v>
      </c>
      <c r="E12" s="205">
        <v>0</v>
      </c>
      <c r="F12" s="173"/>
      <c r="G12" s="205">
        <v>0</v>
      </c>
      <c r="H12" s="197">
        <v>0</v>
      </c>
      <c r="I12" s="173"/>
      <c r="J12" s="220">
        <f t="shared" si="0"/>
        <v>0</v>
      </c>
      <c r="K12" s="221"/>
      <c r="L12" s="164"/>
      <c r="M12" s="172"/>
      <c r="N12" s="177"/>
      <c r="O12" s="173"/>
      <c r="P12" s="168"/>
      <c r="Q12" s="169"/>
      <c r="R12" s="178"/>
      <c r="S12" s="179"/>
      <c r="T12" s="174"/>
      <c r="U12" s="167">
        <f t="shared" si="3"/>
        <v>0</v>
      </c>
      <c r="V12" s="122"/>
      <c r="W12" s="13"/>
      <c r="X12" s="13"/>
      <c r="Y12" s="131">
        <v>0</v>
      </c>
      <c r="Z12" s="51">
        <v>0</v>
      </c>
      <c r="AA12" s="51">
        <v>0</v>
      </c>
      <c r="AB12" s="51">
        <v>0</v>
      </c>
      <c r="AC12" s="19">
        <f t="shared" si="1"/>
        <v>0</v>
      </c>
      <c r="AD12" s="19">
        <f t="shared" si="2"/>
        <v>0</v>
      </c>
      <c r="AE12" s="48"/>
      <c r="AF12" s="27">
        <v>0</v>
      </c>
      <c r="AG12" s="27">
        <v>0</v>
      </c>
      <c r="AH12" s="27">
        <v>0</v>
      </c>
      <c r="AI12" s="27">
        <v>0</v>
      </c>
      <c r="AJ12" s="4">
        <f t="shared" si="4"/>
        <v>0</v>
      </c>
      <c r="AK12" s="87">
        <f t="shared" si="5"/>
        <v>0</v>
      </c>
    </row>
    <row r="13" spans="1:37" ht="15.75" x14ac:dyDescent="0.25">
      <c r="A13" s="481"/>
      <c r="B13" s="170" t="s">
        <v>13</v>
      </c>
      <c r="C13" s="171">
        <v>171</v>
      </c>
      <c r="D13" s="172">
        <v>0</v>
      </c>
      <c r="E13" s="205">
        <v>0</v>
      </c>
      <c r="F13" s="172"/>
      <c r="G13" s="205">
        <v>0</v>
      </c>
      <c r="H13" s="205">
        <v>0</v>
      </c>
      <c r="I13" s="172"/>
      <c r="J13" s="220">
        <f t="shared" si="0"/>
        <v>0</v>
      </c>
      <c r="K13" s="212"/>
      <c r="L13" s="172"/>
      <c r="M13" s="172"/>
      <c r="N13" s="172"/>
      <c r="O13" s="172"/>
      <c r="P13" s="172"/>
      <c r="Q13" s="172"/>
      <c r="R13" s="172"/>
      <c r="S13" s="172"/>
      <c r="T13" s="172"/>
      <c r="U13" s="167">
        <f t="shared" si="3"/>
        <v>0</v>
      </c>
      <c r="V13" s="115"/>
      <c r="W13" s="115"/>
      <c r="X13" s="13"/>
      <c r="Y13" s="131">
        <v>0</v>
      </c>
      <c r="Z13" s="51">
        <v>0</v>
      </c>
      <c r="AA13" s="51">
        <v>0</v>
      </c>
      <c r="AB13" s="51">
        <v>0</v>
      </c>
      <c r="AC13" s="19">
        <f t="shared" si="1"/>
        <v>0</v>
      </c>
      <c r="AD13" s="19">
        <f t="shared" si="2"/>
        <v>0</v>
      </c>
      <c r="AE13" s="48"/>
      <c r="AF13" s="27">
        <v>0</v>
      </c>
      <c r="AG13" s="27">
        <v>0</v>
      </c>
      <c r="AH13" s="27">
        <v>0</v>
      </c>
      <c r="AI13" s="27">
        <v>0</v>
      </c>
      <c r="AJ13" s="4">
        <f t="shared" si="4"/>
        <v>0</v>
      </c>
      <c r="AK13" s="87">
        <f t="shared" si="5"/>
        <v>0</v>
      </c>
    </row>
    <row r="14" spans="1:37" ht="36" x14ac:dyDescent="0.25">
      <c r="A14" s="481"/>
      <c r="B14" s="159" t="s">
        <v>17</v>
      </c>
      <c r="C14" s="160">
        <v>200</v>
      </c>
      <c r="D14" s="175">
        <f>SUM(D15:D21)</f>
        <v>0</v>
      </c>
      <c r="E14" s="175">
        <f>SUM(E15:E21)</f>
        <v>0</v>
      </c>
      <c r="F14" s="164" t="e">
        <f>E14/D14</f>
        <v>#DIV/0!</v>
      </c>
      <c r="G14" s="206">
        <f>SUM(G15:G21)</f>
        <v>0</v>
      </c>
      <c r="H14" s="206">
        <f>SUM(H15:H21)</f>
        <v>0</v>
      </c>
      <c r="I14" s="162"/>
      <c r="J14" s="161">
        <f>SUM(J15:J21)</f>
        <v>12932.544</v>
      </c>
      <c r="K14" s="166">
        <f>SUM(K15:K21)</f>
        <v>58666.590000000004</v>
      </c>
      <c r="L14" s="164">
        <f>K14/J14</f>
        <v>4.5363534042490024</v>
      </c>
      <c r="M14" s="165">
        <f>SUM(M15:M21)</f>
        <v>7469.3739999999998</v>
      </c>
      <c r="N14" s="166">
        <f>N15+N16+N17+N18+N19+N20+N21</f>
        <v>23842.027999999998</v>
      </c>
      <c r="O14" s="164">
        <f t="shared" si="6"/>
        <v>3.1919713753789809</v>
      </c>
      <c r="P14" s="168"/>
      <c r="Q14" s="169"/>
      <c r="R14" s="165">
        <f>M14+J14+G14+D14</f>
        <v>20401.917999999998</v>
      </c>
      <c r="S14" s="166">
        <f>N14+K14+H14+E14</f>
        <v>82508.618000000002</v>
      </c>
      <c r="T14" s="164">
        <f>S14/R14</f>
        <v>4.0441598677143986</v>
      </c>
      <c r="U14" s="167">
        <f t="shared" si="3"/>
        <v>4.8529918412572783</v>
      </c>
      <c r="V14" s="123"/>
      <c r="W14" s="12"/>
      <c r="X14" s="12"/>
      <c r="Y14" s="132">
        <f>SUM(Y15:Y21)</f>
        <v>12932.544</v>
      </c>
      <c r="Z14" s="69">
        <f>SUM(Z15:Z21)</f>
        <v>43290.840999999993</v>
      </c>
      <c r="AA14" s="69">
        <f>SUM(AA15:AA21)</f>
        <v>19.283999999999999</v>
      </c>
      <c r="AB14" s="69">
        <f>SUM(AB15:AB21)</f>
        <v>15375.749</v>
      </c>
      <c r="AC14" s="19">
        <f>Y14</f>
        <v>12932.544</v>
      </c>
      <c r="AD14" s="19">
        <f>Z14+AB14</f>
        <v>58666.59</v>
      </c>
      <c r="AE14" s="48"/>
      <c r="AF14" s="69">
        <f>SUM(AF15:AF21)</f>
        <v>7469.3739999999998</v>
      </c>
      <c r="AG14" s="69">
        <f>SUM(AG15:AG21)</f>
        <v>14958.828000000001</v>
      </c>
      <c r="AH14" s="69">
        <f>SUM(AH15:AH21)</f>
        <v>10.462</v>
      </c>
      <c r="AI14" s="69">
        <f>SUM(AI15:AI21)</f>
        <v>8883.2000000000007</v>
      </c>
      <c r="AJ14" s="4">
        <f t="shared" si="4"/>
        <v>7469.3739999999998</v>
      </c>
      <c r="AK14" s="87">
        <f>AG14+AI14</f>
        <v>23842.028000000002</v>
      </c>
    </row>
    <row r="15" spans="1:37" ht="15.75" x14ac:dyDescent="0.25">
      <c r="A15" s="481"/>
      <c r="B15" s="170" t="s">
        <v>7</v>
      </c>
      <c r="C15" s="171">
        <v>211</v>
      </c>
      <c r="D15" s="176">
        <v>0</v>
      </c>
      <c r="E15" s="176">
        <v>0</v>
      </c>
      <c r="F15" s="174"/>
      <c r="G15" s="214">
        <v>0</v>
      </c>
      <c r="H15" s="214">
        <v>0</v>
      </c>
      <c r="I15" s="173"/>
      <c r="J15" s="172">
        <f t="shared" ref="J15:K29" si="8">AC15</f>
        <v>2099.0889999999999</v>
      </c>
      <c r="K15" s="177">
        <f t="shared" si="8"/>
        <v>8951.7740000000013</v>
      </c>
      <c r="L15" s="173">
        <f t="shared" ref="L15:L26" si="9">K15/J15</f>
        <v>4.2645995477085545</v>
      </c>
      <c r="M15" s="172">
        <f>AJ15</f>
        <v>0</v>
      </c>
      <c r="N15" s="177">
        <f>AK15</f>
        <v>0</v>
      </c>
      <c r="O15" s="173" t="e">
        <f t="shared" si="6"/>
        <v>#DIV/0!</v>
      </c>
      <c r="P15" s="168"/>
      <c r="Q15" s="169"/>
      <c r="R15" s="178">
        <f>M15+J15+G15+D15</f>
        <v>2099.0889999999999</v>
      </c>
      <c r="S15" s="179">
        <f>N15+K15+H15+E15</f>
        <v>8951.7740000000013</v>
      </c>
      <c r="T15" s="174">
        <f t="shared" si="7"/>
        <v>4.2645995477085545</v>
      </c>
      <c r="U15" s="167">
        <f t="shared" si="3"/>
        <v>5.1175194572502649</v>
      </c>
      <c r="V15" s="122"/>
      <c r="W15" s="13"/>
      <c r="X15" s="13"/>
      <c r="Y15" s="133">
        <v>2099.0889999999999</v>
      </c>
      <c r="Z15" s="68">
        <v>6466.7690000000002</v>
      </c>
      <c r="AA15" s="53">
        <v>3.117</v>
      </c>
      <c r="AB15" s="52">
        <v>2485.0050000000001</v>
      </c>
      <c r="AC15" s="19">
        <f t="shared" ref="AC15:AC29" si="10">Y15</f>
        <v>2099.0889999999999</v>
      </c>
      <c r="AD15" s="19">
        <f>Z15+AB15</f>
        <v>8951.7740000000013</v>
      </c>
      <c r="AE15" s="48"/>
      <c r="AF15" s="27">
        <v>0</v>
      </c>
      <c r="AG15" s="27">
        <v>0</v>
      </c>
      <c r="AH15" s="27">
        <v>0</v>
      </c>
      <c r="AI15" s="27">
        <v>0</v>
      </c>
      <c r="AJ15" s="4">
        <f>AF15</f>
        <v>0</v>
      </c>
      <c r="AK15" s="87">
        <f>AG15+AI15</f>
        <v>0</v>
      </c>
    </row>
    <row r="16" spans="1:37" ht="15.75" x14ac:dyDescent="0.25">
      <c r="A16" s="481"/>
      <c r="B16" s="170" t="s">
        <v>8</v>
      </c>
      <c r="C16" s="171">
        <v>221</v>
      </c>
      <c r="D16" s="176">
        <v>0</v>
      </c>
      <c r="E16" s="176">
        <v>0</v>
      </c>
      <c r="F16" s="174"/>
      <c r="G16" s="214">
        <v>0</v>
      </c>
      <c r="H16" s="214">
        <v>0</v>
      </c>
      <c r="I16" s="173"/>
      <c r="J16" s="172">
        <f t="shared" si="8"/>
        <v>0</v>
      </c>
      <c r="K16" s="177"/>
      <c r="L16" s="173"/>
      <c r="M16" s="172"/>
      <c r="N16" s="177"/>
      <c r="O16" s="173"/>
      <c r="P16" s="168"/>
      <c r="Q16" s="169"/>
      <c r="R16" s="178"/>
      <c r="S16" s="179"/>
      <c r="T16" s="174"/>
      <c r="U16" s="167">
        <f t="shared" si="3"/>
        <v>0</v>
      </c>
      <c r="V16" s="122"/>
      <c r="W16" s="13"/>
      <c r="X16" s="13"/>
      <c r="Y16" s="133">
        <v>0</v>
      </c>
      <c r="Z16" s="68">
        <v>0</v>
      </c>
      <c r="AA16" s="53">
        <v>0</v>
      </c>
      <c r="AB16" s="52">
        <v>0</v>
      </c>
      <c r="AC16" s="19">
        <f t="shared" si="10"/>
        <v>0</v>
      </c>
      <c r="AD16" s="19">
        <f t="shared" ref="AD16:AD29" si="11">Z16+AB16</f>
        <v>0</v>
      </c>
      <c r="AE16" s="48"/>
      <c r="AF16" s="27">
        <v>0</v>
      </c>
      <c r="AG16" s="27">
        <v>0</v>
      </c>
      <c r="AH16" s="27">
        <v>0</v>
      </c>
      <c r="AI16" s="27">
        <v>0</v>
      </c>
      <c r="AJ16" s="4">
        <f t="shared" si="4"/>
        <v>0</v>
      </c>
      <c r="AK16" s="87">
        <f t="shared" si="5"/>
        <v>0</v>
      </c>
    </row>
    <row r="17" spans="1:37" ht="15.75" x14ac:dyDescent="0.25">
      <c r="A17" s="481"/>
      <c r="B17" s="170" t="s">
        <v>9</v>
      </c>
      <c r="C17" s="171">
        <v>231</v>
      </c>
      <c r="D17" s="176">
        <v>0</v>
      </c>
      <c r="E17" s="176">
        <v>0</v>
      </c>
      <c r="F17" s="174"/>
      <c r="G17" s="214">
        <v>0</v>
      </c>
      <c r="H17" s="214">
        <v>0</v>
      </c>
      <c r="I17" s="173"/>
      <c r="J17" s="172">
        <f t="shared" si="8"/>
        <v>0</v>
      </c>
      <c r="K17" s="177">
        <f t="shared" si="8"/>
        <v>0</v>
      </c>
      <c r="L17" s="173"/>
      <c r="M17" s="172"/>
      <c r="N17" s="177"/>
      <c r="O17" s="173"/>
      <c r="P17" s="168"/>
      <c r="Q17" s="169"/>
      <c r="R17" s="178">
        <f t="shared" ref="R17:S29" si="12">M17+J17+G17+D17</f>
        <v>0</v>
      </c>
      <c r="S17" s="179">
        <f t="shared" si="12"/>
        <v>0</v>
      </c>
      <c r="T17" s="174"/>
      <c r="U17" s="167">
        <f t="shared" si="3"/>
        <v>0</v>
      </c>
      <c r="V17" s="122"/>
      <c r="W17" s="13"/>
      <c r="X17" s="13"/>
      <c r="Y17" s="133">
        <v>0</v>
      </c>
      <c r="Z17" s="68">
        <v>0</v>
      </c>
      <c r="AA17" s="53">
        <v>0</v>
      </c>
      <c r="AB17" s="52">
        <v>0</v>
      </c>
      <c r="AC17" s="19">
        <f t="shared" si="10"/>
        <v>0</v>
      </c>
      <c r="AD17" s="19">
        <f t="shared" si="11"/>
        <v>0</v>
      </c>
      <c r="AE17" s="48"/>
      <c r="AF17" s="27">
        <v>0</v>
      </c>
      <c r="AG17" s="27">
        <v>0</v>
      </c>
      <c r="AH17" s="27">
        <v>0</v>
      </c>
      <c r="AI17" s="27">
        <v>0</v>
      </c>
      <c r="AJ17" s="4">
        <f t="shared" si="4"/>
        <v>0</v>
      </c>
      <c r="AK17" s="87">
        <f t="shared" si="5"/>
        <v>0</v>
      </c>
    </row>
    <row r="18" spans="1:37" ht="15.75" x14ac:dyDescent="0.25">
      <c r="A18" s="481"/>
      <c r="B18" s="170" t="s">
        <v>10</v>
      </c>
      <c r="C18" s="171">
        <v>241</v>
      </c>
      <c r="D18" s="176">
        <v>0</v>
      </c>
      <c r="E18" s="176">
        <v>0</v>
      </c>
      <c r="F18" s="174"/>
      <c r="G18" s="214">
        <v>0</v>
      </c>
      <c r="H18" s="214">
        <v>0</v>
      </c>
      <c r="I18" s="173"/>
      <c r="J18" s="172">
        <f t="shared" si="8"/>
        <v>9694.6910000000007</v>
      </c>
      <c r="K18" s="177">
        <f t="shared" si="8"/>
        <v>44031.502999999997</v>
      </c>
      <c r="L18" s="173">
        <f t="shared" si="9"/>
        <v>4.5418160310627735</v>
      </c>
      <c r="M18" s="172">
        <f>AJ18</f>
        <v>6776.05</v>
      </c>
      <c r="N18" s="177">
        <f>AK18</f>
        <v>21539.565999999999</v>
      </c>
      <c r="O18" s="173">
        <f t="shared" si="6"/>
        <v>3.1787790822086612</v>
      </c>
      <c r="P18" s="168"/>
      <c r="Q18" s="169"/>
      <c r="R18" s="178">
        <f>M18+J18+G18+D18</f>
        <v>16470.741000000002</v>
      </c>
      <c r="S18" s="179">
        <f t="shared" si="12"/>
        <v>65571.068999999989</v>
      </c>
      <c r="T18" s="174">
        <f t="shared" si="7"/>
        <v>3.9810636934913846</v>
      </c>
      <c r="U18" s="167">
        <f t="shared" si="3"/>
        <v>4.7772764321896615</v>
      </c>
      <c r="V18" s="122"/>
      <c r="W18" s="13"/>
      <c r="X18" s="13"/>
      <c r="Y18" s="133">
        <v>9694.6910000000007</v>
      </c>
      <c r="Z18" s="68">
        <v>32560.955999999998</v>
      </c>
      <c r="AA18" s="53">
        <v>14.387</v>
      </c>
      <c r="AB18" s="52">
        <v>11470.547</v>
      </c>
      <c r="AC18" s="19">
        <f t="shared" si="10"/>
        <v>9694.6910000000007</v>
      </c>
      <c r="AD18" s="19">
        <f t="shared" si="11"/>
        <v>44031.502999999997</v>
      </c>
      <c r="AE18" s="48"/>
      <c r="AF18" s="27">
        <v>6776.05</v>
      </c>
      <c r="AG18" s="27">
        <v>13487.468000000001</v>
      </c>
      <c r="AH18" s="27">
        <v>9.42</v>
      </c>
      <c r="AI18" s="27">
        <v>8052.098</v>
      </c>
      <c r="AJ18" s="4">
        <f t="shared" si="4"/>
        <v>6776.05</v>
      </c>
      <c r="AK18" s="87">
        <f>AG18+AI18</f>
        <v>21539.565999999999</v>
      </c>
    </row>
    <row r="19" spans="1:37" ht="15.75" x14ac:dyDescent="0.25">
      <c r="A19" s="481"/>
      <c r="B19" s="170" t="s">
        <v>11</v>
      </c>
      <c r="C19" s="171">
        <v>251</v>
      </c>
      <c r="D19" s="176">
        <v>0</v>
      </c>
      <c r="E19" s="176">
        <v>0</v>
      </c>
      <c r="F19" s="174"/>
      <c r="G19" s="214">
        <v>0</v>
      </c>
      <c r="H19" s="214">
        <v>0</v>
      </c>
      <c r="I19" s="173"/>
      <c r="J19" s="172">
        <f t="shared" si="8"/>
        <v>227.40899999999999</v>
      </c>
      <c r="K19" s="177">
        <f t="shared" si="8"/>
        <v>1151.385</v>
      </c>
      <c r="L19" s="173">
        <f t="shared" si="9"/>
        <v>5.063058190309091</v>
      </c>
      <c r="M19" s="172"/>
      <c r="N19" s="177"/>
      <c r="O19" s="173"/>
      <c r="P19" s="168"/>
      <c r="Q19" s="169"/>
      <c r="R19" s="178">
        <f t="shared" si="12"/>
        <v>227.40899999999999</v>
      </c>
      <c r="S19" s="179">
        <f t="shared" si="12"/>
        <v>1151.385</v>
      </c>
      <c r="T19" s="174">
        <f t="shared" si="7"/>
        <v>5.063058190309091</v>
      </c>
      <c r="U19" s="167">
        <f t="shared" si="3"/>
        <v>6.0756698283709092</v>
      </c>
      <c r="V19" s="122"/>
      <c r="W19" s="13"/>
      <c r="X19" s="13"/>
      <c r="Y19" s="133">
        <v>227.40899999999999</v>
      </c>
      <c r="Z19" s="68">
        <v>866.399</v>
      </c>
      <c r="AA19" s="53">
        <v>0.35699999999999998</v>
      </c>
      <c r="AB19" s="52">
        <v>284.98599999999999</v>
      </c>
      <c r="AC19" s="19">
        <f t="shared" si="10"/>
        <v>227.40899999999999</v>
      </c>
      <c r="AD19" s="19">
        <f t="shared" si="11"/>
        <v>1151.385</v>
      </c>
      <c r="AE19" s="48"/>
      <c r="AF19" s="27">
        <v>0</v>
      </c>
      <c r="AG19" s="27">
        <v>0</v>
      </c>
      <c r="AH19" s="27">
        <v>0</v>
      </c>
      <c r="AI19" s="27">
        <v>0</v>
      </c>
      <c r="AJ19" s="4">
        <f t="shared" si="4"/>
        <v>0</v>
      </c>
      <c r="AK19" s="87">
        <f>AG19+AI19</f>
        <v>0</v>
      </c>
    </row>
    <row r="20" spans="1:37" ht="15.75" x14ac:dyDescent="0.25">
      <c r="A20" s="481"/>
      <c r="B20" s="170" t="s">
        <v>12</v>
      </c>
      <c r="C20" s="171">
        <v>261</v>
      </c>
      <c r="D20" s="176">
        <v>0</v>
      </c>
      <c r="E20" s="176">
        <v>0</v>
      </c>
      <c r="F20" s="174"/>
      <c r="G20" s="214">
        <v>0</v>
      </c>
      <c r="H20" s="214">
        <v>0</v>
      </c>
      <c r="I20" s="173"/>
      <c r="J20" s="172">
        <f t="shared" si="8"/>
        <v>911.35500000000002</v>
      </c>
      <c r="K20" s="177">
        <f t="shared" si="8"/>
        <v>4531.9279999999999</v>
      </c>
      <c r="L20" s="173">
        <f t="shared" si="9"/>
        <v>4.9727362004926725</v>
      </c>
      <c r="M20" s="172">
        <f>AJ20</f>
        <v>693.32399999999996</v>
      </c>
      <c r="N20" s="177">
        <f>AK20</f>
        <v>2302.462</v>
      </c>
      <c r="O20" s="173">
        <f t="shared" si="6"/>
        <v>3.3209033583144389</v>
      </c>
      <c r="P20" s="168"/>
      <c r="Q20" s="169"/>
      <c r="R20" s="178">
        <f t="shared" si="12"/>
        <v>1604.6790000000001</v>
      </c>
      <c r="S20" s="179">
        <f>E20+K20+N20</f>
        <v>6834.3899999999994</v>
      </c>
      <c r="T20" s="174">
        <f t="shared" si="7"/>
        <v>4.2590387236325764</v>
      </c>
      <c r="U20" s="167">
        <f t="shared" si="3"/>
        <v>5.1108464683590915</v>
      </c>
      <c r="V20" s="122"/>
      <c r="W20" s="13"/>
      <c r="X20" s="13"/>
      <c r="Y20" s="133">
        <v>911.35500000000002</v>
      </c>
      <c r="Z20" s="68">
        <v>3396.7170000000001</v>
      </c>
      <c r="AA20" s="53">
        <v>1.423</v>
      </c>
      <c r="AB20" s="52">
        <v>1135.211</v>
      </c>
      <c r="AC20" s="19">
        <f t="shared" si="10"/>
        <v>911.35500000000002</v>
      </c>
      <c r="AD20" s="19">
        <f t="shared" si="11"/>
        <v>4531.9279999999999</v>
      </c>
      <c r="AE20" s="48"/>
      <c r="AF20" s="27">
        <v>693.32399999999996</v>
      </c>
      <c r="AG20" s="27">
        <v>1471.36</v>
      </c>
      <c r="AH20" s="27">
        <v>1.042</v>
      </c>
      <c r="AI20" s="27">
        <v>831.10199999999998</v>
      </c>
      <c r="AJ20" s="4">
        <f t="shared" si="4"/>
        <v>693.32399999999996</v>
      </c>
      <c r="AK20" s="87">
        <f>AG20+AI20</f>
        <v>2302.462</v>
      </c>
    </row>
    <row r="21" spans="1:37" ht="15.75" x14ac:dyDescent="0.25">
      <c r="A21" s="481"/>
      <c r="B21" s="170" t="s">
        <v>13</v>
      </c>
      <c r="C21" s="171">
        <v>271</v>
      </c>
      <c r="D21" s="176">
        <v>0</v>
      </c>
      <c r="E21" s="176">
        <v>0</v>
      </c>
      <c r="F21" s="174"/>
      <c r="G21" s="214">
        <v>0</v>
      </c>
      <c r="H21" s="214">
        <v>0</v>
      </c>
      <c r="I21" s="173"/>
      <c r="J21" s="172">
        <f t="shared" si="8"/>
        <v>0</v>
      </c>
      <c r="K21" s="172">
        <f t="shared" si="8"/>
        <v>0</v>
      </c>
      <c r="L21" s="173"/>
      <c r="M21" s="172">
        <f>AJ21</f>
        <v>0</v>
      </c>
      <c r="N21" s="177">
        <f>AK21</f>
        <v>0</v>
      </c>
      <c r="O21" s="173" t="e">
        <f t="shared" si="6"/>
        <v>#DIV/0!</v>
      </c>
      <c r="P21" s="168"/>
      <c r="Q21" s="169"/>
      <c r="R21" s="178">
        <f t="shared" si="12"/>
        <v>0</v>
      </c>
      <c r="S21" s="179">
        <f>E21+K21+N21</f>
        <v>0</v>
      </c>
      <c r="T21" s="174"/>
      <c r="U21" s="167">
        <f t="shared" si="3"/>
        <v>0</v>
      </c>
      <c r="V21" s="122"/>
      <c r="W21" s="13"/>
      <c r="X21" s="13"/>
      <c r="Y21" s="133">
        <v>0</v>
      </c>
      <c r="Z21" s="68">
        <v>0</v>
      </c>
      <c r="AA21" s="53">
        <v>0</v>
      </c>
      <c r="AB21" s="52">
        <v>0</v>
      </c>
      <c r="AC21" s="19">
        <f t="shared" si="10"/>
        <v>0</v>
      </c>
      <c r="AD21" s="19">
        <f t="shared" si="11"/>
        <v>0</v>
      </c>
      <c r="AE21" s="48"/>
      <c r="AF21" s="27">
        <v>0</v>
      </c>
      <c r="AG21" s="27">
        <v>0</v>
      </c>
      <c r="AH21" s="27">
        <v>0</v>
      </c>
      <c r="AI21" s="27">
        <v>0</v>
      </c>
      <c r="AJ21" s="4">
        <f t="shared" si="4"/>
        <v>0</v>
      </c>
      <c r="AK21" s="87">
        <f t="shared" si="5"/>
        <v>0</v>
      </c>
    </row>
    <row r="22" spans="1:37" ht="36" x14ac:dyDescent="0.25">
      <c r="A22" s="481"/>
      <c r="B22" s="159" t="s">
        <v>74</v>
      </c>
      <c r="C22" s="160">
        <v>300</v>
      </c>
      <c r="D22" s="180">
        <f>SUM(D23:D29)</f>
        <v>72340.563999999998</v>
      </c>
      <c r="E22" s="180">
        <f>E23+E24+E25+E26+E27+E28+E29</f>
        <v>373268.967</v>
      </c>
      <c r="F22" s="174">
        <f t="shared" ref="F22:F30" si="13">E22/D22</f>
        <v>5.1598846671972316</v>
      </c>
      <c r="G22" s="180">
        <f>G23+G24+G25+G26+G27+G28+G29</f>
        <v>2607.5940000000001</v>
      </c>
      <c r="H22" s="180">
        <f>H23+H24+H25+H26+H27+H28+H29</f>
        <v>14117.679</v>
      </c>
      <c r="I22" s="167">
        <f>H22/G22</f>
        <v>5.4140633089353631</v>
      </c>
      <c r="J22" s="161">
        <f>J23+J24+J25+J26+J27+J28+J29</f>
        <v>2300.9720000000002</v>
      </c>
      <c r="K22" s="166">
        <f>SUM(K23:K29)</f>
        <v>10355.77</v>
      </c>
      <c r="L22" s="164">
        <f t="shared" si="9"/>
        <v>4.5006067001249903</v>
      </c>
      <c r="M22" s="165">
        <f>SUM(M23:M29)</f>
        <v>2885.0190000000002</v>
      </c>
      <c r="N22" s="166">
        <f>SUM(N23:N29)</f>
        <v>9920.7459999999992</v>
      </c>
      <c r="O22" s="164">
        <f t="shared" si="6"/>
        <v>3.4387108022512152</v>
      </c>
      <c r="P22" s="168"/>
      <c r="Q22" s="169"/>
      <c r="R22" s="165">
        <f>M22+J22+G22+D22</f>
        <v>80134.149000000005</v>
      </c>
      <c r="S22" s="166">
        <f>N22+K22+H22+E22</f>
        <v>407663.16200000001</v>
      </c>
      <c r="T22" s="164">
        <f t="shared" si="7"/>
        <v>5.0872588913373251</v>
      </c>
      <c r="U22" s="167">
        <f t="shared" si="3"/>
        <v>6.1047106696047901</v>
      </c>
      <c r="V22" s="123"/>
      <c r="W22" s="12"/>
      <c r="X22" s="12"/>
      <c r="Y22" s="134">
        <f>Y23+Y24+Y25+Y26+Y27+Y28+Y29</f>
        <v>2300.9720000000002</v>
      </c>
      <c r="Z22" s="74">
        <f>Z23+Z24+Z25+Z26+Z27+Z28+Z29</f>
        <v>8755.1319999999996</v>
      </c>
      <c r="AA22" s="74">
        <f>AA23+AA24+AA25+AA26+AA27+AA28+AA29</f>
        <v>2.0090000000000003</v>
      </c>
      <c r="AB22" s="74">
        <f>AB23+AB24+AB25+AB26+AB27+AB28+AB29</f>
        <v>1600.6379999999999</v>
      </c>
      <c r="AC22" s="19">
        <f t="shared" si="10"/>
        <v>2300.9720000000002</v>
      </c>
      <c r="AD22" s="19">
        <f>Z22+AB22</f>
        <v>10355.77</v>
      </c>
      <c r="AE22" s="48"/>
      <c r="AF22" s="74">
        <f>AF23+AF24+AF25+AF26+AF27+AF28+AF29</f>
        <v>2885.0190000000002</v>
      </c>
      <c r="AG22" s="74">
        <f>AG23+AG24+AG25+AG26+AG27+AG28+AG29</f>
        <v>6350.018</v>
      </c>
      <c r="AH22" s="74">
        <f>AH23+AH24+AH25+AH26+AH27+AH28+AH29</f>
        <v>4.1950000000000003</v>
      </c>
      <c r="AI22" s="74">
        <f>AI23+AI24+AI25+AI26+AI27+AI28+AI29</f>
        <v>3570.7280000000001</v>
      </c>
      <c r="AJ22" s="52">
        <f>AJ23+AJ24+AJ25+AJ26+AJ27+AJ28+AJ29</f>
        <v>2885.0190000000002</v>
      </c>
      <c r="AK22" s="87">
        <f>AG22+AI22</f>
        <v>9920.7459999999992</v>
      </c>
    </row>
    <row r="23" spans="1:37" ht="15.75" x14ac:dyDescent="0.25">
      <c r="A23" s="481"/>
      <c r="B23" s="170" t="s">
        <v>7</v>
      </c>
      <c r="C23" s="171">
        <v>311</v>
      </c>
      <c r="D23" s="176">
        <v>7893.03</v>
      </c>
      <c r="E23" s="176">
        <v>38755.396999999997</v>
      </c>
      <c r="F23" s="174">
        <f t="shared" si="13"/>
        <v>4.9100785123076944</v>
      </c>
      <c r="G23" s="214">
        <v>0</v>
      </c>
      <c r="H23" s="214">
        <v>0</v>
      </c>
      <c r="I23" s="173"/>
      <c r="J23" s="172">
        <f>AC23</f>
        <v>201.24700000000001</v>
      </c>
      <c r="K23" s="172">
        <f>AD23</f>
        <v>928.65599999999995</v>
      </c>
      <c r="L23" s="173"/>
      <c r="M23" s="172">
        <f>AJ23</f>
        <v>0</v>
      </c>
      <c r="N23" s="177">
        <f>AK23</f>
        <v>0</v>
      </c>
      <c r="O23" s="173" t="e">
        <f t="shared" si="6"/>
        <v>#DIV/0!</v>
      </c>
      <c r="P23" s="168"/>
      <c r="Q23" s="169"/>
      <c r="R23" s="178">
        <f>M23+J23+G23+D23</f>
        <v>8094.277</v>
      </c>
      <c r="S23" s="179">
        <f>N23+K23+H23+E23</f>
        <v>39684.053</v>
      </c>
      <c r="T23" s="174">
        <f t="shared" si="7"/>
        <v>4.9027297929141787</v>
      </c>
      <c r="U23" s="167">
        <f t="shared" si="3"/>
        <v>5.8832757514970142</v>
      </c>
      <c r="V23" s="122"/>
      <c r="W23" s="13"/>
      <c r="X23" s="13"/>
      <c r="Y23" s="133">
        <v>201.24700000000001</v>
      </c>
      <c r="Z23" s="68">
        <v>791.10699999999997</v>
      </c>
      <c r="AA23" s="53">
        <v>0.17299999999999999</v>
      </c>
      <c r="AB23" s="52">
        <v>137.54900000000001</v>
      </c>
      <c r="AC23" s="19">
        <f t="shared" si="10"/>
        <v>201.24700000000001</v>
      </c>
      <c r="AD23" s="19">
        <f t="shared" si="11"/>
        <v>928.65599999999995</v>
      </c>
      <c r="AE23" s="48"/>
      <c r="AF23" s="27">
        <v>0</v>
      </c>
      <c r="AG23" s="27">
        <v>0</v>
      </c>
      <c r="AH23" s="27">
        <v>0</v>
      </c>
      <c r="AI23" s="27">
        <v>0</v>
      </c>
      <c r="AJ23" s="4">
        <f t="shared" si="4"/>
        <v>0</v>
      </c>
      <c r="AK23" s="87">
        <f t="shared" si="5"/>
        <v>0</v>
      </c>
    </row>
    <row r="24" spans="1:37" ht="15.75" x14ac:dyDescent="0.25">
      <c r="A24" s="481"/>
      <c r="B24" s="170" t="s">
        <v>8</v>
      </c>
      <c r="C24" s="171">
        <v>321</v>
      </c>
      <c r="D24" s="176">
        <v>0</v>
      </c>
      <c r="E24" s="176">
        <v>0</v>
      </c>
      <c r="F24" s="174"/>
      <c r="G24" s="214">
        <v>0</v>
      </c>
      <c r="H24" s="214">
        <v>0</v>
      </c>
      <c r="I24" s="173"/>
      <c r="J24" s="172">
        <f t="shared" si="8"/>
        <v>0</v>
      </c>
      <c r="K24" s="172">
        <f t="shared" ref="K24:K29" si="14">AD24</f>
        <v>0</v>
      </c>
      <c r="L24" s="173"/>
      <c r="M24" s="172"/>
      <c r="N24" s="177"/>
      <c r="O24" s="173"/>
      <c r="P24" s="168"/>
      <c r="Q24" s="169"/>
      <c r="R24" s="178">
        <f t="shared" si="12"/>
        <v>0</v>
      </c>
      <c r="S24" s="179"/>
      <c r="T24" s="174"/>
      <c r="U24" s="167">
        <f t="shared" si="3"/>
        <v>0</v>
      </c>
      <c r="V24" s="122"/>
      <c r="W24" s="13"/>
      <c r="X24" s="13"/>
      <c r="Y24" s="133">
        <v>0</v>
      </c>
      <c r="Z24" s="68">
        <v>0</v>
      </c>
      <c r="AA24" s="53">
        <v>0</v>
      </c>
      <c r="AB24" s="52">
        <v>0</v>
      </c>
      <c r="AC24" s="19">
        <f t="shared" si="10"/>
        <v>0</v>
      </c>
      <c r="AD24" s="19">
        <f t="shared" si="11"/>
        <v>0</v>
      </c>
      <c r="AE24" s="48"/>
      <c r="AF24" s="28">
        <v>0</v>
      </c>
      <c r="AG24" s="28">
        <v>0</v>
      </c>
      <c r="AH24" s="28">
        <v>0</v>
      </c>
      <c r="AI24" s="28">
        <v>0</v>
      </c>
      <c r="AJ24" s="4">
        <f t="shared" si="4"/>
        <v>0</v>
      </c>
      <c r="AK24" s="87">
        <f t="shared" si="5"/>
        <v>0</v>
      </c>
    </row>
    <row r="25" spans="1:37" ht="15.75" x14ac:dyDescent="0.25">
      <c r="A25" s="481"/>
      <c r="B25" s="170" t="s">
        <v>9</v>
      </c>
      <c r="C25" s="171">
        <v>331</v>
      </c>
      <c r="D25" s="176">
        <v>0</v>
      </c>
      <c r="E25" s="176">
        <v>0</v>
      </c>
      <c r="F25" s="174" t="e">
        <f t="shared" si="13"/>
        <v>#DIV/0!</v>
      </c>
      <c r="G25" s="214">
        <v>0</v>
      </c>
      <c r="H25" s="214">
        <v>0</v>
      </c>
      <c r="I25" s="173"/>
      <c r="J25" s="172">
        <f t="shared" si="8"/>
        <v>0</v>
      </c>
      <c r="K25" s="172">
        <f t="shared" si="14"/>
        <v>0</v>
      </c>
      <c r="L25" s="173"/>
      <c r="M25" s="172"/>
      <c r="N25" s="177"/>
      <c r="O25" s="173"/>
      <c r="P25" s="168"/>
      <c r="Q25" s="169"/>
      <c r="R25" s="178">
        <f t="shared" si="12"/>
        <v>0</v>
      </c>
      <c r="S25" s="179">
        <f t="shared" si="12"/>
        <v>0</v>
      </c>
      <c r="T25" s="174"/>
      <c r="U25" s="167">
        <f t="shared" si="3"/>
        <v>0</v>
      </c>
      <c r="V25" s="122"/>
      <c r="W25" s="13"/>
      <c r="X25" s="13"/>
      <c r="Y25" s="133">
        <v>0</v>
      </c>
      <c r="Z25" s="68">
        <v>0</v>
      </c>
      <c r="AA25" s="53">
        <v>0</v>
      </c>
      <c r="AB25" s="52">
        <v>0</v>
      </c>
      <c r="AC25" s="19">
        <f t="shared" si="10"/>
        <v>0</v>
      </c>
      <c r="AD25" s="19">
        <f t="shared" si="11"/>
        <v>0</v>
      </c>
      <c r="AE25" s="48"/>
      <c r="AF25" s="29">
        <v>0</v>
      </c>
      <c r="AG25" s="29">
        <v>0</v>
      </c>
      <c r="AH25" s="29">
        <v>0</v>
      </c>
      <c r="AI25" s="29">
        <v>0</v>
      </c>
      <c r="AJ25" s="4">
        <f t="shared" si="4"/>
        <v>0</v>
      </c>
      <c r="AK25" s="87">
        <f t="shared" si="5"/>
        <v>0</v>
      </c>
    </row>
    <row r="26" spans="1:37" ht="15.75" x14ac:dyDescent="0.25">
      <c r="A26" s="481"/>
      <c r="B26" s="170" t="s">
        <v>10</v>
      </c>
      <c r="C26" s="171">
        <v>341</v>
      </c>
      <c r="D26" s="176">
        <v>40601.587</v>
      </c>
      <c r="E26" s="176">
        <v>205741.35399999999</v>
      </c>
      <c r="F26" s="174">
        <f t="shared" si="13"/>
        <v>5.0673229595680578</v>
      </c>
      <c r="G26" s="176">
        <v>2607.5940000000001</v>
      </c>
      <c r="H26" s="176">
        <v>14117.679</v>
      </c>
      <c r="I26" s="173">
        <f>H26/G26</f>
        <v>5.4140633089353631</v>
      </c>
      <c r="J26" s="172">
        <f t="shared" si="8"/>
        <v>1810.912</v>
      </c>
      <c r="K26" s="172">
        <f t="shared" si="14"/>
        <v>8094.3850000000002</v>
      </c>
      <c r="L26" s="173">
        <f t="shared" si="9"/>
        <v>4.4697837332791437</v>
      </c>
      <c r="M26" s="172">
        <f>AJ26</f>
        <v>2390.904</v>
      </c>
      <c r="N26" s="177">
        <f>AK26</f>
        <v>8250.31</v>
      </c>
      <c r="O26" s="173">
        <f t="shared" si="6"/>
        <v>3.4507073475137435</v>
      </c>
      <c r="P26" s="168"/>
      <c r="Q26" s="169"/>
      <c r="R26" s="178">
        <f t="shared" si="12"/>
        <v>47410.997000000003</v>
      </c>
      <c r="S26" s="179">
        <f t="shared" si="12"/>
        <v>236203.728</v>
      </c>
      <c r="T26" s="174">
        <f t="shared" si="7"/>
        <v>4.9820451571604787</v>
      </c>
      <c r="U26" s="167">
        <f t="shared" si="3"/>
        <v>5.9784541885925746</v>
      </c>
      <c r="V26" s="122"/>
      <c r="W26" s="13"/>
      <c r="X26" s="13"/>
      <c r="Y26" s="133">
        <v>1810.912</v>
      </c>
      <c r="Z26" s="68">
        <v>6828.6940000000004</v>
      </c>
      <c r="AA26" s="53">
        <v>1.5880000000000001</v>
      </c>
      <c r="AB26" s="52">
        <v>1265.691</v>
      </c>
      <c r="AC26" s="19">
        <f t="shared" si="10"/>
        <v>1810.912</v>
      </c>
      <c r="AD26" s="19">
        <f t="shared" si="11"/>
        <v>8094.3850000000002</v>
      </c>
      <c r="AE26" s="48"/>
      <c r="AF26" s="29">
        <v>2390.904</v>
      </c>
      <c r="AG26" s="29">
        <v>5208.6859999999997</v>
      </c>
      <c r="AH26" s="29">
        <v>3.5310000000000001</v>
      </c>
      <c r="AI26" s="29">
        <v>3041.6239999999998</v>
      </c>
      <c r="AJ26" s="4">
        <f t="shared" si="4"/>
        <v>2390.904</v>
      </c>
      <c r="AK26" s="87">
        <f>AG26+AI26</f>
        <v>8250.31</v>
      </c>
    </row>
    <row r="27" spans="1:37" ht="15.75" x14ac:dyDescent="0.25">
      <c r="A27" s="481"/>
      <c r="B27" s="170" t="s">
        <v>11</v>
      </c>
      <c r="C27" s="171">
        <v>351</v>
      </c>
      <c r="D27" s="176">
        <v>1681.239</v>
      </c>
      <c r="E27" s="176">
        <v>8585.2649999999994</v>
      </c>
      <c r="F27" s="174">
        <f t="shared" si="13"/>
        <v>5.1065107340479248</v>
      </c>
      <c r="G27" s="214">
        <v>0</v>
      </c>
      <c r="H27" s="214">
        <v>0</v>
      </c>
      <c r="I27" s="173"/>
      <c r="J27" s="172">
        <f t="shared" si="8"/>
        <v>0</v>
      </c>
      <c r="K27" s="172">
        <f t="shared" si="14"/>
        <v>0</v>
      </c>
      <c r="L27" s="173"/>
      <c r="M27" s="172"/>
      <c r="N27" s="177"/>
      <c r="O27" s="173"/>
      <c r="P27" s="168"/>
      <c r="Q27" s="169"/>
      <c r="R27" s="178">
        <f t="shared" si="12"/>
        <v>1681.239</v>
      </c>
      <c r="S27" s="179">
        <f t="shared" si="12"/>
        <v>8585.2649999999994</v>
      </c>
      <c r="T27" s="174">
        <f t="shared" si="7"/>
        <v>5.1065107340479248</v>
      </c>
      <c r="U27" s="167">
        <f t="shared" si="3"/>
        <v>6.1278128808575092</v>
      </c>
      <c r="V27" s="122"/>
      <c r="W27" s="13"/>
      <c r="X27" s="13"/>
      <c r="Y27" s="133">
        <v>0</v>
      </c>
      <c r="Z27" s="68">
        <v>0</v>
      </c>
      <c r="AA27" s="53">
        <v>0</v>
      </c>
      <c r="AB27" s="52">
        <v>0</v>
      </c>
      <c r="AC27" s="19">
        <f t="shared" si="10"/>
        <v>0</v>
      </c>
      <c r="AD27" s="19">
        <f t="shared" si="11"/>
        <v>0</v>
      </c>
      <c r="AE27" s="48"/>
      <c r="AF27" s="29">
        <v>0</v>
      </c>
      <c r="AG27" s="29">
        <v>0</v>
      </c>
      <c r="AH27" s="29">
        <v>0</v>
      </c>
      <c r="AI27" s="29">
        <v>0</v>
      </c>
      <c r="AJ27" s="4">
        <f t="shared" si="4"/>
        <v>0</v>
      </c>
      <c r="AK27" s="87">
        <f t="shared" si="5"/>
        <v>0</v>
      </c>
    </row>
    <row r="28" spans="1:37" ht="15.75" x14ac:dyDescent="0.25">
      <c r="A28" s="481"/>
      <c r="B28" s="170" t="s">
        <v>12</v>
      </c>
      <c r="C28" s="171">
        <v>361</v>
      </c>
      <c r="D28" s="176">
        <v>22088.958999999999</v>
      </c>
      <c r="E28" s="176">
        <v>119809.56600000001</v>
      </c>
      <c r="F28" s="174">
        <f t="shared" si="13"/>
        <v>5.4239571000154427</v>
      </c>
      <c r="G28" s="214">
        <v>0</v>
      </c>
      <c r="H28" s="214">
        <v>0</v>
      </c>
      <c r="I28" s="173"/>
      <c r="J28" s="172">
        <f t="shared" si="8"/>
        <v>288.81299999999999</v>
      </c>
      <c r="K28" s="172">
        <f t="shared" si="14"/>
        <v>1332.7289999999998</v>
      </c>
      <c r="L28" s="173"/>
      <c r="M28" s="172">
        <f>AJ28</f>
        <v>494.11500000000001</v>
      </c>
      <c r="N28" s="177">
        <f>AK28</f>
        <v>1670.4360000000001</v>
      </c>
      <c r="O28" s="173">
        <f t="shared" si="6"/>
        <v>3.3806623964056954</v>
      </c>
      <c r="P28" s="168"/>
      <c r="Q28" s="169"/>
      <c r="R28" s="178">
        <f t="shared" si="12"/>
        <v>22871.886999999999</v>
      </c>
      <c r="S28" s="179">
        <f>N28+K28+H28+E28</f>
        <v>122812.731</v>
      </c>
      <c r="T28" s="174">
        <f>S28/R28</f>
        <v>5.3695932915373357</v>
      </c>
      <c r="U28" s="167">
        <f t="shared" si="3"/>
        <v>6.4435119498448028</v>
      </c>
      <c r="V28" s="122"/>
      <c r="W28" s="13"/>
      <c r="X28" s="13"/>
      <c r="Y28" s="133">
        <v>288.81299999999999</v>
      </c>
      <c r="Z28" s="68">
        <v>1135.3309999999999</v>
      </c>
      <c r="AA28" s="53">
        <v>0.248</v>
      </c>
      <c r="AB28" s="52">
        <v>197.398</v>
      </c>
      <c r="AC28" s="19">
        <f t="shared" si="10"/>
        <v>288.81299999999999</v>
      </c>
      <c r="AD28" s="19">
        <f t="shared" si="11"/>
        <v>1332.7289999999998</v>
      </c>
      <c r="AE28" s="48"/>
      <c r="AF28" s="29">
        <v>494.11500000000001</v>
      </c>
      <c r="AG28" s="29">
        <v>1141.3320000000001</v>
      </c>
      <c r="AH28" s="29">
        <v>0.66400000000000003</v>
      </c>
      <c r="AI28" s="29">
        <v>529.10400000000004</v>
      </c>
      <c r="AJ28" s="4">
        <f t="shared" si="4"/>
        <v>494.11500000000001</v>
      </c>
      <c r="AK28" s="87">
        <f>AG28+AI28</f>
        <v>1670.4360000000001</v>
      </c>
    </row>
    <row r="29" spans="1:37" ht="15.75" x14ac:dyDescent="0.25">
      <c r="A29" s="481"/>
      <c r="B29" s="170" t="s">
        <v>13</v>
      </c>
      <c r="C29" s="171">
        <v>371</v>
      </c>
      <c r="D29" s="176">
        <v>75.748999999999995</v>
      </c>
      <c r="E29" s="176">
        <v>377.38499999999999</v>
      </c>
      <c r="F29" s="174">
        <f t="shared" si="13"/>
        <v>4.9820459676035327</v>
      </c>
      <c r="G29" s="214">
        <v>0</v>
      </c>
      <c r="H29" s="214">
        <v>0</v>
      </c>
      <c r="I29" s="173"/>
      <c r="J29" s="172">
        <f t="shared" si="8"/>
        <v>0</v>
      </c>
      <c r="K29" s="172">
        <f t="shared" si="14"/>
        <v>0</v>
      </c>
      <c r="L29" s="173"/>
      <c r="M29" s="173"/>
      <c r="N29" s="173"/>
      <c r="O29" s="173"/>
      <c r="P29" s="173">
        <f>D29</f>
        <v>75.748999999999995</v>
      </c>
      <c r="Q29" s="173">
        <f>E29</f>
        <v>377.38499999999999</v>
      </c>
      <c r="R29" s="173">
        <f t="shared" si="12"/>
        <v>75.748999999999995</v>
      </c>
      <c r="S29" s="173">
        <f>N29+K29+H29+E29</f>
        <v>377.38499999999999</v>
      </c>
      <c r="T29" s="173">
        <f>S29/R29</f>
        <v>4.9820459676035327</v>
      </c>
      <c r="U29" s="167">
        <f t="shared" si="3"/>
        <v>5.9784551611242387</v>
      </c>
      <c r="V29" s="115"/>
      <c r="W29" s="13"/>
      <c r="X29" s="13"/>
      <c r="Y29" s="133">
        <v>0</v>
      </c>
      <c r="Z29" s="68">
        <v>0</v>
      </c>
      <c r="AA29" s="53">
        <v>0</v>
      </c>
      <c r="AB29" s="52">
        <v>0</v>
      </c>
      <c r="AC29" s="19">
        <f t="shared" si="10"/>
        <v>0</v>
      </c>
      <c r="AD29" s="19">
        <f t="shared" si="11"/>
        <v>0</v>
      </c>
      <c r="AE29" s="48"/>
      <c r="AF29" s="29">
        <v>0</v>
      </c>
      <c r="AG29" s="29">
        <v>0</v>
      </c>
      <c r="AH29" s="29">
        <v>0</v>
      </c>
      <c r="AI29" s="29">
        <v>0</v>
      </c>
      <c r="AJ29" s="4">
        <f t="shared" si="4"/>
        <v>0</v>
      </c>
      <c r="AK29" s="87">
        <f t="shared" si="5"/>
        <v>0</v>
      </c>
    </row>
    <row r="30" spans="1:37" ht="56.25" customHeight="1" x14ac:dyDescent="0.25">
      <c r="A30" s="481"/>
      <c r="B30" s="159" t="s">
        <v>15</v>
      </c>
      <c r="C30" s="160">
        <v>500</v>
      </c>
      <c r="D30" s="180">
        <v>79991.278000000006</v>
      </c>
      <c r="E30" s="180">
        <v>257495.57399999999</v>
      </c>
      <c r="F30" s="174">
        <f t="shared" si="13"/>
        <v>3.2190456314499687</v>
      </c>
      <c r="G30" s="180">
        <v>0</v>
      </c>
      <c r="H30" s="180">
        <v>0</v>
      </c>
      <c r="I30" s="167"/>
      <c r="J30" s="172">
        <f>AC30</f>
        <v>0</v>
      </c>
      <c r="K30" s="177">
        <f>AD30</f>
        <v>0</v>
      </c>
      <c r="L30" s="167"/>
      <c r="M30" s="165"/>
      <c r="N30" s="166"/>
      <c r="O30" s="167"/>
      <c r="P30" s="168"/>
      <c r="Q30" s="169"/>
      <c r="R30" s="165">
        <f>D30+G30+J30+M30</f>
        <v>79991.278000000006</v>
      </c>
      <c r="S30" s="166">
        <f>E30+H30+K30+N30</f>
        <v>257495.57399999999</v>
      </c>
      <c r="T30" s="167">
        <f>S30/R30</f>
        <v>3.2190456314499687</v>
      </c>
      <c r="U30" s="167">
        <f t="shared" si="3"/>
        <v>3.8628547577399623</v>
      </c>
      <c r="V30" s="121"/>
      <c r="W30" s="12"/>
      <c r="X30" s="12"/>
      <c r="Y30" s="71">
        <v>0</v>
      </c>
      <c r="Z30" s="71">
        <v>0</v>
      </c>
      <c r="AA30">
        <v>0</v>
      </c>
      <c r="AB30">
        <v>0</v>
      </c>
      <c r="AF30" s="20">
        <v>0</v>
      </c>
      <c r="AG30" s="20">
        <v>0</v>
      </c>
      <c r="AH30" s="20">
        <v>0</v>
      </c>
      <c r="AI30" s="20">
        <v>0</v>
      </c>
      <c r="AJ30" s="3"/>
      <c r="AK30" s="87">
        <f t="shared" si="5"/>
        <v>0</v>
      </c>
    </row>
    <row r="31" spans="1:37" ht="55.5" customHeight="1" x14ac:dyDescent="0.25">
      <c r="B31" s="182" t="s">
        <v>31</v>
      </c>
      <c r="C31" s="183">
        <v>600</v>
      </c>
      <c r="D31" s="148">
        <f>D22+D14</f>
        <v>72340.563999999998</v>
      </c>
      <c r="E31" s="148">
        <f>E22+E14</f>
        <v>373268.967</v>
      </c>
      <c r="F31" s="184">
        <f>E31/D31</f>
        <v>5.1598846671972316</v>
      </c>
      <c r="G31" s="148">
        <f>G22+G14</f>
        <v>2607.5940000000001</v>
      </c>
      <c r="H31" s="148">
        <f>H22+H14</f>
        <v>14117.679</v>
      </c>
      <c r="I31" s="184">
        <f>H31/G31</f>
        <v>5.4140633089353631</v>
      </c>
      <c r="J31" s="148">
        <f>J14+J22</f>
        <v>15233.516</v>
      </c>
      <c r="K31" s="148">
        <f>K14+K22</f>
        <v>69022.36</v>
      </c>
      <c r="L31" s="184">
        <f>K31/J31</f>
        <v>4.5309539833089092</v>
      </c>
      <c r="M31" s="148">
        <f>M6+M14+M22</f>
        <v>10354.393</v>
      </c>
      <c r="N31" s="148">
        <f>N6+N14+N22</f>
        <v>33762.773999999998</v>
      </c>
      <c r="O31" s="184">
        <f>N31/M31</f>
        <v>3.2607197737230948</v>
      </c>
      <c r="P31" s="185"/>
      <c r="Q31" s="186"/>
      <c r="R31" s="148">
        <f>R6+R14+R22</f>
        <v>100592.92600000001</v>
      </c>
      <c r="S31" s="148">
        <f>S6+S14+S22</f>
        <v>490492.14400000003</v>
      </c>
      <c r="T31" s="187">
        <f>S31/R31</f>
        <v>4.8760103071263678</v>
      </c>
      <c r="U31" s="167">
        <f t="shared" si="3"/>
        <v>5.8512123685516411</v>
      </c>
      <c r="V31" s="124"/>
      <c r="W31" s="14"/>
      <c r="X31" s="14"/>
      <c r="Y31" s="135">
        <f t="shared" ref="Y31:AD31" si="15">Y6+Y14+Y22</f>
        <v>15290.375</v>
      </c>
      <c r="Z31" s="23">
        <f t="shared" si="15"/>
        <v>52194.621999999988</v>
      </c>
      <c r="AA31" s="23">
        <f t="shared" si="15"/>
        <v>21.507999999999999</v>
      </c>
      <c r="AB31" s="23">
        <f t="shared" si="15"/>
        <v>17148.101999999999</v>
      </c>
      <c r="AC31" s="23">
        <f t="shared" si="15"/>
        <v>15290.375</v>
      </c>
      <c r="AD31" s="23">
        <f t="shared" si="15"/>
        <v>69342.724000000002</v>
      </c>
      <c r="AF31" s="23">
        <f t="shared" ref="AF31:AK31" si="16">AF6+AF14+AF22</f>
        <v>10354.393</v>
      </c>
      <c r="AG31" s="23">
        <f t="shared" si="16"/>
        <v>21308.846000000001</v>
      </c>
      <c r="AH31" s="23">
        <f t="shared" si="16"/>
        <v>14.657</v>
      </c>
      <c r="AI31" s="23">
        <f t="shared" si="16"/>
        <v>12453.928</v>
      </c>
      <c r="AJ31" s="23">
        <f t="shared" si="16"/>
        <v>10354.393</v>
      </c>
      <c r="AK31" s="23">
        <f t="shared" si="16"/>
        <v>33762.774000000005</v>
      </c>
    </row>
    <row r="32" spans="1:37" ht="30.75" customHeight="1" x14ac:dyDescent="0.25">
      <c r="B32" s="188" t="s">
        <v>22</v>
      </c>
      <c r="C32" s="189"/>
      <c r="D32" s="190">
        <f>SUM(D33:D39)</f>
        <v>72340.563999999998</v>
      </c>
      <c r="E32" s="190">
        <f>SUM(E33:E39)</f>
        <v>373268.967</v>
      </c>
      <c r="F32" s="184">
        <f t="shared" ref="F32:F39" si="17">E32/D32</f>
        <v>5.1598846671972316</v>
      </c>
      <c r="G32" s="190">
        <f>G31</f>
        <v>2607.5940000000001</v>
      </c>
      <c r="H32" s="190">
        <f t="shared" ref="H32:O32" si="18">H31</f>
        <v>14117.679</v>
      </c>
      <c r="I32" s="191">
        <f t="shared" si="18"/>
        <v>5.4140633089353631</v>
      </c>
      <c r="J32" s="190">
        <f t="shared" si="18"/>
        <v>15233.516</v>
      </c>
      <c r="K32" s="190">
        <f>K31</f>
        <v>69022.36</v>
      </c>
      <c r="L32" s="191">
        <f t="shared" si="18"/>
        <v>4.5309539833089092</v>
      </c>
      <c r="M32" s="190">
        <f t="shared" si="18"/>
        <v>10354.393</v>
      </c>
      <c r="N32" s="190">
        <f t="shared" si="18"/>
        <v>33762.773999999998</v>
      </c>
      <c r="O32" s="191">
        <f t="shared" si="18"/>
        <v>3.2607197737230948</v>
      </c>
      <c r="P32" s="192"/>
      <c r="Q32" s="192"/>
      <c r="R32" s="193">
        <f>R31</f>
        <v>100592.92600000001</v>
      </c>
      <c r="S32" s="193">
        <f>S31</f>
        <v>490492.14400000003</v>
      </c>
      <c r="T32" s="194">
        <f>T31</f>
        <v>4.8760103071263678</v>
      </c>
      <c r="U32" s="167">
        <f t="shared" si="3"/>
        <v>5.8512123685516411</v>
      </c>
      <c r="V32" s="15"/>
      <c r="W32" s="15"/>
      <c r="X32" s="15"/>
      <c r="Y32" s="72"/>
      <c r="Z32" s="72"/>
    </row>
    <row r="33" spans="1:34" ht="24.75" customHeight="1" x14ac:dyDescent="0.25">
      <c r="A33" s="478"/>
      <c r="B33" s="195" t="s">
        <v>7</v>
      </c>
      <c r="C33" s="171"/>
      <c r="D33" s="177">
        <f t="shared" ref="D33:E39" si="19">D7+D15+D23</f>
        <v>7893.03</v>
      </c>
      <c r="E33" s="177">
        <f t="shared" si="19"/>
        <v>38755.396999999997</v>
      </c>
      <c r="F33" s="173">
        <f t="shared" si="17"/>
        <v>4.9100785123076944</v>
      </c>
      <c r="G33" s="197">
        <f t="shared" ref="G33:H39" si="20">G7+G15+G23</f>
        <v>0</v>
      </c>
      <c r="H33" s="197">
        <f t="shared" si="20"/>
        <v>0</v>
      </c>
      <c r="I33" s="173"/>
      <c r="J33" s="172">
        <f>J7+J15+J23</f>
        <v>2300.3359999999998</v>
      </c>
      <c r="K33" s="177">
        <f>K7+K15+K23</f>
        <v>9880.43</v>
      </c>
      <c r="L33" s="173">
        <f t="shared" ref="L33:L38" si="21">K33/J33</f>
        <v>4.2952116560363365</v>
      </c>
      <c r="M33" s="172">
        <f>M7+M15+M23</f>
        <v>0</v>
      </c>
      <c r="N33" s="177">
        <f>N7+N15+N23</f>
        <v>0</v>
      </c>
      <c r="O33" s="173" t="e">
        <f t="shared" ref="O33:O38" si="22">N33/M33</f>
        <v>#DIV/0!</v>
      </c>
      <c r="P33" s="172" t="e">
        <f>P7+P15+P23+#REF!</f>
        <v>#REF!</v>
      </c>
      <c r="Q33" s="196" t="e">
        <f>Q7+Q15+Q23+#REF!</f>
        <v>#REF!</v>
      </c>
      <c r="R33" s="172">
        <f>R7+R15+R23</f>
        <v>10193.366</v>
      </c>
      <c r="S33" s="177">
        <f>S7+S15+S23</f>
        <v>48635.827000000005</v>
      </c>
      <c r="T33" s="173">
        <f>S33/R33</f>
        <v>4.7713215634560759</v>
      </c>
      <c r="U33" s="167">
        <f t="shared" si="3"/>
        <v>5.7255858761472913</v>
      </c>
      <c r="V33" s="115"/>
      <c r="W33" s="16"/>
      <c r="X33" s="16"/>
      <c r="Y33" s="70"/>
      <c r="Z33" s="70"/>
    </row>
    <row r="34" spans="1:34" ht="24.75" customHeight="1" x14ac:dyDescent="0.25">
      <c r="A34" s="478"/>
      <c r="B34" s="195" t="s">
        <v>8</v>
      </c>
      <c r="C34" s="171"/>
      <c r="D34" s="177">
        <f t="shared" si="19"/>
        <v>0</v>
      </c>
      <c r="E34" s="197">
        <f t="shared" si="19"/>
        <v>0</v>
      </c>
      <c r="F34" s="173"/>
      <c r="G34" s="197">
        <f t="shared" si="20"/>
        <v>0</v>
      </c>
      <c r="H34" s="197">
        <f t="shared" si="20"/>
        <v>0</v>
      </c>
      <c r="I34" s="173"/>
      <c r="J34" s="172">
        <f t="shared" ref="J34:J39" si="23">J8+J16+J24</f>
        <v>0</v>
      </c>
      <c r="K34" s="177"/>
      <c r="L34" s="173"/>
      <c r="M34" s="172"/>
      <c r="N34" s="177"/>
      <c r="O34" s="173"/>
      <c r="P34" s="172"/>
      <c r="Q34" s="196"/>
      <c r="R34" s="172">
        <f t="shared" ref="R34:R39" si="24">R8+R16+R24</f>
        <v>0</v>
      </c>
      <c r="S34" s="177"/>
      <c r="T34" s="173"/>
      <c r="U34" s="167">
        <f t="shared" si="3"/>
        <v>0</v>
      </c>
      <c r="V34" s="115"/>
      <c r="W34" s="16"/>
      <c r="X34" s="16"/>
      <c r="Y34" s="70"/>
      <c r="Z34" s="70"/>
    </row>
    <row r="35" spans="1:34" ht="24.75" customHeight="1" x14ac:dyDescent="0.25">
      <c r="A35" s="478"/>
      <c r="B35" s="195" t="s">
        <v>9</v>
      </c>
      <c r="C35" s="171"/>
      <c r="D35" s="177">
        <f t="shared" si="19"/>
        <v>0</v>
      </c>
      <c r="E35" s="177">
        <f t="shared" si="19"/>
        <v>0</v>
      </c>
      <c r="F35" s="173" t="e">
        <f t="shared" si="17"/>
        <v>#DIV/0!</v>
      </c>
      <c r="G35" s="197">
        <f t="shared" si="20"/>
        <v>0</v>
      </c>
      <c r="H35" s="197">
        <f t="shared" si="20"/>
        <v>0</v>
      </c>
      <c r="I35" s="173"/>
      <c r="J35" s="172">
        <f t="shared" si="23"/>
        <v>0</v>
      </c>
      <c r="K35" s="197">
        <f>K9+K17+K25</f>
        <v>0</v>
      </c>
      <c r="L35" s="173"/>
      <c r="M35" s="172"/>
      <c r="N35" s="177"/>
      <c r="O35" s="173"/>
      <c r="P35" s="172" t="e">
        <f>P9+P17+P25+#REF!</f>
        <v>#REF!</v>
      </c>
      <c r="Q35" s="196" t="e">
        <f>Q9+Q17+Q25+#REF!</f>
        <v>#REF!</v>
      </c>
      <c r="R35" s="172">
        <f t="shared" si="24"/>
        <v>0</v>
      </c>
      <c r="S35" s="177">
        <f>S9+S17+S25</f>
        <v>0</v>
      </c>
      <c r="T35" s="173"/>
      <c r="U35" s="167">
        <f t="shared" si="3"/>
        <v>0</v>
      </c>
      <c r="V35" s="115"/>
      <c r="W35" s="16"/>
      <c r="X35" s="16"/>
      <c r="Y35" s="70"/>
      <c r="Z35" s="70"/>
      <c r="AC35" s="479" t="s">
        <v>32</v>
      </c>
      <c r="AD35" s="479"/>
      <c r="AE35" s="479"/>
      <c r="AF35" s="479"/>
      <c r="AG35" s="479"/>
      <c r="AH35" s="479"/>
    </row>
    <row r="36" spans="1:34" ht="24.75" customHeight="1" x14ac:dyDescent="0.25">
      <c r="A36" s="478"/>
      <c r="B36" s="195" t="s">
        <v>10</v>
      </c>
      <c r="C36" s="171"/>
      <c r="D36" s="177">
        <f t="shared" si="19"/>
        <v>40601.587</v>
      </c>
      <c r="E36" s="177">
        <f t="shared" si="19"/>
        <v>205741.35399999999</v>
      </c>
      <c r="F36" s="173">
        <f t="shared" si="17"/>
        <v>5.0673229595680578</v>
      </c>
      <c r="G36" s="172">
        <f t="shared" si="20"/>
        <v>2607.5940000000001</v>
      </c>
      <c r="H36" s="177">
        <f t="shared" si="20"/>
        <v>14117.679</v>
      </c>
      <c r="I36" s="173">
        <f>H36/G36</f>
        <v>5.4140633089353631</v>
      </c>
      <c r="J36" s="172">
        <f t="shared" si="23"/>
        <v>11562.462000000001</v>
      </c>
      <c r="K36" s="177">
        <f>K10+K18+K26</f>
        <v>52446.252</v>
      </c>
      <c r="L36" s="173">
        <f t="shared" si="21"/>
        <v>4.5359069720618317</v>
      </c>
      <c r="M36" s="172">
        <f>M10+M18+M26</f>
        <v>9166.9539999999997</v>
      </c>
      <c r="N36" s="177">
        <f>N10+N18+N26</f>
        <v>29789.875999999997</v>
      </c>
      <c r="O36" s="173">
        <f t="shared" si="22"/>
        <v>3.2497027911343284</v>
      </c>
      <c r="P36" s="172" t="e">
        <f>P10+P18+P26+#REF!</f>
        <v>#REF!</v>
      </c>
      <c r="Q36" s="196" t="e">
        <f>Q10+Q18+Q26+#REF!</f>
        <v>#REF!</v>
      </c>
      <c r="R36" s="172">
        <f t="shared" si="24"/>
        <v>63938.597000000009</v>
      </c>
      <c r="S36" s="177">
        <f>S10+S18+S26</f>
        <v>302095.16099999996</v>
      </c>
      <c r="T36" s="173">
        <f>S36/R36</f>
        <v>4.7247699382581061</v>
      </c>
      <c r="U36" s="167">
        <f t="shared" si="3"/>
        <v>5.669723925909727</v>
      </c>
      <c r="V36" s="115"/>
      <c r="W36" s="16"/>
      <c r="X36" s="16"/>
      <c r="Y36" s="70"/>
      <c r="Z36" s="70"/>
      <c r="AC36" s="479"/>
      <c r="AD36" s="479"/>
      <c r="AE36" s="479"/>
      <c r="AF36" s="479"/>
      <c r="AG36" s="479"/>
      <c r="AH36" s="479"/>
    </row>
    <row r="37" spans="1:34" ht="24.75" customHeight="1" x14ac:dyDescent="0.25">
      <c r="A37" s="478"/>
      <c r="B37" s="195" t="s">
        <v>11</v>
      </c>
      <c r="C37" s="171"/>
      <c r="D37" s="177">
        <f t="shared" si="19"/>
        <v>1681.239</v>
      </c>
      <c r="E37" s="177">
        <f t="shared" si="19"/>
        <v>8585.2649999999994</v>
      </c>
      <c r="F37" s="173">
        <f t="shared" si="17"/>
        <v>5.1065107340479248</v>
      </c>
      <c r="G37" s="197">
        <f t="shared" si="20"/>
        <v>0</v>
      </c>
      <c r="H37" s="197">
        <f t="shared" si="20"/>
        <v>0</v>
      </c>
      <c r="I37" s="173"/>
      <c r="J37" s="172">
        <f t="shared" si="23"/>
        <v>227.40899999999999</v>
      </c>
      <c r="K37" s="197">
        <f>K11+K19+K27</f>
        <v>1151.385</v>
      </c>
      <c r="L37" s="173">
        <f t="shared" si="21"/>
        <v>5.063058190309091</v>
      </c>
      <c r="M37" s="172">
        <f>M11+M19+M27</f>
        <v>0</v>
      </c>
      <c r="N37" s="177"/>
      <c r="O37" s="173"/>
      <c r="P37" s="172" t="e">
        <f>P11+P19+P27+#REF!</f>
        <v>#REF!</v>
      </c>
      <c r="Q37" s="196" t="e">
        <f>Q11+Q19+Q27+#REF!</f>
        <v>#REF!</v>
      </c>
      <c r="R37" s="172">
        <f t="shared" si="24"/>
        <v>1908.6480000000001</v>
      </c>
      <c r="S37" s="177">
        <f>S11+S19+S27</f>
        <v>9736.65</v>
      </c>
      <c r="T37" s="173">
        <f>S37/R37</f>
        <v>5.1013335093741743</v>
      </c>
      <c r="U37" s="167">
        <f t="shared" si="3"/>
        <v>6.1216002112490093</v>
      </c>
      <c r="V37" s="115"/>
      <c r="W37" s="16"/>
      <c r="X37" s="16"/>
      <c r="Y37" s="70"/>
      <c r="Z37" s="70"/>
      <c r="AC37" s="479"/>
      <c r="AD37" s="479"/>
      <c r="AE37" s="479"/>
      <c r="AF37" s="479"/>
      <c r="AG37" s="479"/>
      <c r="AH37" s="479"/>
    </row>
    <row r="38" spans="1:34" ht="24.75" customHeight="1" x14ac:dyDescent="0.25">
      <c r="A38" s="478"/>
      <c r="B38" s="195" t="s">
        <v>12</v>
      </c>
      <c r="C38" s="171"/>
      <c r="D38" s="177">
        <f t="shared" si="19"/>
        <v>22088.958999999999</v>
      </c>
      <c r="E38" s="177">
        <f t="shared" si="19"/>
        <v>119809.56600000001</v>
      </c>
      <c r="F38" s="173">
        <f t="shared" si="17"/>
        <v>5.4239571000154427</v>
      </c>
      <c r="G38" s="197">
        <f t="shared" si="20"/>
        <v>0</v>
      </c>
      <c r="H38" s="197">
        <f t="shared" si="20"/>
        <v>0</v>
      </c>
      <c r="I38" s="173"/>
      <c r="J38" s="172">
        <f t="shared" si="23"/>
        <v>1200.1680000000001</v>
      </c>
      <c r="K38" s="177">
        <f>K12+K20+K28</f>
        <v>5864.6569999999992</v>
      </c>
      <c r="L38" s="173">
        <f t="shared" si="21"/>
        <v>4.8865300524593209</v>
      </c>
      <c r="M38" s="172">
        <f>M12+M20+M28</f>
        <v>1187.4389999999999</v>
      </c>
      <c r="N38" s="177">
        <f>N12+N20+N28</f>
        <v>3972.8980000000001</v>
      </c>
      <c r="O38" s="173">
        <f t="shared" si="22"/>
        <v>3.3457701827209654</v>
      </c>
      <c r="P38" s="172" t="e">
        <f>P12+P20+P28+#REF!</f>
        <v>#REF!</v>
      </c>
      <c r="Q38" s="196" t="e">
        <f>Q12+Q20+Q28+#REF!</f>
        <v>#REF!</v>
      </c>
      <c r="R38" s="172">
        <f t="shared" si="24"/>
        <v>24476.565999999999</v>
      </c>
      <c r="S38" s="177">
        <f>S12+S20+S28</f>
        <v>129647.121</v>
      </c>
      <c r="T38" s="173">
        <f>S38/R38</f>
        <v>5.2967855458155366</v>
      </c>
      <c r="U38" s="167">
        <f t="shared" si="3"/>
        <v>6.3561426549786439</v>
      </c>
      <c r="V38" s="115"/>
      <c r="W38" s="16"/>
      <c r="X38" s="16"/>
      <c r="Y38" s="70"/>
      <c r="Z38" s="70"/>
      <c r="AC38" s="479"/>
      <c r="AD38" s="479"/>
      <c r="AE38" s="479"/>
      <c r="AF38" s="479"/>
      <c r="AG38" s="479"/>
      <c r="AH38" s="479"/>
    </row>
    <row r="39" spans="1:34" ht="24.75" customHeight="1" x14ac:dyDescent="0.25">
      <c r="A39" s="478"/>
      <c r="B39" s="195" t="s">
        <v>13</v>
      </c>
      <c r="C39" s="198"/>
      <c r="D39" s="177">
        <f t="shared" si="19"/>
        <v>75.748999999999995</v>
      </c>
      <c r="E39" s="197">
        <f t="shared" si="19"/>
        <v>377.38499999999999</v>
      </c>
      <c r="F39" s="173">
        <f t="shared" si="17"/>
        <v>4.9820459676035327</v>
      </c>
      <c r="G39" s="197">
        <f t="shared" si="20"/>
        <v>0</v>
      </c>
      <c r="H39" s="197">
        <f t="shared" si="20"/>
        <v>0</v>
      </c>
      <c r="I39" s="173"/>
      <c r="J39" s="172">
        <f t="shared" si="23"/>
        <v>0</v>
      </c>
      <c r="K39" s="177"/>
      <c r="L39" s="173"/>
      <c r="M39" s="172">
        <f>M13+M21+M29</f>
        <v>0</v>
      </c>
      <c r="N39" s="177"/>
      <c r="O39" s="173"/>
      <c r="P39" s="172" t="e">
        <f>P13+P21+P29+#REF!</f>
        <v>#REF!</v>
      </c>
      <c r="Q39" s="196" t="e">
        <f>Q13+Q21+Q29+#REF!</f>
        <v>#REF!</v>
      </c>
      <c r="R39" s="172">
        <f t="shared" si="24"/>
        <v>75.748999999999995</v>
      </c>
      <c r="S39" s="177">
        <f>S13+S21+S29</f>
        <v>377.38499999999999</v>
      </c>
      <c r="T39" s="173">
        <f>S39/R39</f>
        <v>4.9820459676035327</v>
      </c>
      <c r="U39" s="167">
        <f t="shared" si="3"/>
        <v>5.9784551611242387</v>
      </c>
      <c r="V39" s="115"/>
      <c r="W39" s="16"/>
      <c r="X39" s="16"/>
      <c r="Y39" s="70"/>
      <c r="Z39" s="70"/>
    </row>
    <row r="40" spans="1:34" x14ac:dyDescent="0.25">
      <c r="C40"/>
      <c r="J40" s="48"/>
      <c r="K40" s="48"/>
      <c r="R40" s="48"/>
      <c r="S40" s="127"/>
      <c r="T40" s="115"/>
      <c r="U40" s="115"/>
      <c r="V40" s="115"/>
      <c r="W40" s="3"/>
      <c r="X40" s="17"/>
    </row>
    <row r="41" spans="1:34" ht="17.25" customHeight="1" x14ac:dyDescent="0.25">
      <c r="C41"/>
      <c r="M41" s="48"/>
      <c r="R41" s="48"/>
      <c r="S41" s="128"/>
      <c r="T41" s="17"/>
      <c r="U41" s="17"/>
      <c r="W41" s="3"/>
      <c r="X41" s="17"/>
    </row>
    <row r="42" spans="1:34" s="22" customFormat="1" ht="3.75" customHeight="1" x14ac:dyDescent="0.3">
      <c r="A42" s="21"/>
      <c r="D42" s="73"/>
      <c r="E42" s="73"/>
      <c r="F42" s="73"/>
      <c r="G42" s="73"/>
      <c r="H42" s="73"/>
      <c r="I42" s="73"/>
      <c r="J42" s="73"/>
      <c r="K42" s="73"/>
      <c r="L42" s="73"/>
      <c r="M42" s="73"/>
      <c r="N42" s="73"/>
      <c r="O42" s="73"/>
      <c r="P42" s="73" t="e">
        <f>P33+P34+P35+P36+P37+P38+P39</f>
        <v>#REF!</v>
      </c>
      <c r="Q42" s="73" t="e">
        <f>Q33+Q34+Q35+Q36+Q37+Q38+Q39</f>
        <v>#REF!</v>
      </c>
      <c r="R42" s="73"/>
      <c r="S42" s="73"/>
      <c r="T42" s="73"/>
      <c r="U42" s="73"/>
      <c r="V42" s="125"/>
      <c r="W42" s="136"/>
      <c r="X42" s="137"/>
    </row>
    <row r="43" spans="1:34" ht="4.5" customHeight="1" x14ac:dyDescent="0.3">
      <c r="A43" s="21"/>
      <c r="C43"/>
      <c r="W43" s="3"/>
      <c r="X43" s="17"/>
    </row>
    <row r="44" spans="1:34" ht="15.75" x14ac:dyDescent="0.25">
      <c r="B44" s="67" t="s">
        <v>72</v>
      </c>
      <c r="C44"/>
      <c r="R44" s="48"/>
      <c r="S44" s="490" t="s">
        <v>75</v>
      </c>
      <c r="T44" s="490"/>
      <c r="U44" s="142"/>
      <c r="V44" s="126"/>
      <c r="W44" s="3"/>
      <c r="X44" s="17"/>
    </row>
    <row r="45" spans="1:34" x14ac:dyDescent="0.25">
      <c r="C45"/>
    </row>
    <row r="46" spans="1:34" x14ac:dyDescent="0.25">
      <c r="R46" s="48"/>
    </row>
  </sheetData>
  <mergeCells count="17">
    <mergeCell ref="R1:T1"/>
    <mergeCell ref="Y2:Z2"/>
    <mergeCell ref="AA2:AB2"/>
    <mergeCell ref="B4:B5"/>
    <mergeCell ref="C4:C5"/>
    <mergeCell ref="D4:F4"/>
    <mergeCell ref="G4:I4"/>
    <mergeCell ref="J4:L4"/>
    <mergeCell ref="M4:O4"/>
    <mergeCell ref="B2:U2"/>
    <mergeCell ref="S44:T44"/>
    <mergeCell ref="R4:U4"/>
    <mergeCell ref="Y4:AD4"/>
    <mergeCell ref="AF4:AK4"/>
    <mergeCell ref="A6:A30"/>
    <mergeCell ref="A33:A39"/>
    <mergeCell ref="AC35:AH38"/>
  </mergeCells>
  <dataValidations count="1">
    <dataValidation type="decimal" allowBlank="1" showErrorMessage="1" errorTitle="Ошибка" error="Допускается ввод только действительных чисел!" sqref="AF6:AI13 AF22:AJ22 G22:H28 F32:F39 V31:AD31 E31:O31 I33:I39 O33:O39 AF15:AI21 Y15:AB29 J6:J13 E32 L33:L39 G29:Q29 K6:K12 AF31:AK31 R31:T31 T33:T39 V33:V39 AF23:AI30 D22:D32 E22:E30 J15:J28 K14:K28 J30:K30">
      <formula1>-9.99999999999999E+23</formula1>
      <formula2>9.99999999999999E+23</formula2>
    </dataValidation>
  </dataValidations>
  <pageMargins left="0.70866141732283472" right="0.31496062992125984" top="0.55118110236220474" bottom="0.35433070866141736" header="0.31496062992125984" footer="0.31496062992125984"/>
  <pageSetup paperSize="9" scale="4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pageSetUpPr fitToPage="1"/>
  </sheetPr>
  <dimension ref="A1:BB35"/>
  <sheetViews>
    <sheetView zoomScale="70" zoomScaleNormal="70" workbookViewId="0">
      <selection activeCell="G26" sqref="G26"/>
    </sheetView>
  </sheetViews>
  <sheetFormatPr defaultRowHeight="15" x14ac:dyDescent="0.25"/>
  <cols>
    <col min="1" max="1" width="23.85546875" customWidth="1"/>
    <col min="2" max="2" width="11.85546875" customWidth="1"/>
    <col min="3" max="3" width="10.28515625" bestFit="1" customWidth="1"/>
    <col min="4" max="4" width="10.85546875" customWidth="1"/>
    <col min="5" max="5" width="10.5703125" customWidth="1"/>
    <col min="7" max="7" width="12" bestFit="1" customWidth="1"/>
    <col min="8" max="8" width="13.7109375" customWidth="1"/>
    <col min="9" max="9" width="9.140625" customWidth="1"/>
    <col min="10" max="10" width="11" customWidth="1"/>
    <col min="11" max="11" width="10.42578125" customWidth="1"/>
    <col min="12" max="15" width="10.5703125" customWidth="1"/>
    <col min="16" max="16" width="8.7109375" customWidth="1"/>
    <col min="17" max="17" width="12" customWidth="1"/>
    <col min="18" max="18" width="12.140625" customWidth="1"/>
    <col min="19" max="19" width="14.140625" style="94" customWidth="1"/>
    <col min="20" max="21" width="14.85546875" bestFit="1" customWidth="1"/>
    <col min="35" max="35" width="27.28515625" customWidth="1"/>
  </cols>
  <sheetData>
    <row r="1" spans="1:54" ht="16.5" customHeight="1" x14ac:dyDescent="0.25">
      <c r="A1" s="584"/>
      <c r="B1" s="584"/>
      <c r="C1" s="584"/>
      <c r="D1" s="584"/>
      <c r="E1" s="584"/>
      <c r="F1" s="584"/>
      <c r="G1" s="88"/>
      <c r="H1" s="88"/>
      <c r="I1" s="88"/>
      <c r="J1" s="88"/>
      <c r="K1" s="88"/>
      <c r="L1" s="88"/>
      <c r="M1" s="88"/>
      <c r="N1" s="88"/>
      <c r="O1" s="88"/>
      <c r="P1" s="88"/>
      <c r="Q1" s="88"/>
      <c r="R1" s="88"/>
      <c r="S1" s="93"/>
      <c r="T1" s="584" t="s">
        <v>54</v>
      </c>
      <c r="U1" s="584"/>
      <c r="AH1" s="556" t="s">
        <v>54</v>
      </c>
      <c r="AI1" s="556"/>
      <c r="AJ1" s="556"/>
      <c r="AK1" s="556"/>
      <c r="AL1" s="556"/>
    </row>
    <row r="2" spans="1:54" ht="16.5" customHeight="1" x14ac:dyDescent="0.25">
      <c r="A2" s="586" t="s">
        <v>67</v>
      </c>
      <c r="B2" s="586"/>
      <c r="C2" s="586"/>
      <c r="D2" s="586"/>
      <c r="E2" s="586"/>
      <c r="F2" s="586"/>
      <c r="G2" s="586"/>
      <c r="H2" s="586"/>
      <c r="I2" s="586"/>
      <c r="J2" s="586"/>
      <c r="K2" s="586"/>
      <c r="L2" s="586"/>
      <c r="M2" s="586"/>
      <c r="N2" s="586"/>
      <c r="O2" s="586"/>
      <c r="P2" s="586"/>
      <c r="Q2" s="586"/>
      <c r="R2" s="586"/>
      <c r="S2" s="586"/>
      <c r="T2" s="586"/>
      <c r="U2" s="586"/>
      <c r="AH2" s="113"/>
      <c r="AI2" s="113"/>
      <c r="AJ2" s="113"/>
      <c r="AK2" s="113"/>
      <c r="AL2" s="113"/>
    </row>
    <row r="3" spans="1:54" ht="16.5" customHeight="1" x14ac:dyDescent="0.25">
      <c r="A3" s="586"/>
      <c r="B3" s="586"/>
      <c r="C3" s="586"/>
      <c r="D3" s="586"/>
      <c r="E3" s="586"/>
      <c r="F3" s="586"/>
      <c r="G3" s="586"/>
      <c r="H3" s="586"/>
      <c r="I3" s="586"/>
      <c r="J3" s="586"/>
      <c r="K3" s="586"/>
      <c r="L3" s="586"/>
      <c r="M3" s="586"/>
      <c r="N3" s="586"/>
      <c r="O3" s="586"/>
      <c r="P3" s="586"/>
      <c r="Q3" s="586"/>
      <c r="R3" s="586"/>
      <c r="S3" s="586"/>
      <c r="T3" s="586"/>
      <c r="U3" s="586"/>
      <c r="AH3" s="113"/>
      <c r="AI3" s="113"/>
      <c r="AJ3" s="113"/>
      <c r="AK3" s="113"/>
      <c r="AL3" s="113"/>
    </row>
    <row r="4" spans="1:54" ht="18" customHeight="1" x14ac:dyDescent="0.25">
      <c r="A4" s="557"/>
      <c r="B4" s="557"/>
      <c r="C4" s="557"/>
      <c r="D4" s="557"/>
      <c r="E4" s="557"/>
      <c r="F4" s="557"/>
      <c r="G4" s="557"/>
      <c r="H4" s="557"/>
      <c r="I4" s="557"/>
      <c r="J4" s="557"/>
      <c r="K4" s="557"/>
      <c r="L4" s="557"/>
      <c r="M4" s="557"/>
      <c r="N4" s="557"/>
      <c r="O4" s="557"/>
      <c r="P4" s="557"/>
      <c r="Q4" s="557"/>
      <c r="R4" s="557"/>
      <c r="S4" s="557"/>
      <c r="T4" s="557"/>
      <c r="U4" s="557"/>
      <c r="V4" s="96"/>
      <c r="W4" s="96"/>
      <c r="X4" s="96"/>
      <c r="Y4" s="96"/>
      <c r="Z4" s="96"/>
      <c r="AA4" s="96"/>
      <c r="AB4" s="96"/>
      <c r="AC4" s="96"/>
      <c r="AD4" s="96"/>
      <c r="AE4" s="96"/>
      <c r="AF4" s="96"/>
      <c r="AG4" s="96"/>
      <c r="AH4" s="96"/>
      <c r="AZ4" s="556" t="s">
        <v>55</v>
      </c>
      <c r="BA4" s="556"/>
      <c r="BB4" s="556"/>
    </row>
    <row r="5" spans="1:54" ht="66" customHeight="1" x14ac:dyDescent="0.25">
      <c r="A5" s="78" t="s">
        <v>68</v>
      </c>
      <c r="B5" s="90">
        <v>43070</v>
      </c>
      <c r="C5" s="90">
        <v>43101</v>
      </c>
      <c r="D5" s="90">
        <v>43132</v>
      </c>
      <c r="E5" s="90">
        <v>43160</v>
      </c>
      <c r="F5" s="90">
        <v>43191</v>
      </c>
      <c r="G5" s="90">
        <v>43221</v>
      </c>
      <c r="H5" s="82">
        <v>43252</v>
      </c>
      <c r="I5" s="100">
        <v>42917</v>
      </c>
      <c r="J5" s="100">
        <v>42948</v>
      </c>
      <c r="K5" s="101">
        <v>42979</v>
      </c>
      <c r="L5" s="101">
        <v>43009</v>
      </c>
      <c r="M5" s="101">
        <v>43040</v>
      </c>
      <c r="N5" s="101">
        <v>43070</v>
      </c>
      <c r="O5" s="101" t="s">
        <v>60</v>
      </c>
      <c r="P5" s="103" t="s">
        <v>59</v>
      </c>
      <c r="Q5" s="103" t="s">
        <v>61</v>
      </c>
      <c r="R5" s="103" t="s">
        <v>62</v>
      </c>
      <c r="S5" s="100" t="s">
        <v>65</v>
      </c>
      <c r="T5" s="100" t="s">
        <v>64</v>
      </c>
      <c r="U5" s="100" t="s">
        <v>66</v>
      </c>
      <c r="V5" s="96"/>
      <c r="W5" s="96"/>
    </row>
    <row r="6" spans="1:54" ht="30" x14ac:dyDescent="0.25">
      <c r="A6" s="78" t="s">
        <v>56</v>
      </c>
      <c r="B6" s="109" t="e">
        <f>#REF!</f>
        <v>#REF!</v>
      </c>
      <c r="C6" s="109">
        <f>'январь 2020'!T42</f>
        <v>4.7291654540557015</v>
      </c>
      <c r="D6" s="109">
        <f>'Февраль 2020'!T41</f>
        <v>4.9061304427268215</v>
      </c>
      <c r="E6" s="110">
        <f>'март 2020'!T41</f>
        <v>4.6387424609860943</v>
      </c>
      <c r="F6" s="110" t="e">
        <f>#REF!</f>
        <v>#REF!</v>
      </c>
      <c r="G6" s="110" t="e">
        <f>#REF!</f>
        <v>#REF!</v>
      </c>
      <c r="H6" s="110" t="e">
        <f>#REF!</f>
        <v>#REF!</v>
      </c>
      <c r="I6" s="110" t="e">
        <f>#REF!</f>
        <v>#REF!</v>
      </c>
      <c r="J6" s="110" t="e">
        <f>#REF!</f>
        <v>#REF!</v>
      </c>
      <c r="K6" s="110" t="e">
        <f>#REF!</f>
        <v>#REF!</v>
      </c>
      <c r="L6" s="110" t="e">
        <f>#REF!</f>
        <v>#REF!</v>
      </c>
      <c r="M6" s="110" t="e">
        <f>#REF!</f>
        <v>#REF!</v>
      </c>
      <c r="N6" s="110" t="e">
        <f>#REF!</f>
        <v>#REF!</v>
      </c>
      <c r="O6" s="110" t="e">
        <f>#REF!</f>
        <v>#REF!</v>
      </c>
      <c r="P6" s="104" t="e">
        <f t="shared" ref="P6:P11" si="0">N6/B6*100</f>
        <v>#REF!</v>
      </c>
      <c r="Q6" s="104" t="e">
        <f t="shared" ref="Q6:Q11" si="1">G6/B6*100</f>
        <v>#REF!</v>
      </c>
      <c r="R6" s="104" t="e">
        <f t="shared" ref="R6:R11" si="2">G6/F6*100</f>
        <v>#REF!</v>
      </c>
      <c r="S6" s="114" t="e">
        <f t="shared" ref="S6:S11" si="3">I6/H6*100</f>
        <v>#REF!</v>
      </c>
      <c r="T6" s="114" t="e">
        <f t="shared" ref="T6:T11" si="4">I6/C6*100</f>
        <v>#REF!</v>
      </c>
      <c r="U6" s="114" t="e">
        <f t="shared" ref="U6:U11" si="5">I6/B6*100</f>
        <v>#REF!</v>
      </c>
      <c r="V6" s="96"/>
      <c r="W6" s="96"/>
    </row>
    <row r="7" spans="1:54" ht="68.25" hidden="1" customHeight="1" x14ac:dyDescent="0.25">
      <c r="A7" s="78" t="s">
        <v>9</v>
      </c>
      <c r="B7" s="109" t="e">
        <f>#REF!</f>
        <v>#REF!</v>
      </c>
      <c r="C7" s="109">
        <f>'январь 2020'!T44</f>
        <v>0</v>
      </c>
      <c r="D7" s="109">
        <f>'Февраль 2020'!T43</f>
        <v>0</v>
      </c>
      <c r="E7" s="110">
        <f>'март 2020'!T43</f>
        <v>0</v>
      </c>
      <c r="F7" s="111" t="e">
        <f>#REF!</f>
        <v>#REF!</v>
      </c>
      <c r="G7" s="111" t="e">
        <f>#REF!</f>
        <v>#REF!</v>
      </c>
      <c r="H7" s="110" t="e">
        <f>#REF!</f>
        <v>#REF!</v>
      </c>
      <c r="I7" s="110" t="e">
        <f>#REF!</f>
        <v>#REF!</v>
      </c>
      <c r="J7" s="110" t="e">
        <f>#REF!</f>
        <v>#REF!</v>
      </c>
      <c r="K7" s="110" t="e">
        <f>#REF!</f>
        <v>#REF!</v>
      </c>
      <c r="L7" s="110" t="e">
        <f>#REF!</f>
        <v>#REF!</v>
      </c>
      <c r="M7" s="110" t="e">
        <f>#REF!</f>
        <v>#REF!</v>
      </c>
      <c r="N7" s="110" t="e">
        <f>#REF!</f>
        <v>#REF!</v>
      </c>
      <c r="O7" s="110" t="e">
        <f>#REF!</f>
        <v>#REF!</v>
      </c>
      <c r="P7" s="104" t="e">
        <f t="shared" si="0"/>
        <v>#REF!</v>
      </c>
      <c r="Q7" s="104" t="e">
        <f t="shared" si="1"/>
        <v>#REF!</v>
      </c>
      <c r="R7" s="104" t="e">
        <f t="shared" si="2"/>
        <v>#REF!</v>
      </c>
      <c r="S7" s="114" t="e">
        <f t="shared" si="3"/>
        <v>#REF!</v>
      </c>
      <c r="T7" s="114" t="e">
        <f t="shared" si="4"/>
        <v>#REF!</v>
      </c>
      <c r="U7" s="114" t="e">
        <f t="shared" si="5"/>
        <v>#REF!</v>
      </c>
    </row>
    <row r="8" spans="1:54" ht="28.5" customHeight="1" x14ac:dyDescent="0.25">
      <c r="A8" s="78" t="s">
        <v>10</v>
      </c>
      <c r="B8" s="109" t="e">
        <f>#REF!</f>
        <v>#REF!</v>
      </c>
      <c r="C8" s="109">
        <f>'январь 2020'!T45</f>
        <v>4.8024752041102374</v>
      </c>
      <c r="D8" s="109">
        <f>'Февраль 2020'!T44</f>
        <v>4.9537552693022331</v>
      </c>
      <c r="E8" s="110">
        <f>'март 2020'!T44</f>
        <v>4.6577746422268227</v>
      </c>
      <c r="F8" s="111" t="e">
        <f>#REF!</f>
        <v>#REF!</v>
      </c>
      <c r="G8" s="111" t="e">
        <f>#REF!</f>
        <v>#REF!</v>
      </c>
      <c r="H8" s="110" t="e">
        <f>#REF!</f>
        <v>#REF!</v>
      </c>
      <c r="I8" s="110" t="e">
        <f>#REF!</f>
        <v>#REF!</v>
      </c>
      <c r="J8" s="111" t="e">
        <f>#REF!</f>
        <v>#REF!</v>
      </c>
      <c r="K8" s="110" t="e">
        <f>#REF!</f>
        <v>#REF!</v>
      </c>
      <c r="L8" s="110" t="e">
        <f>#REF!</f>
        <v>#REF!</v>
      </c>
      <c r="M8" s="110" t="e">
        <f>#REF!</f>
        <v>#REF!</v>
      </c>
      <c r="N8" s="110" t="e">
        <f>#REF!</f>
        <v>#REF!</v>
      </c>
      <c r="O8" s="110" t="e">
        <f>#REF!</f>
        <v>#REF!</v>
      </c>
      <c r="P8" s="104" t="e">
        <f t="shared" si="0"/>
        <v>#REF!</v>
      </c>
      <c r="Q8" s="104" t="e">
        <f t="shared" si="1"/>
        <v>#REF!</v>
      </c>
      <c r="R8" s="104" t="e">
        <f t="shared" si="2"/>
        <v>#REF!</v>
      </c>
      <c r="S8" s="114" t="e">
        <f t="shared" si="3"/>
        <v>#REF!</v>
      </c>
      <c r="T8" s="114" t="e">
        <f t="shared" si="4"/>
        <v>#REF!</v>
      </c>
      <c r="U8" s="114" t="e">
        <f t="shared" si="5"/>
        <v>#REF!</v>
      </c>
    </row>
    <row r="9" spans="1:54" ht="30" x14ac:dyDescent="0.25">
      <c r="A9" s="78" t="s">
        <v>11</v>
      </c>
      <c r="B9" s="109" t="e">
        <f>#REF!</f>
        <v>#REF!</v>
      </c>
      <c r="C9" s="109">
        <f>'январь 2020'!T46</f>
        <v>5.054533372073621</v>
      </c>
      <c r="D9" s="109">
        <f>'Февраль 2020'!T45</f>
        <v>5.3172436422000571</v>
      </c>
      <c r="E9" s="110">
        <f>'март 2020'!T45</f>
        <v>5.0147370685988504</v>
      </c>
      <c r="F9" s="111" t="e">
        <f>#REF!</f>
        <v>#REF!</v>
      </c>
      <c r="G9" s="111" t="e">
        <f>#REF!</f>
        <v>#REF!</v>
      </c>
      <c r="H9" s="110" t="e">
        <f>#REF!</f>
        <v>#REF!</v>
      </c>
      <c r="I9" s="110" t="e">
        <f>#REF!</f>
        <v>#REF!</v>
      </c>
      <c r="J9" s="111" t="e">
        <f>#REF!</f>
        <v>#REF!</v>
      </c>
      <c r="K9" s="110" t="e">
        <f>#REF!</f>
        <v>#REF!</v>
      </c>
      <c r="L9" s="110" t="e">
        <f>#REF!</f>
        <v>#REF!</v>
      </c>
      <c r="M9" s="110" t="e">
        <f>#REF!</f>
        <v>#REF!</v>
      </c>
      <c r="N9" s="110" t="e">
        <f>#REF!</f>
        <v>#REF!</v>
      </c>
      <c r="O9" s="110" t="e">
        <f>#REF!</f>
        <v>#REF!</v>
      </c>
      <c r="P9" s="104" t="e">
        <f t="shared" si="0"/>
        <v>#REF!</v>
      </c>
      <c r="Q9" s="104" t="e">
        <f t="shared" si="1"/>
        <v>#REF!</v>
      </c>
      <c r="R9" s="104" t="e">
        <f t="shared" si="2"/>
        <v>#REF!</v>
      </c>
      <c r="S9" s="114" t="e">
        <f t="shared" si="3"/>
        <v>#REF!</v>
      </c>
      <c r="T9" s="114" t="e">
        <f t="shared" si="4"/>
        <v>#REF!</v>
      </c>
      <c r="U9" s="114" t="e">
        <f t="shared" si="5"/>
        <v>#REF!</v>
      </c>
    </row>
    <row r="10" spans="1:54" ht="30" x14ac:dyDescent="0.25">
      <c r="A10" s="78" t="s">
        <v>12</v>
      </c>
      <c r="B10" s="109" t="e">
        <f>#REF!</f>
        <v>#REF!</v>
      </c>
      <c r="C10" s="109">
        <f>'январь 2020'!T47</f>
        <v>5.2784639634077379</v>
      </c>
      <c r="D10" s="109">
        <f>'Февраль 2020'!T46</f>
        <v>5.442188360621401</v>
      </c>
      <c r="E10" s="110">
        <f>'март 2020'!T46</f>
        <v>5.1415950909785799</v>
      </c>
      <c r="F10" s="111" t="e">
        <f>#REF!</f>
        <v>#REF!</v>
      </c>
      <c r="G10" s="111" t="e">
        <f>#REF!</f>
        <v>#REF!</v>
      </c>
      <c r="H10" s="110" t="e">
        <f>#REF!</f>
        <v>#REF!</v>
      </c>
      <c r="I10" s="110" t="e">
        <f>#REF!</f>
        <v>#REF!</v>
      </c>
      <c r="J10" s="111" t="e">
        <f>#REF!</f>
        <v>#REF!</v>
      </c>
      <c r="K10" s="110" t="e">
        <f>#REF!</f>
        <v>#REF!</v>
      </c>
      <c r="L10" s="110" t="e">
        <f>#REF!</f>
        <v>#REF!</v>
      </c>
      <c r="M10" s="110" t="e">
        <f>#REF!</f>
        <v>#REF!</v>
      </c>
      <c r="N10" s="110" t="e">
        <f>#REF!</f>
        <v>#REF!</v>
      </c>
      <c r="O10" s="110" t="e">
        <f>#REF!</f>
        <v>#REF!</v>
      </c>
      <c r="P10" s="104" t="e">
        <f t="shared" si="0"/>
        <v>#REF!</v>
      </c>
      <c r="Q10" s="104" t="e">
        <f t="shared" si="1"/>
        <v>#REF!</v>
      </c>
      <c r="R10" s="104" t="e">
        <f t="shared" si="2"/>
        <v>#REF!</v>
      </c>
      <c r="S10" s="114" t="e">
        <f t="shared" si="3"/>
        <v>#REF!</v>
      </c>
      <c r="T10" s="114" t="e">
        <f t="shared" si="4"/>
        <v>#REF!</v>
      </c>
      <c r="U10" s="114" t="e">
        <f t="shared" si="5"/>
        <v>#REF!</v>
      </c>
    </row>
    <row r="11" spans="1:54" ht="85.5" x14ac:dyDescent="0.25">
      <c r="A11" s="79" t="s">
        <v>52</v>
      </c>
      <c r="B11" s="109" t="e">
        <f>#REF!</f>
        <v>#REF!</v>
      </c>
      <c r="C11" s="109">
        <f>'январь 2020'!T39</f>
        <v>4.907520621799657</v>
      </c>
      <c r="D11" s="109">
        <f>'Февраль 2020'!T39</f>
        <v>5.0724875886541358</v>
      </c>
      <c r="E11" s="111">
        <f>'март 2020'!T39</f>
        <v>4.7709179372228983</v>
      </c>
      <c r="F11" s="111" t="e">
        <f>#REF!</f>
        <v>#REF!</v>
      </c>
      <c r="G11" s="111" t="e">
        <f>#REF!</f>
        <v>#REF!</v>
      </c>
      <c r="H11" s="110" t="e">
        <f>#REF!</f>
        <v>#REF!</v>
      </c>
      <c r="I11" s="110" t="e">
        <f>#REF!</f>
        <v>#REF!</v>
      </c>
      <c r="J11" s="111" t="e">
        <f>#REF!</f>
        <v>#REF!</v>
      </c>
      <c r="K11" s="110" t="e">
        <f>#REF!</f>
        <v>#REF!</v>
      </c>
      <c r="L11" s="110" t="e">
        <f>#REF!</f>
        <v>#REF!</v>
      </c>
      <c r="M11" s="110" t="e">
        <f>#REF!</f>
        <v>#REF!</v>
      </c>
      <c r="N11" s="110" t="e">
        <f>#REF!</f>
        <v>#REF!</v>
      </c>
      <c r="O11" s="110" t="e">
        <f>#REF!</f>
        <v>#REF!</v>
      </c>
      <c r="P11" s="104" t="e">
        <f t="shared" si="0"/>
        <v>#REF!</v>
      </c>
      <c r="Q11" s="104" t="e">
        <f t="shared" si="1"/>
        <v>#REF!</v>
      </c>
      <c r="R11" s="104" t="e">
        <f t="shared" si="2"/>
        <v>#REF!</v>
      </c>
      <c r="S11" s="114" t="e">
        <f t="shared" si="3"/>
        <v>#REF!</v>
      </c>
      <c r="T11" s="114" t="e">
        <f t="shared" si="4"/>
        <v>#REF!</v>
      </c>
      <c r="U11" s="114" t="e">
        <f t="shared" si="5"/>
        <v>#REF!</v>
      </c>
    </row>
    <row r="14" spans="1:54" ht="15.75" customHeight="1" x14ac:dyDescent="0.25">
      <c r="A14" s="586" t="s">
        <v>58</v>
      </c>
      <c r="B14" s="586"/>
      <c r="C14" s="586"/>
      <c r="D14" s="586"/>
      <c r="E14" s="586"/>
      <c r="F14" s="586"/>
      <c r="G14" s="586"/>
      <c r="H14" s="89"/>
      <c r="I14" s="89"/>
      <c r="J14" s="89"/>
      <c r="K14" s="89"/>
      <c r="L14" s="89"/>
      <c r="M14" s="89"/>
      <c r="N14" s="89"/>
      <c r="O14" s="89"/>
      <c r="P14" s="89"/>
      <c r="Q14" s="89"/>
      <c r="R14" s="89"/>
      <c r="S14" s="93"/>
    </row>
    <row r="15" spans="1:54" ht="15.75" thickBot="1" x14ac:dyDescent="0.3">
      <c r="Q15" t="e">
        <f>G10/F10*100</f>
        <v>#REF!</v>
      </c>
    </row>
    <row r="16" spans="1:54" ht="15.75" thickBot="1" x14ac:dyDescent="0.3">
      <c r="A16" s="81"/>
      <c r="B16" s="80">
        <v>43070</v>
      </c>
      <c r="C16" s="65">
        <v>43101</v>
      </c>
      <c r="D16" s="65">
        <v>43132</v>
      </c>
      <c r="E16" s="65">
        <v>43160</v>
      </c>
      <c r="F16" s="65">
        <v>43191</v>
      </c>
      <c r="G16" s="65">
        <v>43221</v>
      </c>
      <c r="H16" s="140">
        <v>43252</v>
      </c>
      <c r="I16" s="140">
        <v>43282</v>
      </c>
      <c r="J16" s="140">
        <v>43313</v>
      </c>
      <c r="K16" s="140">
        <v>43344</v>
      </c>
      <c r="L16" s="140">
        <v>43374</v>
      </c>
      <c r="M16" s="140">
        <v>43405</v>
      </c>
      <c r="N16" s="140">
        <v>43435</v>
      </c>
      <c r="O16" s="107"/>
      <c r="Q16" t="e">
        <f>Q15-100</f>
        <v>#REF!</v>
      </c>
      <c r="S16"/>
    </row>
    <row r="17" spans="1:34" ht="50.25" customHeight="1" thickBot="1" x14ac:dyDescent="0.3">
      <c r="A17" s="92">
        <v>2017</v>
      </c>
      <c r="B17" s="83" t="e">
        <f t="shared" ref="B17:G17" si="6">B11</f>
        <v>#REF!</v>
      </c>
      <c r="C17" s="84">
        <f t="shared" si="6"/>
        <v>4.907520621799657</v>
      </c>
      <c r="D17" s="85">
        <f t="shared" si="6"/>
        <v>5.0724875886541358</v>
      </c>
      <c r="E17" s="85">
        <f t="shared" si="6"/>
        <v>4.7709179372228983</v>
      </c>
      <c r="F17" s="85" t="e">
        <f t="shared" si="6"/>
        <v>#REF!</v>
      </c>
      <c r="G17" s="85" t="e">
        <f t="shared" si="6"/>
        <v>#REF!</v>
      </c>
      <c r="H17" s="85" t="e">
        <f t="shared" ref="H17:N17" si="7">H11</f>
        <v>#REF!</v>
      </c>
      <c r="I17" s="85" t="e">
        <f t="shared" si="7"/>
        <v>#REF!</v>
      </c>
      <c r="J17" s="106" t="e">
        <f t="shared" si="7"/>
        <v>#REF!</v>
      </c>
      <c r="K17" s="102" t="e">
        <f t="shared" si="7"/>
        <v>#REF!</v>
      </c>
      <c r="L17" s="102" t="e">
        <f t="shared" si="7"/>
        <v>#REF!</v>
      </c>
      <c r="M17" s="102" t="e">
        <f>M11</f>
        <v>#REF!</v>
      </c>
      <c r="N17" s="102" t="e">
        <f t="shared" si="7"/>
        <v>#REF!</v>
      </c>
      <c r="O17" s="108"/>
      <c r="S17"/>
    </row>
    <row r="19" spans="1:34" ht="24.75" customHeight="1" x14ac:dyDescent="0.25"/>
    <row r="20" spans="1:34" ht="113.25" customHeight="1" x14ac:dyDescent="0.25">
      <c r="I20" t="e">
        <f>I17/H17*100</f>
        <v>#REF!</v>
      </c>
    </row>
    <row r="21" spans="1:34" ht="15" customHeight="1" x14ac:dyDescent="0.25"/>
    <row r="26" spans="1:34" ht="30" x14ac:dyDescent="0.25">
      <c r="A26" s="55"/>
      <c r="B26" s="59" t="s">
        <v>39</v>
      </c>
      <c r="C26" s="59" t="s">
        <v>40</v>
      </c>
      <c r="D26" s="59" t="s">
        <v>41</v>
      </c>
      <c r="E26" s="59" t="s">
        <v>42</v>
      </c>
      <c r="F26" s="59" t="s">
        <v>43</v>
      </c>
      <c r="G26" s="59" t="s">
        <v>44</v>
      </c>
      <c r="H26" s="59" t="s">
        <v>45</v>
      </c>
      <c r="I26" s="59" t="s">
        <v>46</v>
      </c>
      <c r="J26" s="59" t="s">
        <v>47</v>
      </c>
      <c r="K26" s="59" t="s">
        <v>48</v>
      </c>
      <c r="L26" s="59"/>
      <c r="M26" s="59"/>
      <c r="N26" s="59"/>
      <c r="O26" s="59"/>
      <c r="P26" s="59" t="s">
        <v>49</v>
      </c>
      <c r="Q26" s="59" t="s">
        <v>50</v>
      </c>
      <c r="R26" s="62" t="s">
        <v>51</v>
      </c>
    </row>
    <row r="27" spans="1:34" ht="63.75" x14ac:dyDescent="0.25">
      <c r="A27" s="60" t="s">
        <v>33</v>
      </c>
      <c r="B27" s="61">
        <v>2.9735620941682965</v>
      </c>
      <c r="C27" s="61">
        <v>2.9443985041045608</v>
      </c>
      <c r="D27" s="61">
        <v>3.0689529839691616</v>
      </c>
      <c r="E27" s="61">
        <v>2.9806085376629921</v>
      </c>
      <c r="F27" s="61">
        <v>2.9707672261622737</v>
      </c>
      <c r="G27" s="61">
        <v>2.9393169535827477</v>
      </c>
      <c r="H27" s="61">
        <v>3.0581648233075698</v>
      </c>
      <c r="I27" s="61">
        <v>3.5524102965143673</v>
      </c>
      <c r="J27" s="61">
        <v>3.5481371524793857</v>
      </c>
      <c r="K27" s="61">
        <v>3.42086150414353</v>
      </c>
      <c r="L27" s="61"/>
      <c r="M27" s="61"/>
      <c r="N27" s="61"/>
      <c r="O27" s="61"/>
      <c r="P27" s="61">
        <v>3.3356940208149641</v>
      </c>
      <c r="Q27" s="61">
        <v>3.2311771757756027</v>
      </c>
      <c r="R27" s="63">
        <v>3.2436167283173032</v>
      </c>
      <c r="T27" s="585" t="s">
        <v>53</v>
      </c>
      <c r="U27" s="585"/>
      <c r="V27" s="585"/>
      <c r="W27" s="585"/>
      <c r="X27" s="585"/>
      <c r="Y27" s="585"/>
      <c r="Z27" s="585"/>
      <c r="AA27" s="585"/>
      <c r="AB27" s="585"/>
      <c r="AC27" s="585"/>
      <c r="AD27" s="585"/>
      <c r="AE27" s="585"/>
      <c r="AF27" s="585"/>
      <c r="AG27" s="585"/>
      <c r="AH27" s="585"/>
    </row>
    <row r="28" spans="1:34" ht="38.25" x14ac:dyDescent="0.25">
      <c r="A28" s="55" t="s">
        <v>34</v>
      </c>
      <c r="B28" s="58">
        <v>2.6704647010216025</v>
      </c>
      <c r="C28" s="58">
        <v>2.4550838947776015</v>
      </c>
      <c r="D28" s="58">
        <v>2.6714090200211906</v>
      </c>
      <c r="E28" s="58">
        <v>2.6788112849971966</v>
      </c>
      <c r="F28" s="58">
        <v>2.6500516950792399</v>
      </c>
      <c r="G28" s="58">
        <v>2.752512013696081</v>
      </c>
      <c r="H28" s="58">
        <v>2.7164349948522619</v>
      </c>
      <c r="I28" s="58">
        <v>3.2120238704635455</v>
      </c>
      <c r="J28" s="58">
        <v>3.2397244041726969</v>
      </c>
      <c r="K28" s="58">
        <v>3.0971227198502009</v>
      </c>
      <c r="L28" s="58"/>
      <c r="M28" s="58"/>
      <c r="N28" s="58"/>
      <c r="O28" s="58"/>
      <c r="P28" s="58">
        <v>3.0223006270654103</v>
      </c>
      <c r="Q28" s="58">
        <v>2.9074930241130112</v>
      </c>
      <c r="R28" s="64">
        <v>2.9270421200620311</v>
      </c>
      <c r="S28" s="95"/>
      <c r="T28" s="585"/>
      <c r="U28" s="585"/>
      <c r="V28" s="585"/>
      <c r="W28" s="585"/>
      <c r="X28" s="585"/>
      <c r="Y28" s="585"/>
      <c r="Z28" s="585"/>
      <c r="AA28" s="585"/>
      <c r="AB28" s="585"/>
      <c r="AC28" s="585"/>
      <c r="AD28" s="585"/>
      <c r="AE28" s="585"/>
      <c r="AF28" s="585"/>
      <c r="AG28" s="585"/>
      <c r="AH28" s="585"/>
    </row>
    <row r="29" spans="1:34" ht="38.25" x14ac:dyDescent="0.25">
      <c r="A29" s="55" t="s">
        <v>35</v>
      </c>
      <c r="B29" s="58">
        <v>3.0598560240704353</v>
      </c>
      <c r="C29" s="58">
        <v>2.9997837599652728</v>
      </c>
      <c r="D29" s="58">
        <v>3.1397689152290345</v>
      </c>
      <c r="E29" s="58">
        <v>2.9954158904005084</v>
      </c>
      <c r="F29" s="58">
        <v>3.0497056639020936</v>
      </c>
      <c r="G29" s="58">
        <v>3.0521686128229621</v>
      </c>
      <c r="H29" s="58">
        <v>3.1213207109204837</v>
      </c>
      <c r="I29" s="58">
        <v>3.5940212849836559</v>
      </c>
      <c r="J29" s="58">
        <v>3.597201972966638</v>
      </c>
      <c r="K29" s="58">
        <v>3.4279629056307925</v>
      </c>
      <c r="L29" s="58"/>
      <c r="M29" s="58"/>
      <c r="N29" s="58"/>
      <c r="O29" s="58"/>
      <c r="P29" s="58">
        <v>3.3456043328351983</v>
      </c>
      <c r="Q29" s="58">
        <v>3.2075976345396557</v>
      </c>
      <c r="R29" s="64">
        <v>3.254171539697774</v>
      </c>
      <c r="S29" s="95"/>
      <c r="T29" s="585"/>
      <c r="U29" s="585"/>
      <c r="V29" s="585"/>
      <c r="W29" s="585"/>
      <c r="X29" s="585"/>
      <c r="Y29" s="585"/>
      <c r="Z29" s="585"/>
      <c r="AA29" s="585"/>
      <c r="AB29" s="585"/>
      <c r="AC29" s="585"/>
      <c r="AD29" s="585"/>
      <c r="AE29" s="585"/>
      <c r="AF29" s="585"/>
      <c r="AG29" s="585"/>
      <c r="AH29" s="585"/>
    </row>
    <row r="30" spans="1:34" ht="38.25" x14ac:dyDescent="0.25">
      <c r="A30" s="55" t="s">
        <v>36</v>
      </c>
      <c r="B30" s="58">
        <v>2.9965589157824488</v>
      </c>
      <c r="C30" s="58">
        <v>2.9681587546675829</v>
      </c>
      <c r="D30" s="58">
        <v>3.116540534766389</v>
      </c>
      <c r="E30" s="58">
        <v>3.1831075312936932</v>
      </c>
      <c r="F30" s="58">
        <v>3.07381764326828</v>
      </c>
      <c r="G30" s="58">
        <v>2.9893754893964428</v>
      </c>
      <c r="H30" s="58">
        <v>3.1173981393794721</v>
      </c>
      <c r="I30" s="58">
        <v>3.4203687565578704</v>
      </c>
      <c r="J30" s="58">
        <v>3.4068908343797255</v>
      </c>
      <c r="K30" s="58">
        <v>3.3810390751322812</v>
      </c>
      <c r="L30" s="58"/>
      <c r="M30" s="58"/>
      <c r="N30" s="58"/>
      <c r="O30" s="58"/>
      <c r="P30" s="58">
        <v>3.6169480013842228</v>
      </c>
      <c r="Q30" s="58">
        <v>3.2920285241212643</v>
      </c>
      <c r="R30" s="64">
        <v>3.3389378711505708</v>
      </c>
      <c r="S30" s="95"/>
      <c r="T30" s="585"/>
      <c r="U30" s="585"/>
      <c r="V30" s="585"/>
      <c r="W30" s="585"/>
      <c r="X30" s="585"/>
      <c r="Y30" s="585"/>
      <c r="Z30" s="585"/>
      <c r="AA30" s="585"/>
      <c r="AB30" s="585"/>
      <c r="AC30" s="585"/>
      <c r="AD30" s="585"/>
      <c r="AE30" s="585"/>
      <c r="AF30" s="585"/>
      <c r="AG30" s="585"/>
      <c r="AH30" s="585"/>
    </row>
    <row r="31" spans="1:34" ht="127.5" x14ac:dyDescent="0.25">
      <c r="A31" s="56" t="s">
        <v>37</v>
      </c>
      <c r="B31" s="58">
        <v>2.97</v>
      </c>
      <c r="C31" s="58">
        <v>2.97</v>
      </c>
      <c r="D31" s="58">
        <v>2.97</v>
      </c>
      <c r="E31" s="58">
        <v>2.97</v>
      </c>
      <c r="F31" s="58">
        <v>2.97</v>
      </c>
      <c r="G31" s="58">
        <v>2.97</v>
      </c>
      <c r="H31" s="58">
        <v>2.97</v>
      </c>
      <c r="I31" s="58">
        <v>3.15</v>
      </c>
      <c r="J31" s="58">
        <v>3.15</v>
      </c>
      <c r="K31" s="58">
        <v>3.15</v>
      </c>
      <c r="L31" s="58"/>
      <c r="M31" s="58"/>
      <c r="N31" s="58"/>
      <c r="O31" s="58"/>
      <c r="P31" s="58">
        <v>3.15</v>
      </c>
      <c r="Q31" s="58">
        <v>3.15</v>
      </c>
      <c r="R31" s="64">
        <v>3.15</v>
      </c>
      <c r="S31" s="95"/>
      <c r="T31" s="585"/>
      <c r="U31" s="585"/>
      <c r="V31" s="585"/>
      <c r="W31" s="585"/>
      <c r="X31" s="585"/>
      <c r="Y31" s="585"/>
      <c r="Z31" s="585"/>
      <c r="AA31" s="585"/>
      <c r="AB31" s="585"/>
      <c r="AC31" s="585"/>
      <c r="AD31" s="585"/>
      <c r="AE31" s="585"/>
      <c r="AF31" s="585"/>
      <c r="AG31" s="585"/>
      <c r="AH31" s="585"/>
    </row>
    <row r="32" spans="1:34" ht="140.25" x14ac:dyDescent="0.25">
      <c r="A32" s="57" t="s">
        <v>38</v>
      </c>
      <c r="B32">
        <v>2.08</v>
      </c>
      <c r="C32">
        <v>2.08</v>
      </c>
      <c r="D32">
        <v>2.08</v>
      </c>
      <c r="E32">
        <v>2.08</v>
      </c>
      <c r="F32">
        <v>2.08</v>
      </c>
      <c r="G32">
        <v>2.08</v>
      </c>
      <c r="H32">
        <v>2.08</v>
      </c>
      <c r="I32">
        <v>2.2000000000000002</v>
      </c>
      <c r="J32">
        <v>2.2000000000000002</v>
      </c>
      <c r="K32">
        <v>2.2000000000000002</v>
      </c>
      <c r="P32">
        <v>2.2000000000000002</v>
      </c>
      <c r="Q32">
        <v>2.2000000000000002</v>
      </c>
      <c r="R32">
        <v>2.2000000000000002</v>
      </c>
      <c r="S32" s="95"/>
    </row>
    <row r="33" spans="1:19" x14ac:dyDescent="0.25">
      <c r="S33" s="95"/>
    </row>
    <row r="34" spans="1:19" x14ac:dyDescent="0.25">
      <c r="B34" t="s">
        <v>39</v>
      </c>
      <c r="C34" t="s">
        <v>40</v>
      </c>
      <c r="D34" t="s">
        <v>41</v>
      </c>
      <c r="E34" t="s">
        <v>42</v>
      </c>
      <c r="F34" t="s">
        <v>43</v>
      </c>
      <c r="G34" t="s">
        <v>44</v>
      </c>
      <c r="H34" t="s">
        <v>45</v>
      </c>
      <c r="I34" t="s">
        <v>46</v>
      </c>
      <c r="J34" t="s">
        <v>47</v>
      </c>
      <c r="K34" t="s">
        <v>48</v>
      </c>
      <c r="P34" t="s">
        <v>49</v>
      </c>
      <c r="Q34" t="s">
        <v>50</v>
      </c>
      <c r="R34" t="s">
        <v>51</v>
      </c>
    </row>
    <row r="35" spans="1:19" x14ac:dyDescent="0.25">
      <c r="A35" t="s">
        <v>33</v>
      </c>
      <c r="B35">
        <v>2.9735620941682965</v>
      </c>
      <c r="C35">
        <v>2.9443985041045608</v>
      </c>
      <c r="D35">
        <v>3.0689529839691616</v>
      </c>
      <c r="E35">
        <v>2.9806085376629921</v>
      </c>
      <c r="F35">
        <v>2.9707672261622737</v>
      </c>
      <c r="G35">
        <v>2.9393169535827477</v>
      </c>
      <c r="H35">
        <v>3.0581648233075698</v>
      </c>
      <c r="I35">
        <v>3.5524102965143673</v>
      </c>
      <c r="J35">
        <v>3.5481371524793857</v>
      </c>
      <c r="K35">
        <v>3.42086150414353</v>
      </c>
      <c r="P35">
        <v>3.3356940208149641</v>
      </c>
      <c r="Q35">
        <v>3.2311771757756027</v>
      </c>
      <c r="R35">
        <v>3.2436167283173032</v>
      </c>
    </row>
  </sheetData>
  <mergeCells count="7">
    <mergeCell ref="AH1:AL1"/>
    <mergeCell ref="A1:F1"/>
    <mergeCell ref="AZ4:BB4"/>
    <mergeCell ref="T27:AH31"/>
    <mergeCell ref="A14:G14"/>
    <mergeCell ref="A2:U4"/>
    <mergeCell ref="T1:U1"/>
  </mergeCells>
  <pageMargins left="0.70866141732283472" right="0.70866141732283472" top="0.74803149606299213" bottom="0.74803149606299213" header="0.31496062992125984" footer="0.31496062992125984"/>
  <pageSetup paperSize="9" scale="96"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pageSetUpPr fitToPage="1"/>
  </sheetPr>
  <dimension ref="A2:P40"/>
  <sheetViews>
    <sheetView workbookViewId="0">
      <selection activeCell="A2" sqref="A2:O4"/>
    </sheetView>
  </sheetViews>
  <sheetFormatPr defaultRowHeight="15" x14ac:dyDescent="0.25"/>
  <sheetData>
    <row r="2" spans="1:15" x14ac:dyDescent="0.25">
      <c r="A2" s="587" t="s">
        <v>57</v>
      </c>
      <c r="B2" s="587"/>
      <c r="C2" s="587"/>
      <c r="D2" s="587"/>
      <c r="E2" s="587"/>
      <c r="F2" s="587"/>
      <c r="G2" s="587"/>
      <c r="H2" s="587"/>
      <c r="I2" s="587"/>
      <c r="J2" s="587"/>
      <c r="K2" s="587"/>
      <c r="L2" s="587"/>
      <c r="M2" s="587"/>
      <c r="N2" s="587"/>
      <c r="O2" s="587"/>
    </row>
    <row r="3" spans="1:15" x14ac:dyDescent="0.25">
      <c r="A3" s="587"/>
      <c r="B3" s="587"/>
      <c r="C3" s="587"/>
      <c r="D3" s="587"/>
      <c r="E3" s="587"/>
      <c r="F3" s="587"/>
      <c r="G3" s="587"/>
      <c r="H3" s="587"/>
      <c r="I3" s="587"/>
      <c r="J3" s="587"/>
      <c r="K3" s="587"/>
      <c r="L3" s="587"/>
      <c r="M3" s="587"/>
      <c r="N3" s="587"/>
      <c r="O3" s="587"/>
    </row>
    <row r="4" spans="1:15" x14ac:dyDescent="0.25">
      <c r="A4" s="587"/>
      <c r="B4" s="587"/>
      <c r="C4" s="587"/>
      <c r="D4" s="587"/>
      <c r="E4" s="587"/>
      <c r="F4" s="587"/>
      <c r="G4" s="587"/>
      <c r="H4" s="587"/>
      <c r="I4" s="587"/>
      <c r="J4" s="587"/>
      <c r="K4" s="587"/>
      <c r="L4" s="587"/>
      <c r="M4" s="587"/>
      <c r="N4" s="587"/>
      <c r="O4" s="587"/>
    </row>
    <row r="36" spans="2:16" x14ac:dyDescent="0.25">
      <c r="B36" s="91"/>
      <c r="C36" s="91"/>
      <c r="D36" s="91"/>
      <c r="E36" s="91"/>
      <c r="F36" s="91"/>
      <c r="G36" s="91"/>
      <c r="H36" s="91"/>
      <c r="I36" s="91"/>
      <c r="J36" s="91"/>
      <c r="K36" s="91"/>
      <c r="L36" s="91"/>
      <c r="M36" s="91"/>
      <c r="N36" s="91"/>
      <c r="O36" s="91"/>
      <c r="P36" s="91"/>
    </row>
    <row r="37" spans="2:16" x14ac:dyDescent="0.25">
      <c r="B37" s="91"/>
      <c r="C37" s="91"/>
      <c r="D37" s="91"/>
      <c r="E37" s="91"/>
      <c r="F37" s="91"/>
      <c r="G37" s="91"/>
      <c r="H37" s="91"/>
      <c r="I37" s="91"/>
      <c r="J37" s="91"/>
      <c r="K37" s="91"/>
      <c r="L37" s="91"/>
      <c r="M37" s="91"/>
      <c r="N37" s="91"/>
      <c r="O37" s="91"/>
      <c r="P37" s="91"/>
    </row>
    <row r="38" spans="2:16" x14ac:dyDescent="0.25">
      <c r="B38" s="91"/>
      <c r="C38" s="91"/>
      <c r="D38" s="91"/>
      <c r="E38" s="91"/>
      <c r="F38" s="91"/>
      <c r="G38" s="91"/>
      <c r="H38" s="91"/>
      <c r="I38" s="91"/>
      <c r="J38" s="91"/>
      <c r="K38" s="91"/>
      <c r="L38" s="91"/>
      <c r="M38" s="91"/>
      <c r="N38" s="91"/>
      <c r="O38" s="91"/>
      <c r="P38" s="91"/>
    </row>
    <row r="39" spans="2:16" x14ac:dyDescent="0.25">
      <c r="B39" s="91"/>
      <c r="C39" s="91"/>
      <c r="D39" s="91"/>
      <c r="E39" s="91"/>
      <c r="F39" s="91"/>
      <c r="G39" s="91"/>
      <c r="H39" s="91"/>
      <c r="I39" s="91"/>
      <c r="J39" s="91"/>
      <c r="K39" s="91"/>
      <c r="L39" s="91"/>
      <c r="M39" s="91"/>
      <c r="N39" s="91"/>
      <c r="O39" s="91"/>
      <c r="P39" s="91"/>
    </row>
    <row r="40" spans="2:16" x14ac:dyDescent="0.25">
      <c r="B40" s="91"/>
      <c r="C40" s="91"/>
      <c r="D40" s="91"/>
      <c r="E40" s="91"/>
      <c r="F40" s="91"/>
      <c r="G40" s="91"/>
      <c r="H40" s="91"/>
      <c r="I40" s="91"/>
      <c r="J40" s="91"/>
      <c r="K40" s="91"/>
      <c r="L40" s="91"/>
      <c r="M40" s="91"/>
      <c r="N40" s="91"/>
      <c r="O40" s="91"/>
      <c r="P40" s="91"/>
    </row>
  </sheetData>
  <mergeCells count="1">
    <mergeCell ref="A2:O4"/>
  </mergeCells>
  <pageMargins left="0.70866141732283472" right="0.70866141732283472" top="0.74803149606299213" bottom="0.74803149606299213" header="0.31496062992125984" footer="0.31496062992125984"/>
  <pageSetup paperSize="9" scale="7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1"/>
  <sheetViews>
    <sheetView topLeftCell="A17" workbookViewId="0">
      <selection sqref="A1:XFD1048576"/>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AJ50"/>
  <sheetViews>
    <sheetView zoomScale="80" zoomScaleNormal="80" zoomScaleSheetLayoutView="82" workbookViewId="0">
      <pane xSplit="3" ySplit="5" topLeftCell="Q27" activePane="bottomRight" state="frozen"/>
      <selection pane="topRight" activeCell="D1" sqref="D1"/>
      <selection pane="bottomLeft" activeCell="A6" sqref="A6"/>
      <selection pane="bottomRight" activeCell="I12" sqref="I12"/>
    </sheetView>
  </sheetViews>
  <sheetFormatPr defaultRowHeight="15" x14ac:dyDescent="0.25"/>
  <cols>
    <col min="1" max="1" width="2" customWidth="1"/>
    <col min="2" max="2" width="47.42578125" style="147" customWidth="1"/>
    <col min="3" max="3" width="12.85546875" style="149" customWidth="1"/>
    <col min="4" max="4" width="17.28515625" style="147" customWidth="1"/>
    <col min="5" max="5" width="17.85546875" style="147" customWidth="1"/>
    <col min="6" max="6" width="14.140625" style="147" customWidth="1"/>
    <col min="7" max="7" width="16.28515625" style="147" customWidth="1"/>
    <col min="8" max="8" width="15.85546875" style="147" customWidth="1"/>
    <col min="9" max="9" width="14.28515625" style="147" customWidth="1"/>
    <col min="10" max="11" width="14.42578125" style="147" customWidth="1"/>
    <col min="12" max="13" width="15" style="147" customWidth="1"/>
    <col min="14" max="14" width="14.85546875" style="147" customWidth="1"/>
    <col min="15" max="17" width="15" style="147" customWidth="1"/>
    <col min="18" max="18" width="15.85546875" style="147" customWidth="1"/>
    <col min="19" max="19" width="16.7109375" style="147" customWidth="1"/>
    <col min="20" max="21" width="14.85546875" style="147" customWidth="1"/>
    <col min="22" max="22" width="12.42578125" customWidth="1"/>
    <col min="23" max="23" width="10.28515625" customWidth="1"/>
    <col min="24" max="24" width="14.85546875" customWidth="1"/>
    <col min="25" max="25" width="14" customWidth="1"/>
    <col min="26" max="26" width="14.28515625" customWidth="1"/>
    <col min="27" max="27" width="15.7109375" customWidth="1"/>
    <col min="28" max="28" width="14.28515625" customWidth="1"/>
    <col min="29" max="29" width="14.7109375" customWidth="1"/>
    <col min="30" max="30" width="9.140625" customWidth="1"/>
    <col min="31" max="34" width="14.5703125" customWidth="1"/>
    <col min="35" max="35" width="15.28515625" customWidth="1"/>
    <col min="36" max="36" width="13.7109375" customWidth="1"/>
  </cols>
  <sheetData>
    <row r="1" spans="1:36" ht="15.75" x14ac:dyDescent="0.25">
      <c r="R1" s="473"/>
      <c r="S1" s="473"/>
      <c r="T1" s="473"/>
      <c r="U1" s="260"/>
    </row>
    <row r="2" spans="1:36" s="112" customFormat="1" ht="88.5" customHeight="1" x14ac:dyDescent="0.25">
      <c r="B2" s="476" t="s">
        <v>84</v>
      </c>
      <c r="C2" s="487"/>
      <c r="D2" s="487"/>
      <c r="E2" s="487"/>
      <c r="F2" s="487"/>
      <c r="G2" s="487"/>
      <c r="H2" s="487"/>
      <c r="I2" s="487"/>
      <c r="J2" s="487"/>
      <c r="K2" s="487"/>
      <c r="L2" s="487"/>
      <c r="M2" s="487"/>
      <c r="N2" s="487"/>
      <c r="O2" s="487"/>
      <c r="P2" s="487"/>
      <c r="Q2" s="487"/>
      <c r="R2" s="487"/>
      <c r="S2" s="487"/>
      <c r="T2" s="487"/>
      <c r="U2" s="487"/>
      <c r="V2" s="2"/>
      <c r="W2" s="2"/>
      <c r="X2" s="482">
        <v>3</v>
      </c>
      <c r="Y2" s="482"/>
      <c r="Z2" s="483">
        <v>5</v>
      </c>
      <c r="AA2" s="483"/>
    </row>
    <row r="3" spans="1:36" ht="23.25" thickBot="1" x14ac:dyDescent="0.35">
      <c r="S3" s="489"/>
      <c r="T3" s="489"/>
      <c r="U3" s="261"/>
      <c r="V3" s="17"/>
      <c r="W3" s="17"/>
      <c r="X3" s="17"/>
      <c r="Y3" s="17"/>
      <c r="Z3" s="17"/>
      <c r="AA3" s="17"/>
      <c r="AB3" s="17"/>
      <c r="AC3" s="17"/>
    </row>
    <row r="4" spans="1:36" ht="40.5" customHeight="1" thickBot="1" x14ac:dyDescent="0.3">
      <c r="B4" s="484" t="s">
        <v>2</v>
      </c>
      <c r="C4" s="485" t="s">
        <v>0</v>
      </c>
      <c r="D4" s="486" t="s">
        <v>3</v>
      </c>
      <c r="E4" s="475"/>
      <c r="F4" s="475"/>
      <c r="G4" s="475" t="s">
        <v>4</v>
      </c>
      <c r="H4" s="475"/>
      <c r="I4" s="475"/>
      <c r="J4" s="475" t="s">
        <v>16</v>
      </c>
      <c r="K4" s="475"/>
      <c r="L4" s="475"/>
      <c r="M4" s="475" t="s">
        <v>19</v>
      </c>
      <c r="N4" s="475"/>
      <c r="O4" s="475"/>
      <c r="P4" s="151" t="s">
        <v>26</v>
      </c>
      <c r="Q4" s="152"/>
      <c r="R4" s="475" t="s">
        <v>26</v>
      </c>
      <c r="S4" s="475"/>
      <c r="T4" s="475"/>
      <c r="U4" s="475"/>
      <c r="V4" s="18"/>
      <c r="W4" s="18"/>
      <c r="X4" s="480" t="s">
        <v>16</v>
      </c>
      <c r="Y4" s="471"/>
      <c r="Z4" s="471"/>
      <c r="AA4" s="471"/>
      <c r="AB4" s="471"/>
      <c r="AC4" s="472"/>
      <c r="AE4" s="480" t="s">
        <v>19</v>
      </c>
      <c r="AF4" s="471"/>
      <c r="AG4" s="471"/>
      <c r="AH4" s="471"/>
      <c r="AI4" s="471"/>
      <c r="AJ4" s="472"/>
    </row>
    <row r="5" spans="1:36" ht="61.5" customHeight="1" thickBot="1" x14ac:dyDescent="0.3">
      <c r="B5" s="484"/>
      <c r="C5" s="485"/>
      <c r="D5" s="153" t="s">
        <v>24</v>
      </c>
      <c r="E5" s="154" t="s">
        <v>25</v>
      </c>
      <c r="F5" s="155" t="s">
        <v>30</v>
      </c>
      <c r="G5" s="153" t="s">
        <v>24</v>
      </c>
      <c r="H5" s="154" t="s">
        <v>25</v>
      </c>
      <c r="I5" s="155" t="s">
        <v>30</v>
      </c>
      <c r="J5" s="153" t="s">
        <v>24</v>
      </c>
      <c r="K5" s="154" t="s">
        <v>23</v>
      </c>
      <c r="L5" s="155" t="s">
        <v>30</v>
      </c>
      <c r="M5" s="153" t="s">
        <v>24</v>
      </c>
      <c r="N5" s="154" t="s">
        <v>23</v>
      </c>
      <c r="O5" s="155" t="s">
        <v>30</v>
      </c>
      <c r="P5" s="156" t="s">
        <v>5</v>
      </c>
      <c r="Q5" s="157" t="s">
        <v>6</v>
      </c>
      <c r="R5" s="158" t="s">
        <v>24</v>
      </c>
      <c r="S5" s="154" t="s">
        <v>23</v>
      </c>
      <c r="T5" s="155" t="s">
        <v>69</v>
      </c>
      <c r="U5" s="155" t="s">
        <v>81</v>
      </c>
      <c r="V5" s="11"/>
      <c r="W5" s="11"/>
      <c r="X5" s="24" t="s">
        <v>5</v>
      </c>
      <c r="Y5" s="25" t="s">
        <v>27</v>
      </c>
      <c r="Z5" s="24" t="s">
        <v>29</v>
      </c>
      <c r="AA5" s="25" t="s">
        <v>28</v>
      </c>
      <c r="AB5" s="26" t="s">
        <v>20</v>
      </c>
      <c r="AC5" s="7" t="s">
        <v>21</v>
      </c>
      <c r="AE5" s="5" t="s">
        <v>5</v>
      </c>
      <c r="AF5" s="6" t="s">
        <v>18</v>
      </c>
      <c r="AG5" s="5" t="s">
        <v>29</v>
      </c>
      <c r="AH5" s="6" t="s">
        <v>28</v>
      </c>
      <c r="AI5" s="7" t="s">
        <v>20</v>
      </c>
      <c r="AJ5" s="7" t="s">
        <v>21</v>
      </c>
    </row>
    <row r="6" spans="1:36" ht="36" x14ac:dyDescent="0.25">
      <c r="A6" s="481"/>
      <c r="B6" s="159" t="s">
        <v>1</v>
      </c>
      <c r="C6" s="160">
        <v>100</v>
      </c>
      <c r="D6" s="161">
        <f>SUM(D7:D13)</f>
        <v>0</v>
      </c>
      <c r="E6" s="161">
        <f>SUM(E7:E13)</f>
        <v>0</v>
      </c>
      <c r="F6" s="161"/>
      <c r="G6" s="161">
        <f>SUM(G7:G13)</f>
        <v>0</v>
      </c>
      <c r="H6" s="161">
        <f>SUM(H7:H13)</f>
        <v>0</v>
      </c>
      <c r="I6" s="163"/>
      <c r="J6" s="161">
        <f t="shared" ref="J6:K13" si="0">AB6</f>
        <v>94.56</v>
      </c>
      <c r="K6" s="161">
        <f t="shared" si="0"/>
        <v>636.51800000000003</v>
      </c>
      <c r="L6" s="164"/>
      <c r="M6" s="165">
        <f>AI6</f>
        <v>0</v>
      </c>
      <c r="N6" s="166">
        <f>AJ6</f>
        <v>0</v>
      </c>
      <c r="O6" s="167"/>
      <c r="P6" s="168"/>
      <c r="Q6" s="169"/>
      <c r="R6" s="165">
        <f>M6+J6+G6+D6</f>
        <v>94.56</v>
      </c>
      <c r="S6" s="166">
        <f>N6+K6+H6+E6</f>
        <v>636.51800000000003</v>
      </c>
      <c r="T6" s="167">
        <f>S6/R6</f>
        <v>6.7313663282571916</v>
      </c>
      <c r="U6" s="167">
        <f>T6*1.2</f>
        <v>8.0776395939086303</v>
      </c>
      <c r="V6" s="12"/>
      <c r="W6" s="12"/>
      <c r="X6" s="233">
        <f>SUM(X7:X13)</f>
        <v>94.56</v>
      </c>
      <c r="Y6" s="233">
        <f>SUM(Y7:Y13)</f>
        <v>245.48099999999999</v>
      </c>
      <c r="Z6" s="233">
        <f>SUM(Z7:Z13)</f>
        <v>0.45200000000000001</v>
      </c>
      <c r="AA6" s="233">
        <f>SUM(AA7:AA13)</f>
        <v>391.03699999999998</v>
      </c>
      <c r="AB6" s="236">
        <f t="shared" ref="AB6:AB13" si="1">X6</f>
        <v>94.56</v>
      </c>
      <c r="AC6" s="236">
        <f t="shared" ref="AC6:AC13" si="2">Y6+AA6</f>
        <v>636.51800000000003</v>
      </c>
      <c r="AD6" s="48"/>
      <c r="AE6" s="86">
        <f>SUM(AE7:AE13)</f>
        <v>0</v>
      </c>
      <c r="AF6" s="86">
        <f>SUM(AF7:AF13)</f>
        <v>0</v>
      </c>
      <c r="AG6" s="86">
        <f>SUM(AG7:AG13)</f>
        <v>0</v>
      </c>
      <c r="AH6" s="86">
        <f>SUM(AH7:AH13)</f>
        <v>0</v>
      </c>
      <c r="AI6" s="138">
        <f>AE6</f>
        <v>0</v>
      </c>
      <c r="AJ6" s="138">
        <f>AF6+AH6</f>
        <v>0</v>
      </c>
    </row>
    <row r="7" spans="1:36" ht="15.75" x14ac:dyDescent="0.25">
      <c r="A7" s="481"/>
      <c r="B7" s="170" t="s">
        <v>7</v>
      </c>
      <c r="C7" s="171">
        <v>111</v>
      </c>
      <c r="D7" s="172">
        <v>0</v>
      </c>
      <c r="E7" s="172">
        <v>0</v>
      </c>
      <c r="F7" s="173"/>
      <c r="G7" s="172">
        <v>0</v>
      </c>
      <c r="H7" s="172">
        <v>0</v>
      </c>
      <c r="I7" s="173"/>
      <c r="J7" s="172">
        <f t="shared" si="0"/>
        <v>0</v>
      </c>
      <c r="K7" s="172">
        <f t="shared" si="0"/>
        <v>0</v>
      </c>
      <c r="L7" s="164"/>
      <c r="M7" s="178">
        <f t="shared" ref="M7:N13" si="3">AI7</f>
        <v>0</v>
      </c>
      <c r="N7" s="179">
        <f t="shared" si="3"/>
        <v>0</v>
      </c>
      <c r="O7" s="173"/>
      <c r="P7" s="168"/>
      <c r="Q7" s="169"/>
      <c r="R7" s="178">
        <f t="shared" ref="R7:S21" si="4">M7+J7+G7+D7</f>
        <v>0</v>
      </c>
      <c r="S7" s="179">
        <f t="shared" si="4"/>
        <v>0</v>
      </c>
      <c r="T7" s="167"/>
      <c r="U7" s="167"/>
      <c r="V7" s="13"/>
      <c r="W7" s="13"/>
      <c r="X7" s="51">
        <v>0</v>
      </c>
      <c r="Y7" s="51">
        <v>0</v>
      </c>
      <c r="Z7" s="51">
        <v>0</v>
      </c>
      <c r="AA7" s="51">
        <v>0</v>
      </c>
      <c r="AB7" s="19">
        <f t="shared" si="1"/>
        <v>0</v>
      </c>
      <c r="AC7" s="19">
        <f t="shared" si="2"/>
        <v>0</v>
      </c>
      <c r="AD7" s="48"/>
      <c r="AE7" s="27">
        <v>0</v>
      </c>
      <c r="AF7" s="27">
        <v>0</v>
      </c>
      <c r="AG7" s="27">
        <v>0</v>
      </c>
      <c r="AH7" s="27">
        <v>0</v>
      </c>
      <c r="AI7" s="4">
        <f t="shared" ref="AI7:AI36" si="5">AE7</f>
        <v>0</v>
      </c>
      <c r="AJ7" s="87">
        <f t="shared" ref="AJ7:AJ38" si="6">AF7+AH7</f>
        <v>0</v>
      </c>
    </row>
    <row r="8" spans="1:36" ht="15.75" x14ac:dyDescent="0.25">
      <c r="A8" s="481"/>
      <c r="B8" s="170" t="s">
        <v>8</v>
      </c>
      <c r="C8" s="171">
        <v>121</v>
      </c>
      <c r="D8" s="172">
        <v>0</v>
      </c>
      <c r="E8" s="172">
        <v>0</v>
      </c>
      <c r="F8" s="173"/>
      <c r="G8" s="172">
        <v>0</v>
      </c>
      <c r="H8" s="172">
        <v>0</v>
      </c>
      <c r="I8" s="173"/>
      <c r="J8" s="172">
        <f t="shared" si="0"/>
        <v>0</v>
      </c>
      <c r="K8" s="172">
        <f t="shared" si="0"/>
        <v>0</v>
      </c>
      <c r="L8" s="164"/>
      <c r="M8" s="178">
        <f t="shared" si="3"/>
        <v>0</v>
      </c>
      <c r="N8" s="179">
        <f t="shared" si="3"/>
        <v>0</v>
      </c>
      <c r="O8" s="173"/>
      <c r="P8" s="168"/>
      <c r="Q8" s="169"/>
      <c r="R8" s="178">
        <f t="shared" si="4"/>
        <v>0</v>
      </c>
      <c r="S8" s="179">
        <f t="shared" si="4"/>
        <v>0</v>
      </c>
      <c r="T8" s="167"/>
      <c r="U8" s="167"/>
      <c r="V8" s="13"/>
      <c r="W8" s="13"/>
      <c r="X8" s="51">
        <v>0</v>
      </c>
      <c r="Y8" s="51">
        <v>0</v>
      </c>
      <c r="Z8" s="51">
        <v>0</v>
      </c>
      <c r="AA8" s="51">
        <v>0</v>
      </c>
      <c r="AB8" s="19">
        <f t="shared" si="1"/>
        <v>0</v>
      </c>
      <c r="AC8" s="19">
        <f t="shared" si="2"/>
        <v>0</v>
      </c>
      <c r="AD8" s="48"/>
      <c r="AE8" s="27">
        <v>0</v>
      </c>
      <c r="AF8" s="27">
        <v>0</v>
      </c>
      <c r="AG8" s="27">
        <v>0</v>
      </c>
      <c r="AH8" s="27">
        <v>0</v>
      </c>
      <c r="AI8" s="4">
        <f t="shared" si="5"/>
        <v>0</v>
      </c>
      <c r="AJ8" s="87">
        <f t="shared" si="6"/>
        <v>0</v>
      </c>
    </row>
    <row r="9" spans="1:36" ht="15.75" x14ac:dyDescent="0.25">
      <c r="A9" s="481"/>
      <c r="B9" s="170" t="s">
        <v>9</v>
      </c>
      <c r="C9" s="171">
        <v>131</v>
      </c>
      <c r="D9" s="172">
        <v>0</v>
      </c>
      <c r="E9" s="172">
        <v>0</v>
      </c>
      <c r="F9" s="173"/>
      <c r="G9" s="172">
        <v>0</v>
      </c>
      <c r="H9" s="172">
        <v>0</v>
      </c>
      <c r="I9" s="173"/>
      <c r="J9" s="172">
        <f t="shared" si="0"/>
        <v>0</v>
      </c>
      <c r="K9" s="172">
        <f t="shared" si="0"/>
        <v>0</v>
      </c>
      <c r="L9" s="164"/>
      <c r="M9" s="178">
        <f t="shared" si="3"/>
        <v>0</v>
      </c>
      <c r="N9" s="179">
        <f t="shared" si="3"/>
        <v>0</v>
      </c>
      <c r="O9" s="173"/>
      <c r="P9" s="168"/>
      <c r="Q9" s="169"/>
      <c r="R9" s="178">
        <f t="shared" si="4"/>
        <v>0</v>
      </c>
      <c r="S9" s="179">
        <f t="shared" si="4"/>
        <v>0</v>
      </c>
      <c r="T9" s="167"/>
      <c r="U9" s="167"/>
      <c r="V9" s="13"/>
      <c r="W9" s="13"/>
      <c r="X9" s="51">
        <v>0</v>
      </c>
      <c r="Y9" s="51">
        <v>0</v>
      </c>
      <c r="Z9" s="51">
        <v>0</v>
      </c>
      <c r="AA9" s="51">
        <v>0</v>
      </c>
      <c r="AB9" s="19">
        <f t="shared" si="1"/>
        <v>0</v>
      </c>
      <c r="AC9" s="19">
        <f t="shared" si="2"/>
        <v>0</v>
      </c>
      <c r="AD9" s="48"/>
      <c r="AE9" s="27">
        <v>0</v>
      </c>
      <c r="AF9" s="27">
        <v>0</v>
      </c>
      <c r="AG9" s="27">
        <v>0</v>
      </c>
      <c r="AH9" s="27">
        <v>0</v>
      </c>
      <c r="AI9" s="4">
        <f t="shared" si="5"/>
        <v>0</v>
      </c>
      <c r="AJ9" s="87">
        <f t="shared" si="6"/>
        <v>0</v>
      </c>
    </row>
    <row r="10" spans="1:36" ht="15.75" x14ac:dyDescent="0.25">
      <c r="A10" s="481"/>
      <c r="B10" s="170" t="s">
        <v>10</v>
      </c>
      <c r="C10" s="171">
        <v>141</v>
      </c>
      <c r="D10" s="172">
        <v>0</v>
      </c>
      <c r="E10" s="172">
        <v>0</v>
      </c>
      <c r="F10" s="173"/>
      <c r="G10" s="172">
        <v>0</v>
      </c>
      <c r="H10" s="172">
        <v>0</v>
      </c>
      <c r="I10" s="173"/>
      <c r="J10" s="172">
        <f t="shared" si="0"/>
        <v>94.56</v>
      </c>
      <c r="K10" s="172">
        <f t="shared" si="0"/>
        <v>636.51800000000003</v>
      </c>
      <c r="L10" s="164"/>
      <c r="M10" s="178">
        <f t="shared" si="3"/>
        <v>0</v>
      </c>
      <c r="N10" s="179">
        <f t="shared" si="3"/>
        <v>0</v>
      </c>
      <c r="O10" s="173"/>
      <c r="P10" s="168"/>
      <c r="Q10" s="169"/>
      <c r="R10" s="178">
        <f t="shared" si="4"/>
        <v>94.56</v>
      </c>
      <c r="S10" s="179">
        <f t="shared" si="4"/>
        <v>636.51800000000003</v>
      </c>
      <c r="T10" s="167">
        <f t="shared" ref="T10:T47" si="7">S10/R10</f>
        <v>6.7313663282571916</v>
      </c>
      <c r="U10" s="167">
        <f t="shared" ref="U10:U47" si="8">T10*1.2</f>
        <v>8.0776395939086303</v>
      </c>
      <c r="V10" s="12"/>
      <c r="W10" s="12"/>
      <c r="X10" s="51">
        <v>94.56</v>
      </c>
      <c r="Y10" s="51">
        <v>245.48099999999999</v>
      </c>
      <c r="Z10" s="51">
        <v>0.45200000000000001</v>
      </c>
      <c r="AA10" s="51">
        <v>391.03699999999998</v>
      </c>
      <c r="AB10" s="19">
        <f t="shared" si="1"/>
        <v>94.56</v>
      </c>
      <c r="AC10" s="19">
        <f t="shared" si="2"/>
        <v>636.51800000000003</v>
      </c>
      <c r="AD10" s="48"/>
      <c r="AE10" s="27">
        <v>0</v>
      </c>
      <c r="AF10" s="27">
        <v>0</v>
      </c>
      <c r="AG10" s="27">
        <v>0</v>
      </c>
      <c r="AH10" s="27">
        <v>0</v>
      </c>
      <c r="AI10" s="4">
        <f t="shared" si="5"/>
        <v>0</v>
      </c>
      <c r="AJ10" s="87">
        <f t="shared" si="6"/>
        <v>0</v>
      </c>
    </row>
    <row r="11" spans="1:36" ht="15.75" x14ac:dyDescent="0.25">
      <c r="A11" s="481"/>
      <c r="B11" s="170" t="s">
        <v>11</v>
      </c>
      <c r="C11" s="171">
        <v>151</v>
      </c>
      <c r="D11" s="172">
        <v>0</v>
      </c>
      <c r="E11" s="172">
        <v>0</v>
      </c>
      <c r="F11" s="173"/>
      <c r="G11" s="172">
        <v>0</v>
      </c>
      <c r="H11" s="172">
        <v>0</v>
      </c>
      <c r="I11" s="173"/>
      <c r="J11" s="172">
        <f t="shared" si="0"/>
        <v>0</v>
      </c>
      <c r="K11" s="172">
        <f t="shared" si="0"/>
        <v>0</v>
      </c>
      <c r="L11" s="164"/>
      <c r="M11" s="178">
        <f t="shared" si="3"/>
        <v>0</v>
      </c>
      <c r="N11" s="179">
        <f t="shared" si="3"/>
        <v>0</v>
      </c>
      <c r="O11" s="173"/>
      <c r="P11" s="168"/>
      <c r="Q11" s="169"/>
      <c r="R11" s="178">
        <f t="shared" si="4"/>
        <v>0</v>
      </c>
      <c r="S11" s="179">
        <f t="shared" si="4"/>
        <v>0</v>
      </c>
      <c r="T11" s="167"/>
      <c r="U11" s="167"/>
      <c r="V11" s="13"/>
      <c r="W11" s="13"/>
      <c r="X11" s="51">
        <v>0</v>
      </c>
      <c r="Y11" s="51">
        <v>0</v>
      </c>
      <c r="Z11" s="51">
        <v>0</v>
      </c>
      <c r="AA11" s="51">
        <v>0</v>
      </c>
      <c r="AB11" s="19">
        <f t="shared" si="1"/>
        <v>0</v>
      </c>
      <c r="AC11" s="19">
        <f t="shared" si="2"/>
        <v>0</v>
      </c>
      <c r="AD11" s="48"/>
      <c r="AE11" s="27">
        <v>0</v>
      </c>
      <c r="AF11" s="27">
        <v>0</v>
      </c>
      <c r="AG11" s="27">
        <v>0</v>
      </c>
      <c r="AH11" s="27">
        <v>0</v>
      </c>
      <c r="AI11" s="4">
        <f t="shared" si="5"/>
        <v>0</v>
      </c>
      <c r="AJ11" s="87">
        <f t="shared" si="6"/>
        <v>0</v>
      </c>
    </row>
    <row r="12" spans="1:36" ht="15.75" x14ac:dyDescent="0.25">
      <c r="A12" s="481"/>
      <c r="B12" s="170" t="s">
        <v>12</v>
      </c>
      <c r="C12" s="171">
        <v>161</v>
      </c>
      <c r="D12" s="172">
        <v>0</v>
      </c>
      <c r="E12" s="172">
        <v>0</v>
      </c>
      <c r="F12" s="173"/>
      <c r="G12" s="172">
        <v>0</v>
      </c>
      <c r="H12" s="172">
        <v>0</v>
      </c>
      <c r="I12" s="173"/>
      <c r="J12" s="172">
        <f t="shared" si="0"/>
        <v>0</v>
      </c>
      <c r="K12" s="172">
        <f t="shared" si="0"/>
        <v>0</v>
      </c>
      <c r="L12" s="164"/>
      <c r="M12" s="178">
        <f t="shared" si="3"/>
        <v>0</v>
      </c>
      <c r="N12" s="179">
        <f t="shared" si="3"/>
        <v>0</v>
      </c>
      <c r="O12" s="173"/>
      <c r="P12" s="168"/>
      <c r="Q12" s="169"/>
      <c r="R12" s="178">
        <f t="shared" si="4"/>
        <v>0</v>
      </c>
      <c r="S12" s="179">
        <f t="shared" si="4"/>
        <v>0</v>
      </c>
      <c r="T12" s="167"/>
      <c r="U12" s="167"/>
      <c r="V12" s="13"/>
      <c r="W12" s="13"/>
      <c r="X12" s="51">
        <v>0</v>
      </c>
      <c r="Y12" s="51">
        <v>0</v>
      </c>
      <c r="Z12" s="51">
        <v>0</v>
      </c>
      <c r="AA12" s="51">
        <v>0</v>
      </c>
      <c r="AB12" s="19">
        <f t="shared" si="1"/>
        <v>0</v>
      </c>
      <c r="AC12" s="19">
        <f t="shared" si="2"/>
        <v>0</v>
      </c>
      <c r="AD12" s="48"/>
      <c r="AE12" s="27">
        <v>0</v>
      </c>
      <c r="AF12" s="27">
        <v>0</v>
      </c>
      <c r="AG12" s="27">
        <v>0</v>
      </c>
      <c r="AH12" s="27">
        <v>0</v>
      </c>
      <c r="AI12" s="4">
        <f t="shared" si="5"/>
        <v>0</v>
      </c>
      <c r="AJ12" s="87">
        <f t="shared" si="6"/>
        <v>0</v>
      </c>
    </row>
    <row r="13" spans="1:36" ht="15.75" x14ac:dyDescent="0.25">
      <c r="A13" s="481"/>
      <c r="B13" s="170" t="s">
        <v>13</v>
      </c>
      <c r="C13" s="171">
        <v>171</v>
      </c>
      <c r="D13" s="172">
        <v>0</v>
      </c>
      <c r="E13" s="172">
        <v>0</v>
      </c>
      <c r="F13" s="172"/>
      <c r="G13" s="172">
        <v>0</v>
      </c>
      <c r="H13" s="172">
        <v>0</v>
      </c>
      <c r="I13" s="172"/>
      <c r="J13" s="172">
        <f t="shared" si="0"/>
        <v>0</v>
      </c>
      <c r="K13" s="172">
        <f t="shared" si="0"/>
        <v>0</v>
      </c>
      <c r="L13" s="172"/>
      <c r="M13" s="178">
        <f t="shared" si="3"/>
        <v>0</v>
      </c>
      <c r="N13" s="179">
        <f t="shared" si="3"/>
        <v>0</v>
      </c>
      <c r="O13" s="172"/>
      <c r="P13" s="172"/>
      <c r="Q13" s="172"/>
      <c r="R13" s="178">
        <f t="shared" si="4"/>
        <v>0</v>
      </c>
      <c r="S13" s="179">
        <f t="shared" si="4"/>
        <v>0</v>
      </c>
      <c r="T13" s="167"/>
      <c r="U13" s="167"/>
      <c r="V13" s="70"/>
      <c r="W13" s="13"/>
      <c r="X13" s="51">
        <v>0</v>
      </c>
      <c r="Y13" s="51">
        <v>0</v>
      </c>
      <c r="Z13" s="51">
        <v>0</v>
      </c>
      <c r="AA13" s="51">
        <v>0</v>
      </c>
      <c r="AB13" s="19">
        <f t="shared" si="1"/>
        <v>0</v>
      </c>
      <c r="AC13" s="19">
        <f t="shared" si="2"/>
        <v>0</v>
      </c>
      <c r="AD13" s="48"/>
      <c r="AE13" s="27">
        <v>0</v>
      </c>
      <c r="AF13" s="27">
        <v>0</v>
      </c>
      <c r="AG13" s="27">
        <v>0</v>
      </c>
      <c r="AH13" s="27">
        <v>0</v>
      </c>
      <c r="AI13" s="4">
        <f t="shared" si="5"/>
        <v>0</v>
      </c>
      <c r="AJ13" s="87">
        <f t="shared" si="6"/>
        <v>0</v>
      </c>
    </row>
    <row r="14" spans="1:36" ht="36" x14ac:dyDescent="0.25">
      <c r="A14" s="481"/>
      <c r="B14" s="159" t="s">
        <v>17</v>
      </c>
      <c r="C14" s="160">
        <v>200</v>
      </c>
      <c r="D14" s="175">
        <f>SUM(D15:D21)</f>
        <v>0</v>
      </c>
      <c r="E14" s="175">
        <f>SUM(E15:E21)</f>
        <v>0</v>
      </c>
      <c r="F14" s="164"/>
      <c r="G14" s="175">
        <f>SUM(G15:G21)</f>
        <v>0</v>
      </c>
      <c r="H14" s="175">
        <f>SUM(H15:H21)</f>
        <v>0</v>
      </c>
      <c r="I14" s="162"/>
      <c r="J14" s="161">
        <f>SUM(J15:J21)</f>
        <v>11776.226000000001</v>
      </c>
      <c r="K14" s="166">
        <f>SUM(K15:K21)</f>
        <v>55908.729999999996</v>
      </c>
      <c r="L14" s="164">
        <f>K14/J14</f>
        <v>4.7475931593024789</v>
      </c>
      <c r="M14" s="165">
        <f>SUM(M15:M21)</f>
        <v>6736.5360000000001</v>
      </c>
      <c r="N14" s="165">
        <f>SUM(N15:N21)</f>
        <v>21858.433000000001</v>
      </c>
      <c r="O14" s="164">
        <f t="shared" ref="O14:O28" si="9">N14/M14</f>
        <v>3.2447585821555767</v>
      </c>
      <c r="P14" s="168"/>
      <c r="Q14" s="169"/>
      <c r="R14" s="165">
        <f t="shared" si="4"/>
        <v>18512.762000000002</v>
      </c>
      <c r="S14" s="166">
        <f t="shared" si="4"/>
        <v>77767.163</v>
      </c>
      <c r="T14" s="167">
        <f t="shared" si="7"/>
        <v>4.2007326081327028</v>
      </c>
      <c r="U14" s="167">
        <f t="shared" si="8"/>
        <v>5.0408791297592428</v>
      </c>
      <c r="V14" s="12"/>
      <c r="W14" s="12"/>
      <c r="X14" s="69">
        <f>SUM(X15:X21)</f>
        <v>11776.226000000001</v>
      </c>
      <c r="Y14" s="69">
        <f>SUM(Y15:Y21)</f>
        <v>37728.796999999999</v>
      </c>
      <c r="Z14" s="69">
        <f>SUM(Z15:Z21)</f>
        <v>21.033999999999999</v>
      </c>
      <c r="AA14" s="69">
        <f>SUM(AA15:AA21)</f>
        <v>18179.933000000001</v>
      </c>
      <c r="AB14" s="235">
        <f>X14</f>
        <v>11776.226000000001</v>
      </c>
      <c r="AC14" s="235">
        <f>Y14+AA14</f>
        <v>55908.729999999996</v>
      </c>
      <c r="AD14" s="48"/>
      <c r="AE14" s="69">
        <f>SUM(AE15:AE21)</f>
        <v>6736.5360000000001</v>
      </c>
      <c r="AF14" s="69">
        <f>SUM(AF15:AF21)</f>
        <v>12366.880999999999</v>
      </c>
      <c r="AG14" s="69">
        <f>SUM(AG15:AG21)</f>
        <v>10.574</v>
      </c>
      <c r="AH14" s="69">
        <f>SUM(AH15:AH21)</f>
        <v>9491.5519999999997</v>
      </c>
      <c r="AI14" s="138">
        <f t="shared" si="5"/>
        <v>6736.5360000000001</v>
      </c>
      <c r="AJ14" s="138">
        <f t="shared" si="6"/>
        <v>21858.432999999997</v>
      </c>
    </row>
    <row r="15" spans="1:36" ht="15.75" x14ac:dyDescent="0.25">
      <c r="A15" s="481"/>
      <c r="B15" s="170" t="s">
        <v>7</v>
      </c>
      <c r="C15" s="171">
        <v>211</v>
      </c>
      <c r="D15" s="176">
        <v>0</v>
      </c>
      <c r="E15" s="176">
        <v>0</v>
      </c>
      <c r="F15" s="174"/>
      <c r="G15" s="176">
        <v>0</v>
      </c>
      <c r="H15" s="176">
        <v>0</v>
      </c>
      <c r="I15" s="173"/>
      <c r="J15" s="172">
        <f t="shared" ref="J15:K29" si="10">AB15</f>
        <v>1936.546</v>
      </c>
      <c r="K15" s="177">
        <f t="shared" si="10"/>
        <v>8575.4500000000007</v>
      </c>
      <c r="L15" s="173">
        <f t="shared" ref="L15:L26" si="11">K15/J15</f>
        <v>4.4282191076277044</v>
      </c>
      <c r="M15" s="172">
        <f t="shared" ref="M15:N38" si="12">AI15</f>
        <v>0</v>
      </c>
      <c r="N15" s="177">
        <f t="shared" si="12"/>
        <v>0</v>
      </c>
      <c r="O15" s="173"/>
      <c r="P15" s="168"/>
      <c r="Q15" s="169"/>
      <c r="R15" s="178">
        <f t="shared" si="4"/>
        <v>1936.546</v>
      </c>
      <c r="S15" s="179">
        <f t="shared" si="4"/>
        <v>8575.4500000000007</v>
      </c>
      <c r="T15" s="167">
        <f t="shared" si="7"/>
        <v>4.4282191076277044</v>
      </c>
      <c r="U15" s="167">
        <f t="shared" si="8"/>
        <v>5.3138629291532453</v>
      </c>
      <c r="V15" s="13"/>
      <c r="W15" s="13"/>
      <c r="X15" s="68">
        <v>1936.546</v>
      </c>
      <c r="Y15" s="68">
        <v>5623.942</v>
      </c>
      <c r="Z15" s="53">
        <v>3.415</v>
      </c>
      <c r="AA15" s="52">
        <v>2951.5079999999998</v>
      </c>
      <c r="AB15" s="19">
        <f t="shared" ref="AB15:AB37" si="13">X15</f>
        <v>1936.546</v>
      </c>
      <c r="AC15" s="19">
        <f t="shared" ref="AC15:AC37" si="14">Y15+AA15</f>
        <v>8575.4500000000007</v>
      </c>
      <c r="AD15" s="48"/>
      <c r="AE15" s="27">
        <v>0</v>
      </c>
      <c r="AF15" s="27">
        <v>0</v>
      </c>
      <c r="AG15" s="27">
        <v>0</v>
      </c>
      <c r="AH15" s="27">
        <v>0</v>
      </c>
      <c r="AI15" s="4">
        <f t="shared" si="5"/>
        <v>0</v>
      </c>
      <c r="AJ15" s="87">
        <f t="shared" si="6"/>
        <v>0</v>
      </c>
    </row>
    <row r="16" spans="1:36" ht="15.75" x14ac:dyDescent="0.25">
      <c r="A16" s="481"/>
      <c r="B16" s="170" t="s">
        <v>8</v>
      </c>
      <c r="C16" s="171">
        <v>221</v>
      </c>
      <c r="D16" s="176">
        <v>0</v>
      </c>
      <c r="E16" s="176">
        <v>0</v>
      </c>
      <c r="F16" s="174"/>
      <c r="G16" s="176">
        <v>0</v>
      </c>
      <c r="H16" s="176">
        <v>0</v>
      </c>
      <c r="I16" s="173"/>
      <c r="J16" s="172">
        <f t="shared" si="10"/>
        <v>0</v>
      </c>
      <c r="K16" s="177">
        <f t="shared" si="10"/>
        <v>0</v>
      </c>
      <c r="L16" s="173"/>
      <c r="M16" s="172">
        <f t="shared" si="12"/>
        <v>0</v>
      </c>
      <c r="N16" s="177">
        <f t="shared" si="12"/>
        <v>0</v>
      </c>
      <c r="O16" s="173"/>
      <c r="P16" s="168"/>
      <c r="Q16" s="169"/>
      <c r="R16" s="178">
        <f t="shared" si="4"/>
        <v>0</v>
      </c>
      <c r="S16" s="179">
        <f t="shared" si="4"/>
        <v>0</v>
      </c>
      <c r="T16" s="167"/>
      <c r="U16" s="167"/>
      <c r="V16" s="13"/>
      <c r="W16" s="13"/>
      <c r="X16" s="68">
        <v>0</v>
      </c>
      <c r="Y16" s="68">
        <v>0</v>
      </c>
      <c r="Z16" s="53">
        <v>0</v>
      </c>
      <c r="AA16" s="52">
        <v>0</v>
      </c>
      <c r="AB16" s="19">
        <f t="shared" si="13"/>
        <v>0</v>
      </c>
      <c r="AC16" s="19">
        <f t="shared" si="14"/>
        <v>0</v>
      </c>
      <c r="AD16" s="48"/>
      <c r="AE16" s="27">
        <v>0</v>
      </c>
      <c r="AF16" s="27">
        <v>0</v>
      </c>
      <c r="AG16" s="27">
        <v>0</v>
      </c>
      <c r="AH16" s="27">
        <v>0</v>
      </c>
      <c r="AI16" s="4">
        <f t="shared" si="5"/>
        <v>0</v>
      </c>
      <c r="AJ16" s="87">
        <f t="shared" si="6"/>
        <v>0</v>
      </c>
    </row>
    <row r="17" spans="1:36" ht="15.75" x14ac:dyDescent="0.25">
      <c r="A17" s="481"/>
      <c r="B17" s="170" t="s">
        <v>9</v>
      </c>
      <c r="C17" s="171">
        <v>231</v>
      </c>
      <c r="D17" s="176">
        <v>0</v>
      </c>
      <c r="E17" s="176">
        <v>0</v>
      </c>
      <c r="F17" s="174"/>
      <c r="G17" s="176">
        <v>0</v>
      </c>
      <c r="H17" s="176">
        <v>0</v>
      </c>
      <c r="I17" s="173"/>
      <c r="J17" s="172">
        <f t="shared" si="10"/>
        <v>0</v>
      </c>
      <c r="K17" s="177">
        <f t="shared" si="10"/>
        <v>0</v>
      </c>
      <c r="L17" s="173"/>
      <c r="M17" s="172">
        <f t="shared" si="12"/>
        <v>0</v>
      </c>
      <c r="N17" s="177">
        <f t="shared" si="12"/>
        <v>0</v>
      </c>
      <c r="O17" s="173"/>
      <c r="P17" s="168"/>
      <c r="Q17" s="169"/>
      <c r="R17" s="178">
        <f t="shared" si="4"/>
        <v>0</v>
      </c>
      <c r="S17" s="179">
        <f t="shared" si="4"/>
        <v>0</v>
      </c>
      <c r="T17" s="167"/>
      <c r="U17" s="167"/>
      <c r="V17" s="13"/>
      <c r="W17" s="13"/>
      <c r="X17" s="68">
        <v>0</v>
      </c>
      <c r="Y17" s="68">
        <v>0</v>
      </c>
      <c r="Z17" s="53">
        <v>0</v>
      </c>
      <c r="AA17" s="52">
        <v>0</v>
      </c>
      <c r="AB17" s="19">
        <f t="shared" si="13"/>
        <v>0</v>
      </c>
      <c r="AC17" s="19">
        <f t="shared" si="14"/>
        <v>0</v>
      </c>
      <c r="AD17" s="48"/>
      <c r="AE17" s="27">
        <v>0</v>
      </c>
      <c r="AF17" s="27">
        <v>0</v>
      </c>
      <c r="AG17" s="27">
        <v>0</v>
      </c>
      <c r="AH17" s="27">
        <v>0</v>
      </c>
      <c r="AI17" s="4">
        <f t="shared" si="5"/>
        <v>0</v>
      </c>
      <c r="AJ17" s="87">
        <f t="shared" si="6"/>
        <v>0</v>
      </c>
    </row>
    <row r="18" spans="1:36" ht="15.75" x14ac:dyDescent="0.25">
      <c r="A18" s="481"/>
      <c r="B18" s="170" t="s">
        <v>10</v>
      </c>
      <c r="C18" s="171">
        <v>241</v>
      </c>
      <c r="D18" s="176">
        <v>0</v>
      </c>
      <c r="E18" s="176">
        <v>0</v>
      </c>
      <c r="F18" s="174"/>
      <c r="G18" s="176">
        <v>0</v>
      </c>
      <c r="H18" s="176">
        <v>0</v>
      </c>
      <c r="I18" s="173"/>
      <c r="J18" s="172">
        <f t="shared" si="10"/>
        <v>8734.1029999999992</v>
      </c>
      <c r="K18" s="177">
        <f t="shared" si="10"/>
        <v>41663.722999999998</v>
      </c>
      <c r="L18" s="173">
        <f t="shared" si="11"/>
        <v>4.7702349056336981</v>
      </c>
      <c r="M18" s="172">
        <f t="shared" si="12"/>
        <v>6055.3220000000001</v>
      </c>
      <c r="N18" s="177">
        <f t="shared" si="12"/>
        <v>19520.411</v>
      </c>
      <c r="O18" s="173">
        <f t="shared" si="9"/>
        <v>3.2236784435245558</v>
      </c>
      <c r="P18" s="168"/>
      <c r="Q18" s="169"/>
      <c r="R18" s="178">
        <f>M18+J18+G18+D18</f>
        <v>14789.424999999999</v>
      </c>
      <c r="S18" s="179">
        <f>N18+K18+H18+E18</f>
        <v>61184.133999999998</v>
      </c>
      <c r="T18" s="167">
        <f t="shared" si="7"/>
        <v>4.1370191200807334</v>
      </c>
      <c r="U18" s="167">
        <f t="shared" si="8"/>
        <v>4.9644229440968797</v>
      </c>
      <c r="V18" s="13"/>
      <c r="W18" s="13"/>
      <c r="X18" s="68">
        <v>8734.1029999999992</v>
      </c>
      <c r="Y18" s="68">
        <v>28140.565999999999</v>
      </c>
      <c r="Z18" s="53">
        <v>15.646000000000001</v>
      </c>
      <c r="AA18" s="52">
        <v>13523.156999999999</v>
      </c>
      <c r="AB18" s="19">
        <f t="shared" si="13"/>
        <v>8734.1029999999992</v>
      </c>
      <c r="AC18" s="19">
        <f t="shared" si="14"/>
        <v>41663.722999999998</v>
      </c>
      <c r="AD18" s="48"/>
      <c r="AE18" s="27">
        <v>6055.3220000000001</v>
      </c>
      <c r="AF18" s="27">
        <v>11039.32</v>
      </c>
      <c r="AG18" s="27">
        <v>9.4049999999999994</v>
      </c>
      <c r="AH18" s="27">
        <v>8481.0910000000003</v>
      </c>
      <c r="AI18" s="4">
        <f t="shared" si="5"/>
        <v>6055.3220000000001</v>
      </c>
      <c r="AJ18" s="87">
        <f t="shared" si="6"/>
        <v>19520.411</v>
      </c>
    </row>
    <row r="19" spans="1:36" ht="15.75" x14ac:dyDescent="0.25">
      <c r="A19" s="481"/>
      <c r="B19" s="170" t="s">
        <v>11</v>
      </c>
      <c r="C19" s="171">
        <v>251</v>
      </c>
      <c r="D19" s="176">
        <v>0</v>
      </c>
      <c r="E19" s="176">
        <v>0</v>
      </c>
      <c r="F19" s="174"/>
      <c r="G19" s="176">
        <v>0</v>
      </c>
      <c r="H19" s="176">
        <v>0</v>
      </c>
      <c r="I19" s="173"/>
      <c r="J19" s="172">
        <f t="shared" si="10"/>
        <v>188.637</v>
      </c>
      <c r="K19" s="177">
        <f t="shared" si="10"/>
        <v>979.71299999999997</v>
      </c>
      <c r="L19" s="173">
        <f t="shared" si="11"/>
        <v>5.1936417563892556</v>
      </c>
      <c r="M19" s="172">
        <f t="shared" si="12"/>
        <v>0</v>
      </c>
      <c r="N19" s="177">
        <f t="shared" si="12"/>
        <v>0</v>
      </c>
      <c r="O19" s="173"/>
      <c r="P19" s="168"/>
      <c r="Q19" s="169"/>
      <c r="R19" s="178">
        <f>M19+J19+G19+D19</f>
        <v>188.637</v>
      </c>
      <c r="S19" s="179">
        <f t="shared" si="4"/>
        <v>979.71299999999997</v>
      </c>
      <c r="T19" s="167">
        <f t="shared" si="7"/>
        <v>5.1936417563892556</v>
      </c>
      <c r="U19" s="167">
        <f t="shared" si="8"/>
        <v>6.2323701076671068</v>
      </c>
      <c r="V19" s="13"/>
      <c r="W19" s="13"/>
      <c r="X19" s="68">
        <v>188.637</v>
      </c>
      <c r="Y19" s="68">
        <v>688.43499999999995</v>
      </c>
      <c r="Z19" s="53">
        <v>0.33700000000000002</v>
      </c>
      <c r="AA19" s="52">
        <v>291.27800000000002</v>
      </c>
      <c r="AB19" s="19">
        <f t="shared" si="13"/>
        <v>188.637</v>
      </c>
      <c r="AC19" s="19">
        <f t="shared" si="14"/>
        <v>979.71299999999997</v>
      </c>
      <c r="AD19" s="48"/>
      <c r="AE19" s="27">
        <v>0</v>
      </c>
      <c r="AF19" s="27">
        <v>0</v>
      </c>
      <c r="AG19" s="27">
        <v>0</v>
      </c>
      <c r="AH19" s="27">
        <v>0</v>
      </c>
      <c r="AI19" s="4">
        <f t="shared" si="5"/>
        <v>0</v>
      </c>
      <c r="AJ19" s="87">
        <f t="shared" si="6"/>
        <v>0</v>
      </c>
    </row>
    <row r="20" spans="1:36" ht="15.75" x14ac:dyDescent="0.25">
      <c r="A20" s="481"/>
      <c r="B20" s="170" t="s">
        <v>12</v>
      </c>
      <c r="C20" s="171">
        <v>261</v>
      </c>
      <c r="D20" s="176">
        <v>0</v>
      </c>
      <c r="E20" s="176">
        <v>0</v>
      </c>
      <c r="F20" s="174"/>
      <c r="G20" s="176">
        <v>0</v>
      </c>
      <c r="H20" s="176">
        <v>0</v>
      </c>
      <c r="I20" s="173"/>
      <c r="J20" s="172">
        <f t="shared" si="10"/>
        <v>916.94</v>
      </c>
      <c r="K20" s="177">
        <f t="shared" si="10"/>
        <v>4689.8440000000001</v>
      </c>
      <c r="L20" s="173">
        <f t="shared" si="11"/>
        <v>5.1146683534364294</v>
      </c>
      <c r="M20" s="172">
        <f t="shared" si="12"/>
        <v>681.21400000000006</v>
      </c>
      <c r="N20" s="177">
        <f t="shared" si="12"/>
        <v>2338.0219999999999</v>
      </c>
      <c r="O20" s="173">
        <f t="shared" si="9"/>
        <v>3.4321402672287999</v>
      </c>
      <c r="P20" s="168"/>
      <c r="Q20" s="169"/>
      <c r="R20" s="178">
        <f>M20+J20+G20+D20</f>
        <v>1598.154</v>
      </c>
      <c r="S20" s="179">
        <f t="shared" si="4"/>
        <v>7027.866</v>
      </c>
      <c r="T20" s="167">
        <f t="shared" si="7"/>
        <v>4.3974898539189589</v>
      </c>
      <c r="U20" s="167">
        <f t="shared" si="8"/>
        <v>5.2769878247027506</v>
      </c>
      <c r="V20" s="13"/>
      <c r="W20" s="13"/>
      <c r="X20" s="68">
        <v>916.94</v>
      </c>
      <c r="Y20" s="68">
        <v>3275.8539999999998</v>
      </c>
      <c r="Z20" s="53">
        <v>1.6359999999999999</v>
      </c>
      <c r="AA20" s="52">
        <v>1413.99</v>
      </c>
      <c r="AB20" s="19">
        <f t="shared" si="13"/>
        <v>916.94</v>
      </c>
      <c r="AC20" s="19">
        <f t="shared" si="14"/>
        <v>4689.8440000000001</v>
      </c>
      <c r="AD20" s="48"/>
      <c r="AE20" s="27">
        <v>681.21400000000006</v>
      </c>
      <c r="AF20" s="27">
        <v>1327.5609999999999</v>
      </c>
      <c r="AG20" s="27">
        <v>1.169</v>
      </c>
      <c r="AH20" s="27">
        <v>1010.461</v>
      </c>
      <c r="AI20" s="4">
        <f t="shared" si="5"/>
        <v>681.21400000000006</v>
      </c>
      <c r="AJ20" s="87">
        <f t="shared" si="6"/>
        <v>2338.0219999999999</v>
      </c>
    </row>
    <row r="21" spans="1:36" ht="15.75" x14ac:dyDescent="0.25">
      <c r="A21" s="481"/>
      <c r="B21" s="170" t="s">
        <v>13</v>
      </c>
      <c r="C21" s="171">
        <v>271</v>
      </c>
      <c r="D21" s="176">
        <v>0</v>
      </c>
      <c r="E21" s="176">
        <v>0</v>
      </c>
      <c r="F21" s="174"/>
      <c r="G21" s="176">
        <v>0</v>
      </c>
      <c r="H21" s="176">
        <v>0</v>
      </c>
      <c r="I21" s="173"/>
      <c r="J21" s="172">
        <f t="shared" si="10"/>
        <v>0</v>
      </c>
      <c r="K21" s="177">
        <f t="shared" si="10"/>
        <v>0</v>
      </c>
      <c r="L21" s="173"/>
      <c r="M21" s="172">
        <f t="shared" si="12"/>
        <v>0</v>
      </c>
      <c r="N21" s="177">
        <f t="shared" si="12"/>
        <v>0</v>
      </c>
      <c r="O21" s="173"/>
      <c r="P21" s="168"/>
      <c r="Q21" s="169"/>
      <c r="R21" s="178">
        <f>M21+J21+G21+D21</f>
        <v>0</v>
      </c>
      <c r="S21" s="179">
        <f t="shared" si="4"/>
        <v>0</v>
      </c>
      <c r="T21" s="167"/>
      <c r="U21" s="167"/>
      <c r="V21" s="13"/>
      <c r="W21" s="13"/>
      <c r="X21" s="68">
        <v>0</v>
      </c>
      <c r="Y21" s="68">
        <v>0</v>
      </c>
      <c r="Z21" s="53">
        <v>0</v>
      </c>
      <c r="AA21" s="52">
        <v>0</v>
      </c>
      <c r="AB21" s="19">
        <f t="shared" si="13"/>
        <v>0</v>
      </c>
      <c r="AC21" s="19">
        <f t="shared" si="14"/>
        <v>0</v>
      </c>
      <c r="AD21" s="48"/>
      <c r="AE21" s="27">
        <v>0</v>
      </c>
      <c r="AF21" s="27">
        <v>0</v>
      </c>
      <c r="AG21" s="27">
        <v>0</v>
      </c>
      <c r="AH21" s="27">
        <v>0</v>
      </c>
      <c r="AI21" s="4">
        <f t="shared" si="5"/>
        <v>0</v>
      </c>
      <c r="AJ21" s="87">
        <f t="shared" si="6"/>
        <v>0</v>
      </c>
    </row>
    <row r="22" spans="1:36" ht="36" x14ac:dyDescent="0.25">
      <c r="A22" s="481"/>
      <c r="B22" s="159" t="s">
        <v>74</v>
      </c>
      <c r="C22" s="160">
        <v>300</v>
      </c>
      <c r="D22" s="180">
        <f>SUM(D23:D29)</f>
        <v>72078.126000000004</v>
      </c>
      <c r="E22" s="180">
        <f>SUM(E23:E29)</f>
        <v>385352.56099999999</v>
      </c>
      <c r="F22" s="174">
        <f>E22/D22</f>
        <v>5.3463177025440416</v>
      </c>
      <c r="G22" s="180">
        <f>SUM(G23:G29)</f>
        <v>2085.9430000000002</v>
      </c>
      <c r="H22" s="180">
        <f>SUM(H23:H29)</f>
        <v>11290.834999999999</v>
      </c>
      <c r="I22" s="167">
        <f>H22/G22</f>
        <v>5.4128204845482344</v>
      </c>
      <c r="J22" s="161">
        <f>SUM(J23:J29)</f>
        <v>2406.7400000000002</v>
      </c>
      <c r="K22" s="161">
        <f>SUM(K23:K29)</f>
        <v>11021.593000000001</v>
      </c>
      <c r="L22" s="164">
        <f t="shared" si="11"/>
        <v>4.5794697391492223</v>
      </c>
      <c r="M22" s="165">
        <f>SUM(M23:M29)</f>
        <v>2367.0920000000001</v>
      </c>
      <c r="N22" s="166">
        <f>SUM(N23:N29)</f>
        <v>8728.262999999999</v>
      </c>
      <c r="O22" s="164">
        <f t="shared" si="9"/>
        <v>3.6873357689519457</v>
      </c>
      <c r="P22" s="168"/>
      <c r="Q22" s="169"/>
      <c r="R22" s="165">
        <f>M22+J22+G22+D22</f>
        <v>78937.900999999998</v>
      </c>
      <c r="S22" s="166">
        <f>N22+K22+H22+E22</f>
        <v>416393.25199999998</v>
      </c>
      <c r="T22" s="167">
        <f t="shared" si="7"/>
        <v>5.2749471005062576</v>
      </c>
      <c r="U22" s="167">
        <f t="shared" si="8"/>
        <v>6.3299365206075091</v>
      </c>
      <c r="V22" s="12"/>
      <c r="W22" s="12"/>
      <c r="X22" s="74">
        <f>SUM(X23:X29)</f>
        <v>2406.7400000000002</v>
      </c>
      <c r="Y22" s="74">
        <f>SUM(Y23:Y29)</f>
        <v>8884.19</v>
      </c>
      <c r="Z22" s="74">
        <f>SUM(Z23:Z29)</f>
        <v>2.4740000000000002</v>
      </c>
      <c r="AA22" s="74">
        <f>SUM(AA23:AA29)</f>
        <v>2137.4030000000002</v>
      </c>
      <c r="AB22" s="235">
        <f t="shared" si="13"/>
        <v>2406.7400000000002</v>
      </c>
      <c r="AC22" s="235">
        <f t="shared" si="14"/>
        <v>11021.593000000001</v>
      </c>
      <c r="AD22" s="48"/>
      <c r="AE22" s="74">
        <f>SUM(AE23:AE29)</f>
        <v>2367.0920000000001</v>
      </c>
      <c r="AF22" s="74">
        <f>SUM(AF23:AF29)</f>
        <v>5280.21</v>
      </c>
      <c r="AG22" s="74">
        <f>SUM(AG23:AG29)</f>
        <v>3.6399999999999997</v>
      </c>
      <c r="AH22" s="74">
        <f>SUM(AH23:AH29)</f>
        <v>3448.0529999999999</v>
      </c>
      <c r="AI22" s="87">
        <f t="shared" si="5"/>
        <v>2367.0920000000001</v>
      </c>
      <c r="AJ22" s="138">
        <f t="shared" si="6"/>
        <v>8728.262999999999</v>
      </c>
    </row>
    <row r="23" spans="1:36" ht="15.75" x14ac:dyDescent="0.25">
      <c r="A23" s="481"/>
      <c r="B23" s="170" t="s">
        <v>7</v>
      </c>
      <c r="C23" s="171">
        <v>311</v>
      </c>
      <c r="D23" s="176">
        <v>7658.0259999999998</v>
      </c>
      <c r="E23" s="176">
        <v>38543.642</v>
      </c>
      <c r="F23" s="174">
        <f>E23/D23</f>
        <v>5.0331040923600936</v>
      </c>
      <c r="G23" s="176">
        <v>0</v>
      </c>
      <c r="H23" s="176">
        <v>0</v>
      </c>
      <c r="I23" s="167"/>
      <c r="J23" s="172">
        <f t="shared" si="10"/>
        <v>207.477</v>
      </c>
      <c r="K23" s="177">
        <f t="shared" si="10"/>
        <v>971.03899999999999</v>
      </c>
      <c r="L23" s="173"/>
      <c r="M23" s="172">
        <f t="shared" si="12"/>
        <v>0</v>
      </c>
      <c r="N23" s="177">
        <f t="shared" si="12"/>
        <v>0</v>
      </c>
      <c r="O23" s="173" t="e">
        <f t="shared" si="9"/>
        <v>#DIV/0!</v>
      </c>
      <c r="P23" s="168"/>
      <c r="Q23" s="169"/>
      <c r="R23" s="178">
        <f>M23+J23+G23+D23</f>
        <v>7865.5029999999997</v>
      </c>
      <c r="S23" s="179">
        <f>N23+K23+H23+E23</f>
        <v>39514.680999999997</v>
      </c>
      <c r="T23" s="167">
        <f t="shared" si="7"/>
        <v>5.0237958081002576</v>
      </c>
      <c r="U23" s="167">
        <f t="shared" si="8"/>
        <v>6.0285549697203091</v>
      </c>
      <c r="V23" s="13"/>
      <c r="W23" s="13"/>
      <c r="X23" s="68">
        <v>207.477</v>
      </c>
      <c r="Y23" s="68">
        <v>805.97199999999998</v>
      </c>
      <c r="Z23" s="53">
        <v>0.191</v>
      </c>
      <c r="AA23" s="52">
        <v>165.06700000000001</v>
      </c>
      <c r="AB23" s="19">
        <f t="shared" si="13"/>
        <v>207.477</v>
      </c>
      <c r="AC23" s="19">
        <f t="shared" si="14"/>
        <v>971.03899999999999</v>
      </c>
      <c r="AD23" s="48"/>
      <c r="AE23" s="27">
        <v>0</v>
      </c>
      <c r="AF23" s="27">
        <v>0</v>
      </c>
      <c r="AG23" s="27">
        <v>0</v>
      </c>
      <c r="AH23" s="27">
        <v>0</v>
      </c>
      <c r="AI23" s="4">
        <f t="shared" si="5"/>
        <v>0</v>
      </c>
      <c r="AJ23" s="87">
        <f t="shared" si="6"/>
        <v>0</v>
      </c>
    </row>
    <row r="24" spans="1:36" ht="15.75" x14ac:dyDescent="0.25">
      <c r="A24" s="481"/>
      <c r="B24" s="170" t="s">
        <v>8</v>
      </c>
      <c r="C24" s="171">
        <v>321</v>
      </c>
      <c r="D24" s="176">
        <v>0</v>
      </c>
      <c r="E24" s="176">
        <v>0</v>
      </c>
      <c r="F24" s="174"/>
      <c r="G24" s="176">
        <v>0</v>
      </c>
      <c r="H24" s="176">
        <v>0</v>
      </c>
      <c r="I24" s="167"/>
      <c r="J24" s="172">
        <f t="shared" si="10"/>
        <v>0</v>
      </c>
      <c r="K24" s="177">
        <f t="shared" si="10"/>
        <v>0</v>
      </c>
      <c r="L24" s="173"/>
      <c r="M24" s="172">
        <f t="shared" si="12"/>
        <v>0</v>
      </c>
      <c r="N24" s="177">
        <f t="shared" si="12"/>
        <v>0</v>
      </c>
      <c r="O24" s="173"/>
      <c r="P24" s="168"/>
      <c r="Q24" s="169"/>
      <c r="R24" s="178">
        <f t="shared" ref="R24:S29" si="15">M24+J24+G24+D24</f>
        <v>0</v>
      </c>
      <c r="S24" s="179">
        <f>N24+K24+H24+E24</f>
        <v>0</v>
      </c>
      <c r="T24" s="167"/>
      <c r="U24" s="167"/>
      <c r="V24" s="13"/>
      <c r="W24" s="13"/>
      <c r="X24" s="68">
        <v>0</v>
      </c>
      <c r="Y24" s="68">
        <v>0</v>
      </c>
      <c r="Z24" s="53">
        <v>0</v>
      </c>
      <c r="AA24" s="52">
        <v>0</v>
      </c>
      <c r="AB24" s="19">
        <f t="shared" si="13"/>
        <v>0</v>
      </c>
      <c r="AC24" s="19">
        <f t="shared" si="14"/>
        <v>0</v>
      </c>
      <c r="AD24" s="48"/>
      <c r="AE24" s="28">
        <v>0</v>
      </c>
      <c r="AF24" s="28">
        <v>0</v>
      </c>
      <c r="AG24" s="28">
        <v>0</v>
      </c>
      <c r="AH24" s="28">
        <v>0</v>
      </c>
      <c r="AI24" s="4">
        <f t="shared" si="5"/>
        <v>0</v>
      </c>
      <c r="AJ24" s="87">
        <f t="shared" si="6"/>
        <v>0</v>
      </c>
    </row>
    <row r="25" spans="1:36" ht="15.75" x14ac:dyDescent="0.25">
      <c r="A25" s="481"/>
      <c r="B25" s="170" t="s">
        <v>9</v>
      </c>
      <c r="C25" s="171">
        <v>331</v>
      </c>
      <c r="D25" s="176">
        <v>0</v>
      </c>
      <c r="E25" s="176">
        <v>0</v>
      </c>
      <c r="F25" s="174"/>
      <c r="G25" s="176">
        <v>0</v>
      </c>
      <c r="H25" s="176">
        <v>0</v>
      </c>
      <c r="I25" s="167"/>
      <c r="J25" s="172">
        <f t="shared" si="10"/>
        <v>0</v>
      </c>
      <c r="K25" s="177">
        <f t="shared" si="10"/>
        <v>0</v>
      </c>
      <c r="L25" s="173"/>
      <c r="M25" s="172">
        <f t="shared" si="12"/>
        <v>0</v>
      </c>
      <c r="N25" s="177">
        <f t="shared" si="12"/>
        <v>0</v>
      </c>
      <c r="O25" s="173"/>
      <c r="P25" s="168"/>
      <c r="Q25" s="169"/>
      <c r="R25" s="178">
        <f t="shared" si="15"/>
        <v>0</v>
      </c>
      <c r="S25" s="179">
        <f t="shared" si="15"/>
        <v>0</v>
      </c>
      <c r="T25" s="167"/>
      <c r="U25" s="167"/>
      <c r="V25" s="13"/>
      <c r="W25" s="13"/>
      <c r="X25" s="68">
        <v>0</v>
      </c>
      <c r="Y25" s="68">
        <v>0</v>
      </c>
      <c r="Z25" s="53">
        <v>0</v>
      </c>
      <c r="AA25" s="52">
        <v>0</v>
      </c>
      <c r="AB25" s="19">
        <f t="shared" si="13"/>
        <v>0</v>
      </c>
      <c r="AC25" s="19">
        <f t="shared" si="14"/>
        <v>0</v>
      </c>
      <c r="AD25" s="48"/>
      <c r="AE25" s="29">
        <v>0</v>
      </c>
      <c r="AF25" s="29">
        <v>0</v>
      </c>
      <c r="AG25" s="29">
        <v>0</v>
      </c>
      <c r="AH25" s="29">
        <v>0</v>
      </c>
      <c r="AI25" s="4">
        <f t="shared" si="5"/>
        <v>0</v>
      </c>
      <c r="AJ25" s="87">
        <f t="shared" si="6"/>
        <v>0</v>
      </c>
    </row>
    <row r="26" spans="1:36" ht="15.75" x14ac:dyDescent="0.25">
      <c r="A26" s="481"/>
      <c r="B26" s="170" t="s">
        <v>10</v>
      </c>
      <c r="C26" s="171">
        <v>341</v>
      </c>
      <c r="D26" s="176">
        <f>43558.561-D29</f>
        <v>43488.491999999998</v>
      </c>
      <c r="E26" s="176">
        <f>230640.445-E29</f>
        <v>230283.39199999999</v>
      </c>
      <c r="F26" s="174">
        <f>E26/D26</f>
        <v>5.2952719537849235</v>
      </c>
      <c r="G26" s="176">
        <v>0</v>
      </c>
      <c r="H26" s="176">
        <v>0</v>
      </c>
      <c r="I26" s="167"/>
      <c r="J26" s="172">
        <f t="shared" si="10"/>
        <v>1637.277</v>
      </c>
      <c r="K26" s="177">
        <f t="shared" si="10"/>
        <v>7605.1770000000006</v>
      </c>
      <c r="L26" s="173">
        <f t="shared" si="11"/>
        <v>4.6450154738630056</v>
      </c>
      <c r="M26" s="172">
        <f t="shared" si="12"/>
        <v>1960.175</v>
      </c>
      <c r="N26" s="177">
        <f t="shared" si="12"/>
        <v>7264.6929999999993</v>
      </c>
      <c r="O26" s="173">
        <f t="shared" si="9"/>
        <v>3.70614511459436</v>
      </c>
      <c r="P26" s="168"/>
      <c r="Q26" s="169"/>
      <c r="R26" s="178">
        <f t="shared" si="15"/>
        <v>47085.943999999996</v>
      </c>
      <c r="S26" s="179">
        <f t="shared" si="15"/>
        <v>245153.26199999999</v>
      </c>
      <c r="T26" s="167">
        <f t="shared" si="7"/>
        <v>5.206506255879674</v>
      </c>
      <c r="U26" s="167">
        <f t="shared" si="8"/>
        <v>6.2478075070556089</v>
      </c>
      <c r="V26" s="13"/>
      <c r="W26" s="13"/>
      <c r="X26" s="68">
        <v>1637.277</v>
      </c>
      <c r="Y26" s="68">
        <v>6246.1130000000003</v>
      </c>
      <c r="Z26" s="53">
        <v>1.5740000000000001</v>
      </c>
      <c r="AA26" s="52">
        <v>1359.0640000000001</v>
      </c>
      <c r="AB26" s="19">
        <f t="shared" si="13"/>
        <v>1637.277</v>
      </c>
      <c r="AC26" s="19">
        <f t="shared" si="14"/>
        <v>7605.1770000000006</v>
      </c>
      <c r="AD26" s="48"/>
      <c r="AE26" s="29">
        <v>1960.175</v>
      </c>
      <c r="AF26" s="29">
        <v>4371.674</v>
      </c>
      <c r="AG26" s="29">
        <v>2.9969999999999999</v>
      </c>
      <c r="AH26" s="29">
        <v>2893.0189999999998</v>
      </c>
      <c r="AI26" s="4">
        <f t="shared" si="5"/>
        <v>1960.175</v>
      </c>
      <c r="AJ26" s="87">
        <f t="shared" si="6"/>
        <v>7264.6929999999993</v>
      </c>
    </row>
    <row r="27" spans="1:36" ht="15.75" x14ac:dyDescent="0.25">
      <c r="A27" s="481"/>
      <c r="B27" s="170" t="s">
        <v>11</v>
      </c>
      <c r="C27" s="171">
        <v>351</v>
      </c>
      <c r="D27" s="176">
        <v>1772.732</v>
      </c>
      <c r="E27" s="176">
        <v>9249.9959999999992</v>
      </c>
      <c r="F27" s="174">
        <f>E27/D27</f>
        <v>5.2179325470516691</v>
      </c>
      <c r="G27" s="176">
        <v>2085.9430000000002</v>
      </c>
      <c r="H27" s="176">
        <v>11290.834999999999</v>
      </c>
      <c r="I27" s="167"/>
      <c r="J27" s="172">
        <f t="shared" si="10"/>
        <v>0</v>
      </c>
      <c r="K27" s="177">
        <f t="shared" si="10"/>
        <v>0</v>
      </c>
      <c r="L27" s="173"/>
      <c r="M27" s="172">
        <f t="shared" si="12"/>
        <v>0</v>
      </c>
      <c r="N27" s="177">
        <f t="shared" si="12"/>
        <v>0</v>
      </c>
      <c r="O27" s="173"/>
      <c r="P27" s="168"/>
      <c r="Q27" s="169"/>
      <c r="R27" s="178">
        <f t="shared" si="15"/>
        <v>3858.6750000000002</v>
      </c>
      <c r="S27" s="179">
        <f t="shared" si="15"/>
        <v>20540.830999999998</v>
      </c>
      <c r="T27" s="167">
        <f t="shared" si="7"/>
        <v>5.32328610209463</v>
      </c>
      <c r="U27" s="167">
        <f t="shared" si="8"/>
        <v>6.3879433225135562</v>
      </c>
      <c r="V27" s="13"/>
      <c r="W27" s="13"/>
      <c r="X27" s="68">
        <v>0</v>
      </c>
      <c r="Y27" s="68">
        <v>0</v>
      </c>
      <c r="Z27" s="53">
        <v>0</v>
      </c>
      <c r="AA27" s="52">
        <v>0</v>
      </c>
      <c r="AB27" s="19">
        <f t="shared" si="13"/>
        <v>0</v>
      </c>
      <c r="AC27" s="19">
        <f t="shared" si="14"/>
        <v>0</v>
      </c>
      <c r="AD27" s="48"/>
      <c r="AE27" s="29">
        <v>0</v>
      </c>
      <c r="AF27" s="29">
        <v>0</v>
      </c>
      <c r="AG27" s="29">
        <v>0</v>
      </c>
      <c r="AH27" s="29">
        <v>0</v>
      </c>
      <c r="AI27" s="4">
        <f t="shared" si="5"/>
        <v>0</v>
      </c>
      <c r="AJ27" s="87">
        <f t="shared" si="6"/>
        <v>0</v>
      </c>
    </row>
    <row r="28" spans="1:36" ht="15.75" x14ac:dyDescent="0.25">
      <c r="A28" s="481"/>
      <c r="B28" s="170" t="s">
        <v>12</v>
      </c>
      <c r="C28" s="171">
        <v>361</v>
      </c>
      <c r="D28" s="176">
        <v>19088.807000000001</v>
      </c>
      <c r="E28" s="176">
        <v>106918.478</v>
      </c>
      <c r="F28" s="174">
        <f>E28/D28</f>
        <v>5.6011084401450546</v>
      </c>
      <c r="G28" s="176">
        <v>0</v>
      </c>
      <c r="H28" s="176">
        <v>0</v>
      </c>
      <c r="I28" s="167"/>
      <c r="J28" s="172">
        <f t="shared" si="10"/>
        <v>561.98599999999999</v>
      </c>
      <c r="K28" s="177">
        <f t="shared" si="10"/>
        <v>2445.377</v>
      </c>
      <c r="L28" s="173">
        <f>K28/J28</f>
        <v>4.3513130220325777</v>
      </c>
      <c r="M28" s="172">
        <f t="shared" si="12"/>
        <v>406.91699999999997</v>
      </c>
      <c r="N28" s="177">
        <f t="shared" si="12"/>
        <v>1463.57</v>
      </c>
      <c r="O28" s="173">
        <f t="shared" si="9"/>
        <v>3.5967285711828212</v>
      </c>
      <c r="P28" s="168"/>
      <c r="Q28" s="169"/>
      <c r="R28" s="178">
        <f t="shared" si="15"/>
        <v>20057.71</v>
      </c>
      <c r="S28" s="179">
        <f>N28+K28+H28+E28</f>
        <v>110827.425</v>
      </c>
      <c r="T28" s="167">
        <f t="shared" si="7"/>
        <v>5.5254276285777397</v>
      </c>
      <c r="U28" s="167">
        <f t="shared" si="8"/>
        <v>6.6305131542932871</v>
      </c>
      <c r="V28" s="13"/>
      <c r="W28" s="13"/>
      <c r="X28" s="68">
        <v>561.98599999999999</v>
      </c>
      <c r="Y28" s="68">
        <v>1832.105</v>
      </c>
      <c r="Z28" s="53">
        <v>0.70899999999999996</v>
      </c>
      <c r="AA28" s="52">
        <v>613.27200000000005</v>
      </c>
      <c r="AB28" s="19">
        <f t="shared" si="13"/>
        <v>561.98599999999999</v>
      </c>
      <c r="AC28" s="19">
        <f t="shared" si="14"/>
        <v>2445.377</v>
      </c>
      <c r="AD28" s="48"/>
      <c r="AE28" s="29">
        <v>406.91699999999997</v>
      </c>
      <c r="AF28" s="29">
        <v>908.53599999999994</v>
      </c>
      <c r="AG28" s="29">
        <v>0.64300000000000002</v>
      </c>
      <c r="AH28" s="29">
        <v>555.03399999999999</v>
      </c>
      <c r="AI28" s="4">
        <f t="shared" si="5"/>
        <v>406.91699999999997</v>
      </c>
      <c r="AJ28" s="87">
        <f t="shared" si="6"/>
        <v>1463.57</v>
      </c>
    </row>
    <row r="29" spans="1:36" ht="23.25" customHeight="1" x14ac:dyDescent="0.25">
      <c r="A29" s="481"/>
      <c r="B29" s="170" t="s">
        <v>13</v>
      </c>
      <c r="C29" s="171">
        <v>371</v>
      </c>
      <c r="D29" s="176">
        <v>70.069000000000003</v>
      </c>
      <c r="E29" s="181">
        <v>357.053</v>
      </c>
      <c r="F29" s="174">
        <f>E29/D29</f>
        <v>5.0957342048552139</v>
      </c>
      <c r="G29" s="176">
        <v>0</v>
      </c>
      <c r="H29" s="176">
        <v>0</v>
      </c>
      <c r="I29" s="167"/>
      <c r="J29" s="172">
        <f t="shared" si="10"/>
        <v>0</v>
      </c>
      <c r="K29" s="177">
        <f t="shared" si="10"/>
        <v>0</v>
      </c>
      <c r="L29" s="167"/>
      <c r="M29" s="172">
        <f t="shared" si="12"/>
        <v>0</v>
      </c>
      <c r="N29" s="177">
        <f t="shared" si="12"/>
        <v>0</v>
      </c>
      <c r="O29" s="167"/>
      <c r="P29" s="176">
        <f>P31+P32+P33+P34+P35+P36+P37</f>
        <v>0</v>
      </c>
      <c r="Q29" s="176">
        <f>Q31+Q32+Q33+Q34+Q35+Q36+Q37</f>
        <v>0</v>
      </c>
      <c r="R29" s="178">
        <f t="shared" si="15"/>
        <v>70.069000000000003</v>
      </c>
      <c r="S29" s="179">
        <f>N29+K29+H29+E29</f>
        <v>357.053</v>
      </c>
      <c r="T29" s="167"/>
      <c r="U29" s="167"/>
      <c r="V29" s="13"/>
      <c r="W29" s="13"/>
      <c r="X29" s="68">
        <v>0</v>
      </c>
      <c r="Y29" s="68">
        <v>0</v>
      </c>
      <c r="Z29" s="53">
        <v>0</v>
      </c>
      <c r="AA29" s="52">
        <v>0</v>
      </c>
      <c r="AB29" s="19">
        <f t="shared" si="13"/>
        <v>0</v>
      </c>
      <c r="AC29" s="19">
        <f t="shared" si="14"/>
        <v>0</v>
      </c>
      <c r="AD29" s="48"/>
      <c r="AE29" s="29">
        <v>0</v>
      </c>
      <c r="AF29" s="29">
        <v>0</v>
      </c>
      <c r="AG29" s="29">
        <v>0</v>
      </c>
      <c r="AH29" s="29">
        <v>0</v>
      </c>
      <c r="AI29" s="4">
        <f t="shared" si="5"/>
        <v>0</v>
      </c>
      <c r="AJ29" s="87">
        <f t="shared" si="6"/>
        <v>0</v>
      </c>
    </row>
    <row r="30" spans="1:36" ht="36" hidden="1" x14ac:dyDescent="0.25">
      <c r="A30" s="481"/>
      <c r="B30" s="159" t="s">
        <v>14</v>
      </c>
      <c r="C30" s="160">
        <v>400</v>
      </c>
      <c r="D30" s="180"/>
      <c r="E30" s="180"/>
      <c r="F30" s="174"/>
      <c r="G30" s="180"/>
      <c r="H30" s="180"/>
      <c r="I30" s="167"/>
      <c r="J30" s="161"/>
      <c r="K30" s="166"/>
      <c r="L30" s="164"/>
      <c r="M30" s="165"/>
      <c r="N30" s="166"/>
      <c r="O30" s="164"/>
      <c r="P30" s="168"/>
      <c r="Q30" s="169"/>
      <c r="R30" s="165"/>
      <c r="S30" s="166"/>
      <c r="T30" s="167" t="e">
        <f t="shared" si="7"/>
        <v>#DIV/0!</v>
      </c>
      <c r="U30" s="167" t="e">
        <f t="shared" si="8"/>
        <v>#DIV/0!</v>
      </c>
      <c r="V30" s="12"/>
      <c r="W30" s="12"/>
      <c r="X30" s="74"/>
      <c r="Y30" s="74"/>
      <c r="Z30" s="74"/>
      <c r="AA30" s="74">
        <f>AA31+AA32+AA33+AA34+AA35+AA36+AA37</f>
        <v>250.3</v>
      </c>
      <c r="AB30" s="19">
        <f t="shared" si="13"/>
        <v>0</v>
      </c>
      <c r="AC30" s="19">
        <f t="shared" si="14"/>
        <v>250.3</v>
      </c>
      <c r="AD30" s="48"/>
      <c r="AE30" s="74">
        <f>AE31+AE32+AE33+AE34+AE35+AE36+AE37</f>
        <v>2302.3900000000003</v>
      </c>
      <c r="AF30" s="74">
        <f>AF31+AF32+AF33+AF34+AF35+AF36+AF37</f>
        <v>4193.2790000000005</v>
      </c>
      <c r="AG30" s="74">
        <f>AG31+AG32+AG33+AG34+AG35+AG36+AG37</f>
        <v>3.7549999999999999</v>
      </c>
      <c r="AH30" s="74">
        <f>AH31+AH32+AH33+AH34+AH35+AH36+AH37</f>
        <v>5320.1870000000008</v>
      </c>
      <c r="AI30" s="4">
        <f t="shared" si="5"/>
        <v>2302.3900000000003</v>
      </c>
      <c r="AJ30" s="87">
        <f t="shared" si="6"/>
        <v>9513.4660000000003</v>
      </c>
    </row>
    <row r="31" spans="1:36" ht="15.75" hidden="1" x14ac:dyDescent="0.25">
      <c r="A31" s="481"/>
      <c r="B31" s="170" t="s">
        <v>7</v>
      </c>
      <c r="C31" s="171">
        <v>411</v>
      </c>
      <c r="D31" s="176"/>
      <c r="E31" s="176"/>
      <c r="F31" s="174"/>
      <c r="G31" s="176"/>
      <c r="H31" s="176"/>
      <c r="I31" s="173"/>
      <c r="J31" s="172"/>
      <c r="K31" s="177"/>
      <c r="L31" s="173"/>
      <c r="M31" s="172"/>
      <c r="N31" s="177"/>
      <c r="O31" s="173"/>
      <c r="P31" s="168"/>
      <c r="Q31" s="169"/>
      <c r="R31" s="178"/>
      <c r="S31" s="179"/>
      <c r="T31" s="167" t="e">
        <f t="shared" si="7"/>
        <v>#DIV/0!</v>
      </c>
      <c r="U31" s="167" t="e">
        <f t="shared" si="8"/>
        <v>#DIV/0!</v>
      </c>
      <c r="V31" s="13"/>
      <c r="W31" s="13"/>
      <c r="X31" s="68"/>
      <c r="Y31" s="68"/>
      <c r="Z31" s="53"/>
      <c r="AA31" s="52">
        <v>18.722999999999999</v>
      </c>
      <c r="AB31" s="19">
        <f t="shared" si="13"/>
        <v>0</v>
      </c>
      <c r="AC31" s="19">
        <f t="shared" si="14"/>
        <v>18.722999999999999</v>
      </c>
      <c r="AD31" s="48"/>
      <c r="AE31" s="29">
        <v>247.31899999999999</v>
      </c>
      <c r="AF31" s="29">
        <v>439.702</v>
      </c>
      <c r="AG31" s="29">
        <v>0.39600000000000002</v>
      </c>
      <c r="AH31" s="29">
        <v>585.89300000000003</v>
      </c>
      <c r="AI31" s="4">
        <f t="shared" si="5"/>
        <v>247.31899999999999</v>
      </c>
      <c r="AJ31" s="87">
        <f t="shared" si="6"/>
        <v>1025.595</v>
      </c>
    </row>
    <row r="32" spans="1:36" ht="0.75" customHeight="1" x14ac:dyDescent="0.25">
      <c r="A32" s="481"/>
      <c r="B32" s="170" t="s">
        <v>8</v>
      </c>
      <c r="C32" s="171">
        <v>421</v>
      </c>
      <c r="D32" s="176"/>
      <c r="E32" s="176"/>
      <c r="F32" s="174"/>
      <c r="G32" s="176"/>
      <c r="H32" s="176"/>
      <c r="I32" s="173"/>
      <c r="J32" s="172"/>
      <c r="K32" s="177"/>
      <c r="L32" s="173"/>
      <c r="M32" s="172"/>
      <c r="N32" s="177"/>
      <c r="O32" s="173"/>
      <c r="P32" s="168"/>
      <c r="Q32" s="169"/>
      <c r="R32" s="178"/>
      <c r="S32" s="179"/>
      <c r="T32" s="167" t="e">
        <f t="shared" si="7"/>
        <v>#DIV/0!</v>
      </c>
      <c r="U32" s="167" t="e">
        <f t="shared" si="8"/>
        <v>#DIV/0!</v>
      </c>
      <c r="V32" s="13"/>
      <c r="W32" s="13"/>
      <c r="X32" s="68"/>
      <c r="Y32" s="68"/>
      <c r="Z32" s="53"/>
      <c r="AA32" s="52">
        <v>0</v>
      </c>
      <c r="AB32" s="19">
        <f t="shared" si="13"/>
        <v>0</v>
      </c>
      <c r="AC32" s="19">
        <f t="shared" si="14"/>
        <v>0</v>
      </c>
      <c r="AD32" s="48"/>
      <c r="AE32" s="29">
        <v>0</v>
      </c>
      <c r="AF32" s="29">
        <v>0</v>
      </c>
      <c r="AG32" s="29">
        <v>0</v>
      </c>
      <c r="AH32" s="29">
        <v>0</v>
      </c>
      <c r="AI32" s="4">
        <f t="shared" si="5"/>
        <v>0</v>
      </c>
      <c r="AJ32" s="87">
        <f t="shared" si="6"/>
        <v>0</v>
      </c>
    </row>
    <row r="33" spans="1:36" ht="15.75" hidden="1" x14ac:dyDescent="0.25">
      <c r="A33" s="481"/>
      <c r="B33" s="170" t="s">
        <v>9</v>
      </c>
      <c r="C33" s="171">
        <v>431</v>
      </c>
      <c r="D33" s="176"/>
      <c r="E33" s="176"/>
      <c r="F33" s="174"/>
      <c r="G33" s="176"/>
      <c r="H33" s="176"/>
      <c r="I33" s="173"/>
      <c r="J33" s="172"/>
      <c r="K33" s="177"/>
      <c r="L33" s="173"/>
      <c r="M33" s="172"/>
      <c r="N33" s="177"/>
      <c r="O33" s="173"/>
      <c r="P33" s="168"/>
      <c r="Q33" s="169"/>
      <c r="R33" s="178"/>
      <c r="S33" s="179"/>
      <c r="T33" s="167" t="e">
        <f t="shared" si="7"/>
        <v>#DIV/0!</v>
      </c>
      <c r="U33" s="167" t="e">
        <f t="shared" si="8"/>
        <v>#DIV/0!</v>
      </c>
      <c r="V33" s="13"/>
      <c r="W33" s="13"/>
      <c r="X33" s="68"/>
      <c r="Y33" s="68"/>
      <c r="Z33" s="53"/>
      <c r="AA33" s="52">
        <v>0</v>
      </c>
      <c r="AB33" s="19">
        <f t="shared" si="13"/>
        <v>0</v>
      </c>
      <c r="AC33" s="19">
        <f t="shared" si="14"/>
        <v>0</v>
      </c>
      <c r="AD33" s="48"/>
      <c r="AE33" s="29">
        <v>0</v>
      </c>
      <c r="AF33" s="29">
        <v>0</v>
      </c>
      <c r="AG33" s="29">
        <v>0</v>
      </c>
      <c r="AH33" s="29">
        <v>0</v>
      </c>
      <c r="AI33" s="4">
        <f t="shared" si="5"/>
        <v>0</v>
      </c>
      <c r="AJ33" s="87">
        <f t="shared" si="6"/>
        <v>0</v>
      </c>
    </row>
    <row r="34" spans="1:36" ht="15.75" hidden="1" x14ac:dyDescent="0.25">
      <c r="A34" s="481"/>
      <c r="B34" s="170" t="s">
        <v>10</v>
      </c>
      <c r="C34" s="171">
        <v>441</v>
      </c>
      <c r="D34" s="176"/>
      <c r="E34" s="176"/>
      <c r="F34" s="174"/>
      <c r="G34" s="176"/>
      <c r="H34" s="176"/>
      <c r="I34" s="173"/>
      <c r="J34" s="172"/>
      <c r="K34" s="177"/>
      <c r="L34" s="173"/>
      <c r="M34" s="172"/>
      <c r="N34" s="177"/>
      <c r="O34" s="173"/>
      <c r="P34" s="168"/>
      <c r="Q34" s="169"/>
      <c r="R34" s="178"/>
      <c r="S34" s="179"/>
      <c r="T34" s="167" t="e">
        <f t="shared" si="7"/>
        <v>#DIV/0!</v>
      </c>
      <c r="U34" s="167" t="e">
        <f t="shared" si="8"/>
        <v>#DIV/0!</v>
      </c>
      <c r="V34" s="13"/>
      <c r="W34" s="13"/>
      <c r="X34" s="68"/>
      <c r="Y34" s="68"/>
      <c r="Z34" s="53"/>
      <c r="AA34" s="52">
        <v>231.57700000000003</v>
      </c>
      <c r="AB34" s="19">
        <f t="shared" si="13"/>
        <v>0</v>
      </c>
      <c r="AC34" s="19">
        <f t="shared" si="14"/>
        <v>231.57700000000003</v>
      </c>
      <c r="AD34" s="48"/>
      <c r="AE34" s="29">
        <v>1595.2730000000001</v>
      </c>
      <c r="AF34" s="29">
        <v>2928.1570000000002</v>
      </c>
      <c r="AG34" s="29">
        <v>2.625</v>
      </c>
      <c r="AH34" s="29">
        <v>3636.1110000000003</v>
      </c>
      <c r="AI34" s="4">
        <f t="shared" si="5"/>
        <v>1595.2730000000001</v>
      </c>
      <c r="AJ34" s="87">
        <f t="shared" si="6"/>
        <v>6564.268</v>
      </c>
    </row>
    <row r="35" spans="1:36" ht="15.75" hidden="1" x14ac:dyDescent="0.25">
      <c r="A35" s="481"/>
      <c r="B35" s="170" t="s">
        <v>11</v>
      </c>
      <c r="C35" s="171">
        <v>451</v>
      </c>
      <c r="D35" s="176"/>
      <c r="E35" s="176"/>
      <c r="F35" s="174"/>
      <c r="G35" s="176"/>
      <c r="H35" s="176"/>
      <c r="I35" s="173"/>
      <c r="J35" s="172"/>
      <c r="K35" s="177"/>
      <c r="L35" s="173"/>
      <c r="M35" s="172"/>
      <c r="N35" s="177"/>
      <c r="O35" s="173"/>
      <c r="P35" s="168"/>
      <c r="Q35" s="169"/>
      <c r="R35" s="178"/>
      <c r="S35" s="179"/>
      <c r="T35" s="167" t="e">
        <f t="shared" si="7"/>
        <v>#DIV/0!</v>
      </c>
      <c r="U35" s="167" t="e">
        <f t="shared" si="8"/>
        <v>#DIV/0!</v>
      </c>
      <c r="V35" s="13"/>
      <c r="W35" s="13"/>
      <c r="X35" s="68"/>
      <c r="Y35" s="75"/>
      <c r="Z35" s="76"/>
      <c r="AA35" s="76">
        <v>0</v>
      </c>
      <c r="AB35" s="48">
        <f t="shared" si="13"/>
        <v>0</v>
      </c>
      <c r="AC35" s="19">
        <f t="shared" si="14"/>
        <v>0</v>
      </c>
      <c r="AD35" s="48"/>
      <c r="AE35" s="29">
        <v>0</v>
      </c>
      <c r="AF35" s="29">
        <v>0</v>
      </c>
      <c r="AG35" s="29">
        <v>0</v>
      </c>
      <c r="AH35" s="29">
        <v>0</v>
      </c>
      <c r="AI35" s="4">
        <f t="shared" si="5"/>
        <v>0</v>
      </c>
      <c r="AJ35" s="87">
        <f t="shared" si="6"/>
        <v>0</v>
      </c>
    </row>
    <row r="36" spans="1:36" ht="15.75" hidden="1" x14ac:dyDescent="0.25">
      <c r="A36" s="481"/>
      <c r="B36" s="170" t="s">
        <v>12</v>
      </c>
      <c r="C36" s="171">
        <v>461</v>
      </c>
      <c r="D36" s="176"/>
      <c r="E36" s="176"/>
      <c r="F36" s="174"/>
      <c r="G36" s="176"/>
      <c r="H36" s="176"/>
      <c r="I36" s="173"/>
      <c r="J36" s="172"/>
      <c r="K36" s="177"/>
      <c r="L36" s="173"/>
      <c r="M36" s="172"/>
      <c r="N36" s="177"/>
      <c r="O36" s="173"/>
      <c r="P36" s="168"/>
      <c r="Q36" s="169"/>
      <c r="R36" s="178"/>
      <c r="S36" s="179"/>
      <c r="T36" s="167" t="e">
        <f t="shared" si="7"/>
        <v>#DIV/0!</v>
      </c>
      <c r="U36" s="167" t="e">
        <f t="shared" si="8"/>
        <v>#DIV/0!</v>
      </c>
      <c r="V36" s="13"/>
      <c r="W36" s="13"/>
      <c r="X36" s="68"/>
      <c r="Y36" s="75"/>
      <c r="Z36" s="76"/>
      <c r="AA36" s="76">
        <v>0</v>
      </c>
      <c r="AB36" s="48">
        <f t="shared" si="13"/>
        <v>0</v>
      </c>
      <c r="AC36" s="19">
        <f t="shared" si="14"/>
        <v>0</v>
      </c>
      <c r="AD36" s="48"/>
      <c r="AE36" s="29">
        <v>459.798</v>
      </c>
      <c r="AF36" s="29">
        <v>825.42</v>
      </c>
      <c r="AG36" s="29">
        <v>0.73399999999999999</v>
      </c>
      <c r="AH36" s="29">
        <v>1098.183</v>
      </c>
      <c r="AI36" s="4">
        <f t="shared" si="5"/>
        <v>459.798</v>
      </c>
      <c r="AJ36" s="87">
        <f t="shared" si="6"/>
        <v>1923.6030000000001</v>
      </c>
    </row>
    <row r="37" spans="1:36" ht="15.75" hidden="1" x14ac:dyDescent="0.25">
      <c r="A37" s="481"/>
      <c r="B37" s="170" t="s">
        <v>13</v>
      </c>
      <c r="C37" s="171">
        <v>471</v>
      </c>
      <c r="D37" s="176"/>
      <c r="E37" s="176"/>
      <c r="F37" s="174"/>
      <c r="G37" s="176"/>
      <c r="H37" s="176"/>
      <c r="I37" s="173"/>
      <c r="J37" s="172"/>
      <c r="K37" s="177"/>
      <c r="L37" s="173"/>
      <c r="M37" s="172"/>
      <c r="N37" s="177"/>
      <c r="O37" s="173"/>
      <c r="P37" s="168"/>
      <c r="Q37" s="169"/>
      <c r="R37" s="178"/>
      <c r="S37" s="179"/>
      <c r="T37" s="167" t="e">
        <f t="shared" si="7"/>
        <v>#DIV/0!</v>
      </c>
      <c r="U37" s="167" t="e">
        <f t="shared" si="8"/>
        <v>#DIV/0!</v>
      </c>
      <c r="V37" s="13"/>
      <c r="W37" s="13"/>
      <c r="X37" s="68"/>
      <c r="Y37" s="75"/>
      <c r="Z37" s="76"/>
      <c r="AA37" s="76">
        <v>0</v>
      </c>
      <c r="AB37" s="48">
        <f t="shared" si="13"/>
        <v>0</v>
      </c>
      <c r="AC37" s="19">
        <f t="shared" si="14"/>
        <v>0</v>
      </c>
      <c r="AD37" s="48"/>
      <c r="AE37" s="20">
        <v>0</v>
      </c>
      <c r="AF37" s="20">
        <v>0</v>
      </c>
      <c r="AG37" s="20">
        <v>0</v>
      </c>
      <c r="AH37" s="20">
        <v>0</v>
      </c>
      <c r="AI37" s="54"/>
      <c r="AJ37" s="87">
        <f t="shared" si="6"/>
        <v>0</v>
      </c>
    </row>
    <row r="38" spans="1:36" ht="56.25" customHeight="1" x14ac:dyDescent="0.25">
      <c r="A38" s="481"/>
      <c r="B38" s="159" t="s">
        <v>15</v>
      </c>
      <c r="C38" s="160">
        <v>500</v>
      </c>
      <c r="D38" s="180">
        <v>0</v>
      </c>
      <c r="E38" s="180">
        <v>0</v>
      </c>
      <c r="F38" s="174"/>
      <c r="G38" s="180">
        <v>0</v>
      </c>
      <c r="H38" s="180">
        <v>0</v>
      </c>
      <c r="I38" s="167"/>
      <c r="J38" s="172">
        <f>AB38</f>
        <v>0</v>
      </c>
      <c r="K38" s="177">
        <f>AC38</f>
        <v>0</v>
      </c>
      <c r="L38" s="167"/>
      <c r="M38" s="172">
        <f t="shared" si="12"/>
        <v>0</v>
      </c>
      <c r="N38" s="177">
        <f t="shared" si="12"/>
        <v>0</v>
      </c>
      <c r="O38" s="167"/>
      <c r="P38" s="168"/>
      <c r="Q38" s="169"/>
      <c r="R38" s="178">
        <f>M38+J38+G38+D38</f>
        <v>0</v>
      </c>
      <c r="S38" s="179">
        <f>N38+K38+H38+E38</f>
        <v>0</v>
      </c>
      <c r="T38" s="167"/>
      <c r="U38" s="167"/>
      <c r="V38" s="12"/>
      <c r="W38" s="12"/>
      <c r="X38" s="71">
        <v>0</v>
      </c>
      <c r="Y38" s="71">
        <v>0</v>
      </c>
      <c r="Z38">
        <v>0</v>
      </c>
      <c r="AA38">
        <v>0</v>
      </c>
      <c r="AE38" s="20">
        <v>0</v>
      </c>
      <c r="AF38" s="20">
        <v>0</v>
      </c>
      <c r="AG38" s="20">
        <v>0</v>
      </c>
      <c r="AH38" s="20">
        <v>0</v>
      </c>
      <c r="AI38" s="3"/>
      <c r="AJ38" s="87">
        <f t="shared" si="6"/>
        <v>0</v>
      </c>
    </row>
    <row r="39" spans="1:36" ht="55.5" customHeight="1" x14ac:dyDescent="0.25">
      <c r="B39" s="182" t="s">
        <v>31</v>
      </c>
      <c r="C39" s="183">
        <v>600</v>
      </c>
      <c r="D39" s="231">
        <f>D6+D14+D22</f>
        <v>72078.126000000004</v>
      </c>
      <c r="E39" s="231">
        <f>E6+E14+E22</f>
        <v>385352.56099999999</v>
      </c>
      <c r="F39" s="174">
        <f>E39/D39</f>
        <v>5.3463177025440416</v>
      </c>
      <c r="G39" s="231">
        <f>G6+G14+G22</f>
        <v>2085.9430000000002</v>
      </c>
      <c r="H39" s="231">
        <f>H6+H14+H22</f>
        <v>11290.834999999999</v>
      </c>
      <c r="I39" s="184">
        <f>H39/G39</f>
        <v>5.4128204845482344</v>
      </c>
      <c r="J39" s="230">
        <f>J6+J14+J22</f>
        <v>14277.526</v>
      </c>
      <c r="K39" s="230">
        <f>K6+K14+K22</f>
        <v>67566.840999999986</v>
      </c>
      <c r="L39" s="184">
        <f>K39/J39</f>
        <v>4.7323913820923869</v>
      </c>
      <c r="M39" s="231">
        <f>M6+M14+M22</f>
        <v>9103.6280000000006</v>
      </c>
      <c r="N39" s="231">
        <f>N6+N14+N22</f>
        <v>30586.696</v>
      </c>
      <c r="O39" s="184">
        <f>N39/M39</f>
        <v>3.3598358808158677</v>
      </c>
      <c r="P39" s="185"/>
      <c r="Q39" s="186"/>
      <c r="R39" s="231">
        <f>R6+R14+R22</f>
        <v>97545.222999999998</v>
      </c>
      <c r="S39" s="231">
        <f>S6+S14+S22</f>
        <v>494796.93299999996</v>
      </c>
      <c r="T39" s="237">
        <f t="shared" si="7"/>
        <v>5.0724875886541358</v>
      </c>
      <c r="U39" s="167">
        <f t="shared" si="8"/>
        <v>6.0869851063849625</v>
      </c>
      <c r="V39" s="14"/>
      <c r="W39" s="14"/>
      <c r="X39" s="23">
        <f t="shared" ref="X39:AC39" si="16">X6+X14+X22</f>
        <v>14277.526</v>
      </c>
      <c r="Y39" s="23">
        <f t="shared" si="16"/>
        <v>46858.468000000001</v>
      </c>
      <c r="Z39" s="23">
        <f t="shared" si="16"/>
        <v>23.96</v>
      </c>
      <c r="AA39" s="23">
        <f t="shared" si="16"/>
        <v>20708.373</v>
      </c>
      <c r="AB39" s="23">
        <f t="shared" si="16"/>
        <v>14277.526</v>
      </c>
      <c r="AC39" s="23">
        <f t="shared" si="16"/>
        <v>67566.840999999986</v>
      </c>
      <c r="AE39" s="23">
        <f t="shared" ref="AE39:AJ39" si="17">AE6+AE14+AE22</f>
        <v>9103.6280000000006</v>
      </c>
      <c r="AF39" s="23">
        <f t="shared" si="17"/>
        <v>17647.091</v>
      </c>
      <c r="AG39" s="23">
        <f t="shared" si="17"/>
        <v>14.213999999999999</v>
      </c>
      <c r="AH39" s="23">
        <f t="shared" si="17"/>
        <v>12939.605</v>
      </c>
      <c r="AI39" s="23">
        <f t="shared" si="17"/>
        <v>9103.6280000000006</v>
      </c>
      <c r="AJ39" s="23">
        <f t="shared" si="17"/>
        <v>30586.695999999996</v>
      </c>
    </row>
    <row r="40" spans="1:36" ht="35.25" customHeight="1" x14ac:dyDescent="0.25">
      <c r="B40" s="188" t="s">
        <v>22</v>
      </c>
      <c r="C40" s="189"/>
      <c r="D40" s="232">
        <f>SUM(D41:D47)</f>
        <v>72078.126000000004</v>
      </c>
      <c r="E40" s="232">
        <f>SUM(E41:E47)</f>
        <v>385352.56099999999</v>
      </c>
      <c r="F40" s="174">
        <f>E40/D40</f>
        <v>5.3463177025440416</v>
      </c>
      <c r="G40" s="232">
        <f>SUM(G41:G47)</f>
        <v>2085.9430000000002</v>
      </c>
      <c r="H40" s="232">
        <f>SUM(H41:H47)</f>
        <v>11290.834999999999</v>
      </c>
      <c r="I40" s="191">
        <f t="shared" ref="I40:O40" si="18">I39</f>
        <v>5.4128204845482344</v>
      </c>
      <c r="J40" s="190">
        <f>SUM(J41:J47)</f>
        <v>14277.526</v>
      </c>
      <c r="K40" s="190">
        <f>SUM(K41:K47)</f>
        <v>67566.841</v>
      </c>
      <c r="L40" s="191">
        <f t="shared" si="18"/>
        <v>4.7323913820923869</v>
      </c>
      <c r="M40" s="190">
        <f>SUM(M41:M47)</f>
        <v>9103.6280000000006</v>
      </c>
      <c r="N40" s="190">
        <f>SUM(N41:N47)</f>
        <v>30586.696</v>
      </c>
      <c r="O40" s="191">
        <f t="shared" si="18"/>
        <v>3.3598358808158677</v>
      </c>
      <c r="P40" s="192"/>
      <c r="Q40" s="192"/>
      <c r="R40" s="193">
        <f>SUM(R41:R47)</f>
        <v>97545.223000000013</v>
      </c>
      <c r="S40" s="193">
        <f>SUM(S41:S47)</f>
        <v>494796.93300000002</v>
      </c>
      <c r="T40" s="167">
        <f t="shared" si="7"/>
        <v>5.0724875886541358</v>
      </c>
      <c r="U40" s="167">
        <f t="shared" si="8"/>
        <v>6.0869851063849625</v>
      </c>
      <c r="V40" s="15"/>
      <c r="W40" s="15"/>
      <c r="X40" s="72"/>
      <c r="Y40" s="72"/>
      <c r="AC40" s="48"/>
    </row>
    <row r="41" spans="1:36" ht="24.75" customHeight="1" x14ac:dyDescent="0.25">
      <c r="A41" s="478"/>
      <c r="B41" s="195" t="s">
        <v>7</v>
      </c>
      <c r="C41" s="171"/>
      <c r="D41" s="177">
        <f t="shared" ref="D41:E47" si="19">D7+D15+D23</f>
        <v>7658.0259999999998</v>
      </c>
      <c r="E41" s="177">
        <f t="shared" si="19"/>
        <v>38543.642</v>
      </c>
      <c r="F41" s="174">
        <f>E41/D41</f>
        <v>5.0331040923600936</v>
      </c>
      <c r="G41" s="177">
        <f t="shared" ref="G41:H47" si="20">G7+G15+G23</f>
        <v>0</v>
      </c>
      <c r="H41" s="177">
        <f t="shared" si="20"/>
        <v>0</v>
      </c>
      <c r="I41" s="173"/>
      <c r="J41" s="172">
        <f t="shared" ref="J41:K47" si="21">J7+J15+J23</f>
        <v>2144.0230000000001</v>
      </c>
      <c r="K41" s="172">
        <f t="shared" si="21"/>
        <v>9546.4890000000014</v>
      </c>
      <c r="L41" s="173">
        <f t="shared" ref="L41:L46" si="22">K41/J41</f>
        <v>4.4526056856666187</v>
      </c>
      <c r="M41" s="172">
        <f t="shared" ref="M41:N47" si="23">M7+M15+M23</f>
        <v>0</v>
      </c>
      <c r="N41" s="177">
        <f t="shared" si="23"/>
        <v>0</v>
      </c>
      <c r="O41" s="173"/>
      <c r="P41" s="172">
        <f>P7+P15+P23+P31</f>
        <v>0</v>
      </c>
      <c r="Q41" s="196">
        <f>Q7+Q15+Q23+Q31</f>
        <v>0</v>
      </c>
      <c r="R41" s="172">
        <f t="shared" ref="R41:S47" si="24">R7+R15+R23</f>
        <v>9802.0489999999991</v>
      </c>
      <c r="S41" s="177">
        <f t="shared" si="24"/>
        <v>48090.130999999994</v>
      </c>
      <c r="T41" s="167">
        <f t="shared" si="7"/>
        <v>4.9061304427268215</v>
      </c>
      <c r="U41" s="167">
        <f t="shared" si="8"/>
        <v>5.8873565312721858</v>
      </c>
      <c r="V41" s="16"/>
      <c r="W41" s="16"/>
      <c r="X41" s="70"/>
      <c r="Y41" s="70"/>
    </row>
    <row r="42" spans="1:36" ht="24.75" customHeight="1" x14ac:dyDescent="0.25">
      <c r="A42" s="478"/>
      <c r="B42" s="195" t="s">
        <v>8</v>
      </c>
      <c r="C42" s="171"/>
      <c r="D42" s="177">
        <f t="shared" si="19"/>
        <v>0</v>
      </c>
      <c r="E42" s="177">
        <f t="shared" si="19"/>
        <v>0</v>
      </c>
      <c r="F42" s="174"/>
      <c r="G42" s="177">
        <f t="shared" si="20"/>
        <v>0</v>
      </c>
      <c r="H42" s="177">
        <f t="shared" si="20"/>
        <v>0</v>
      </c>
      <c r="I42" s="173"/>
      <c r="J42" s="172">
        <f t="shared" si="21"/>
        <v>0</v>
      </c>
      <c r="K42" s="172">
        <f t="shared" si="21"/>
        <v>0</v>
      </c>
      <c r="L42" s="173"/>
      <c r="M42" s="172">
        <f t="shared" si="23"/>
        <v>0</v>
      </c>
      <c r="N42" s="177">
        <f t="shared" si="23"/>
        <v>0</v>
      </c>
      <c r="O42" s="173"/>
      <c r="P42" s="172"/>
      <c r="Q42" s="196"/>
      <c r="R42" s="172">
        <f t="shared" si="24"/>
        <v>0</v>
      </c>
      <c r="S42" s="177">
        <f t="shared" si="24"/>
        <v>0</v>
      </c>
      <c r="T42" s="167"/>
      <c r="U42" s="167"/>
      <c r="V42" s="16"/>
      <c r="W42" s="16"/>
      <c r="X42" s="70"/>
      <c r="Y42" s="70"/>
    </row>
    <row r="43" spans="1:36" ht="24.75" customHeight="1" x14ac:dyDescent="0.25">
      <c r="A43" s="478"/>
      <c r="B43" s="195" t="s">
        <v>9</v>
      </c>
      <c r="C43" s="171"/>
      <c r="D43" s="177">
        <f t="shared" si="19"/>
        <v>0</v>
      </c>
      <c r="E43" s="177">
        <f t="shared" si="19"/>
        <v>0</v>
      </c>
      <c r="F43" s="174"/>
      <c r="G43" s="177">
        <f t="shared" si="20"/>
        <v>0</v>
      </c>
      <c r="H43" s="177">
        <f t="shared" si="20"/>
        <v>0</v>
      </c>
      <c r="I43" s="173"/>
      <c r="J43" s="172">
        <f t="shared" si="21"/>
        <v>0</v>
      </c>
      <c r="K43" s="172">
        <f t="shared" si="21"/>
        <v>0</v>
      </c>
      <c r="L43" s="173"/>
      <c r="M43" s="172">
        <f t="shared" si="23"/>
        <v>0</v>
      </c>
      <c r="N43" s="177">
        <f t="shared" si="23"/>
        <v>0</v>
      </c>
      <c r="O43" s="173"/>
      <c r="P43" s="172">
        <f t="shared" ref="P43:Q47" si="25">P9+P17+P25+P33</f>
        <v>0</v>
      </c>
      <c r="Q43" s="196">
        <f t="shared" si="25"/>
        <v>0</v>
      </c>
      <c r="R43" s="172">
        <f t="shared" si="24"/>
        <v>0</v>
      </c>
      <c r="S43" s="177">
        <f t="shared" si="24"/>
        <v>0</v>
      </c>
      <c r="T43" s="167"/>
      <c r="U43" s="167"/>
      <c r="V43" s="16"/>
      <c r="W43" s="16"/>
      <c r="X43" s="70"/>
      <c r="Y43" s="70"/>
      <c r="AB43" s="479" t="s">
        <v>32</v>
      </c>
      <c r="AC43" s="479"/>
      <c r="AD43" s="479"/>
      <c r="AE43" s="479"/>
      <c r="AF43" s="479"/>
      <c r="AG43" s="479"/>
    </row>
    <row r="44" spans="1:36" ht="24.75" customHeight="1" x14ac:dyDescent="0.25">
      <c r="A44" s="478"/>
      <c r="B44" s="195" t="s">
        <v>10</v>
      </c>
      <c r="C44" s="171"/>
      <c r="D44" s="177">
        <f t="shared" si="19"/>
        <v>43488.491999999998</v>
      </c>
      <c r="E44" s="177">
        <f t="shared" si="19"/>
        <v>230283.39199999999</v>
      </c>
      <c r="F44" s="174">
        <f>E44/D44</f>
        <v>5.2952719537849235</v>
      </c>
      <c r="G44" s="172">
        <f t="shared" si="20"/>
        <v>0</v>
      </c>
      <c r="H44" s="172">
        <f t="shared" si="20"/>
        <v>0</v>
      </c>
      <c r="I44" s="173"/>
      <c r="J44" s="172">
        <f t="shared" si="21"/>
        <v>10465.939999999999</v>
      </c>
      <c r="K44" s="172">
        <f t="shared" si="21"/>
        <v>49905.417999999998</v>
      </c>
      <c r="L44" s="173">
        <f t="shared" si="22"/>
        <v>4.7683646189448829</v>
      </c>
      <c r="M44" s="172">
        <f t="shared" si="23"/>
        <v>8015.4970000000003</v>
      </c>
      <c r="N44" s="177">
        <f t="shared" si="23"/>
        <v>26785.103999999999</v>
      </c>
      <c r="O44" s="173">
        <f>N44/M44</f>
        <v>3.3416647776176571</v>
      </c>
      <c r="P44" s="172">
        <f t="shared" si="25"/>
        <v>0</v>
      </c>
      <c r="Q44" s="196">
        <f t="shared" si="25"/>
        <v>0</v>
      </c>
      <c r="R44" s="172">
        <f t="shared" si="24"/>
        <v>61969.928999999996</v>
      </c>
      <c r="S44" s="177">
        <f t="shared" si="24"/>
        <v>306973.91399999999</v>
      </c>
      <c r="T44" s="167">
        <f t="shared" si="7"/>
        <v>4.9535947346333087</v>
      </c>
      <c r="U44" s="167">
        <f t="shared" si="8"/>
        <v>5.9443136815599704</v>
      </c>
      <c r="V44" s="16"/>
      <c r="W44" s="16"/>
      <c r="X44" s="70"/>
      <c r="Y44" s="70"/>
      <c r="AB44" s="479"/>
      <c r="AC44" s="479"/>
      <c r="AD44" s="479"/>
      <c r="AE44" s="479"/>
      <c r="AF44" s="479"/>
      <c r="AG44" s="479"/>
    </row>
    <row r="45" spans="1:36" ht="24.75" customHeight="1" x14ac:dyDescent="0.25">
      <c r="A45" s="478"/>
      <c r="B45" s="195" t="s">
        <v>11</v>
      </c>
      <c r="C45" s="171"/>
      <c r="D45" s="177">
        <f t="shared" si="19"/>
        <v>1772.732</v>
      </c>
      <c r="E45" s="177">
        <f t="shared" si="19"/>
        <v>9249.9959999999992</v>
      </c>
      <c r="F45" s="174">
        <f>E45/D45</f>
        <v>5.2179325470516691</v>
      </c>
      <c r="G45" s="177">
        <f t="shared" si="20"/>
        <v>2085.9430000000002</v>
      </c>
      <c r="H45" s="177">
        <f t="shared" si="20"/>
        <v>11290.834999999999</v>
      </c>
      <c r="I45" s="173"/>
      <c r="J45" s="172">
        <f t="shared" si="21"/>
        <v>188.637</v>
      </c>
      <c r="K45" s="172">
        <f t="shared" si="21"/>
        <v>979.71299999999997</v>
      </c>
      <c r="L45" s="173">
        <f t="shared" si="22"/>
        <v>5.1936417563892556</v>
      </c>
      <c r="M45" s="172">
        <f t="shared" si="23"/>
        <v>0</v>
      </c>
      <c r="N45" s="177">
        <f t="shared" si="23"/>
        <v>0</v>
      </c>
      <c r="O45" s="173"/>
      <c r="P45" s="172">
        <f t="shared" si="25"/>
        <v>0</v>
      </c>
      <c r="Q45" s="196">
        <f t="shared" si="25"/>
        <v>0</v>
      </c>
      <c r="R45" s="172">
        <f t="shared" si="24"/>
        <v>4047.3120000000004</v>
      </c>
      <c r="S45" s="177">
        <f t="shared" si="24"/>
        <v>21520.543999999998</v>
      </c>
      <c r="T45" s="167">
        <f t="shared" si="7"/>
        <v>5.3172436422000571</v>
      </c>
      <c r="U45" s="167">
        <f t="shared" si="8"/>
        <v>6.3806923706400687</v>
      </c>
      <c r="V45" s="16"/>
      <c r="W45" s="16"/>
      <c r="X45" s="70"/>
      <c r="Y45" s="70"/>
      <c r="AB45" s="479"/>
      <c r="AC45" s="479"/>
      <c r="AD45" s="479"/>
      <c r="AE45" s="479"/>
      <c r="AF45" s="479"/>
      <c r="AG45" s="479"/>
    </row>
    <row r="46" spans="1:36" ht="24.75" customHeight="1" x14ac:dyDescent="0.25">
      <c r="A46" s="478"/>
      <c r="B46" s="195" t="s">
        <v>12</v>
      </c>
      <c r="C46" s="171"/>
      <c r="D46" s="177">
        <f t="shared" si="19"/>
        <v>19088.807000000001</v>
      </c>
      <c r="E46" s="177">
        <f t="shared" si="19"/>
        <v>106918.478</v>
      </c>
      <c r="F46" s="174">
        <f>E46/D46</f>
        <v>5.6011084401450546</v>
      </c>
      <c r="G46" s="177">
        <f t="shared" si="20"/>
        <v>0</v>
      </c>
      <c r="H46" s="177">
        <f t="shared" si="20"/>
        <v>0</v>
      </c>
      <c r="I46" s="173"/>
      <c r="J46" s="172">
        <f t="shared" si="21"/>
        <v>1478.9259999999999</v>
      </c>
      <c r="K46" s="172">
        <f t="shared" si="21"/>
        <v>7135.2209999999995</v>
      </c>
      <c r="L46" s="173">
        <f t="shared" si="22"/>
        <v>4.8245963624954866</v>
      </c>
      <c r="M46" s="172">
        <f t="shared" si="23"/>
        <v>1088.1310000000001</v>
      </c>
      <c r="N46" s="177">
        <f t="shared" si="23"/>
        <v>3801.5919999999996</v>
      </c>
      <c r="O46" s="173">
        <f>N46/M46</f>
        <v>3.4936896384718379</v>
      </c>
      <c r="P46" s="172">
        <f t="shared" si="25"/>
        <v>0</v>
      </c>
      <c r="Q46" s="196">
        <f t="shared" si="25"/>
        <v>0</v>
      </c>
      <c r="R46" s="172">
        <f t="shared" si="24"/>
        <v>21655.863999999998</v>
      </c>
      <c r="S46" s="177">
        <f t="shared" si="24"/>
        <v>117855.291</v>
      </c>
      <c r="T46" s="167">
        <f t="shared" si="7"/>
        <v>5.442188360621401</v>
      </c>
      <c r="U46" s="167">
        <f t="shared" si="8"/>
        <v>6.5306260327456807</v>
      </c>
      <c r="V46" s="16"/>
      <c r="W46" s="16"/>
      <c r="X46" s="70"/>
      <c r="Y46" s="70"/>
      <c r="AB46" s="479"/>
      <c r="AC46" s="479"/>
      <c r="AD46" s="479"/>
      <c r="AE46" s="479"/>
      <c r="AF46" s="479"/>
      <c r="AG46" s="479"/>
    </row>
    <row r="47" spans="1:36" ht="24.75" customHeight="1" x14ac:dyDescent="0.25">
      <c r="A47" s="478"/>
      <c r="B47" s="195" t="s">
        <v>13</v>
      </c>
      <c r="C47" s="198"/>
      <c r="D47" s="177">
        <f t="shared" si="19"/>
        <v>70.069000000000003</v>
      </c>
      <c r="E47" s="177">
        <f t="shared" si="19"/>
        <v>357.053</v>
      </c>
      <c r="F47" s="174"/>
      <c r="G47" s="177">
        <f t="shared" si="20"/>
        <v>0</v>
      </c>
      <c r="H47" s="177">
        <f t="shared" si="20"/>
        <v>0</v>
      </c>
      <c r="I47" s="173"/>
      <c r="J47" s="172">
        <f t="shared" si="21"/>
        <v>0</v>
      </c>
      <c r="K47" s="172">
        <f t="shared" si="21"/>
        <v>0</v>
      </c>
      <c r="L47" s="173"/>
      <c r="M47" s="172">
        <f t="shared" si="23"/>
        <v>0</v>
      </c>
      <c r="N47" s="177">
        <f t="shared" si="23"/>
        <v>0</v>
      </c>
      <c r="O47" s="173"/>
      <c r="P47" s="172">
        <f t="shared" si="25"/>
        <v>0</v>
      </c>
      <c r="Q47" s="196">
        <f t="shared" si="25"/>
        <v>0</v>
      </c>
      <c r="R47" s="172">
        <f t="shared" si="24"/>
        <v>70.069000000000003</v>
      </c>
      <c r="S47" s="177">
        <f t="shared" si="24"/>
        <v>357.053</v>
      </c>
      <c r="T47" s="167">
        <f t="shared" si="7"/>
        <v>5.0957342048552139</v>
      </c>
      <c r="U47" s="167">
        <f t="shared" si="8"/>
        <v>6.1148810458262561</v>
      </c>
      <c r="V47" s="16"/>
      <c r="W47" s="16"/>
      <c r="X47" s="70"/>
      <c r="Y47" s="70"/>
    </row>
    <row r="48" spans="1:36" ht="15.75" x14ac:dyDescent="0.25">
      <c r="B48" s="67"/>
      <c r="C48" s="147"/>
      <c r="R48" s="192"/>
      <c r="S48" s="488"/>
      <c r="T48" s="488"/>
      <c r="U48" s="488"/>
    </row>
    <row r="49" spans="3:18" x14ac:dyDescent="0.25">
      <c r="C49" s="147"/>
    </row>
    <row r="50" spans="3:18" x14ac:dyDescent="0.25">
      <c r="R50" s="192"/>
    </row>
  </sheetData>
  <mergeCells count="18">
    <mergeCell ref="A6:A38"/>
    <mergeCell ref="A41:A47"/>
    <mergeCell ref="AB43:AG46"/>
    <mergeCell ref="R1:T1"/>
    <mergeCell ref="B2:U2"/>
    <mergeCell ref="X2:Y2"/>
    <mergeCell ref="Z2:AA2"/>
    <mergeCell ref="S3:T3"/>
    <mergeCell ref="B4:B5"/>
    <mergeCell ref="C4:C5"/>
    <mergeCell ref="D4:F4"/>
    <mergeCell ref="G4:I4"/>
    <mergeCell ref="J4:L4"/>
    <mergeCell ref="S48:U48"/>
    <mergeCell ref="M4:O4"/>
    <mergeCell ref="R4:U4"/>
    <mergeCell ref="X4:AC4"/>
    <mergeCell ref="AE4:AJ4"/>
  </mergeCells>
  <dataValidations count="1">
    <dataValidation type="decimal" allowBlank="1" showErrorMessage="1" errorTitle="Ошибка" error="Допускается ввод только действительных чисел!" sqref="V39:AC39 AE6:AH13 L41:L47 K30:K38 G39:O39 E30:E40 X35:X37 X15:AA34 J15:J38 I41:I47 O41:O47 G22:H34 O29:Q29 R39:S39 AE39:AJ39 AE15:AH38 D22:D30 E22:E28 D38:D40 J6:J13 K29:L29 K6:K28">
      <formula1>-9.99999999999999E+23</formula1>
      <formula2>9.99999999999999E+23</formula2>
    </dataValidation>
  </dataValidations>
  <pageMargins left="0.70866141732283472" right="0.31496062992125984" top="0.55118110236220474" bottom="0.35433070866141736" header="0.31496062992125984" footer="0.31496062992125984"/>
  <pageSetup paperSize="9" scale="2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4"/>
    <pageSetUpPr fitToPage="1"/>
  </sheetPr>
  <dimension ref="A1:AJ54"/>
  <sheetViews>
    <sheetView zoomScale="80" zoomScaleNormal="80" zoomScaleSheetLayoutView="75" workbookViewId="0">
      <selection activeCell="S49" sqref="S49:U49"/>
    </sheetView>
  </sheetViews>
  <sheetFormatPr defaultRowHeight="15" x14ac:dyDescent="0.25"/>
  <cols>
    <col min="1" max="1" width="2" customWidth="1"/>
    <col min="2" max="2" width="47.42578125" customWidth="1"/>
    <col min="3" max="3" width="8.42578125" style="3" customWidth="1"/>
    <col min="4" max="4" width="16.7109375" hidden="1" customWidth="1"/>
    <col min="5" max="5" width="16.5703125" hidden="1" customWidth="1"/>
    <col min="6" max="8" width="14.5703125" hidden="1" customWidth="1"/>
    <col min="9" max="9" width="13.42578125" hidden="1" customWidth="1"/>
    <col min="10" max="10" width="12.28515625" hidden="1" customWidth="1"/>
    <col min="11" max="11" width="14.28515625" hidden="1" customWidth="1"/>
    <col min="12" max="12" width="12" hidden="1" customWidth="1"/>
    <col min="13" max="13" width="15.140625" hidden="1" customWidth="1"/>
    <col min="14" max="14" width="13.85546875" hidden="1" customWidth="1"/>
    <col min="15" max="15" width="11.85546875" hidden="1" customWidth="1"/>
    <col min="16" max="16" width="10.85546875" hidden="1" customWidth="1"/>
    <col min="17" max="17" width="12.5703125" hidden="1" customWidth="1"/>
    <col min="18" max="18" width="18.7109375" customWidth="1"/>
    <col min="19" max="19" width="16.42578125" customWidth="1"/>
    <col min="20" max="21" width="14.85546875" customWidth="1"/>
    <col min="22" max="22" width="12" customWidth="1"/>
    <col min="23" max="23" width="10.28515625" customWidth="1"/>
    <col min="24" max="29" width="15.7109375" customWidth="1"/>
    <col min="30" max="30" width="12" customWidth="1"/>
    <col min="31" max="36" width="15.7109375" customWidth="1"/>
    <col min="37" max="37" width="11.28515625" customWidth="1"/>
  </cols>
  <sheetData>
    <row r="1" spans="1:36" ht="15.75" x14ac:dyDescent="0.25">
      <c r="R1" s="491"/>
      <c r="S1" s="491"/>
      <c r="T1" s="491"/>
      <c r="U1" s="144"/>
    </row>
    <row r="2" spans="1:36" s="98" customFormat="1" ht="88.5" customHeight="1" x14ac:dyDescent="0.25">
      <c r="B2" s="476" t="s">
        <v>85</v>
      </c>
      <c r="C2" s="477"/>
      <c r="D2" s="477"/>
      <c r="E2" s="477"/>
      <c r="F2" s="477"/>
      <c r="G2" s="477"/>
      <c r="H2" s="477"/>
      <c r="I2" s="477"/>
      <c r="J2" s="477"/>
      <c r="K2" s="477"/>
      <c r="L2" s="477"/>
      <c r="M2" s="477"/>
      <c r="N2" s="477"/>
      <c r="O2" s="477"/>
      <c r="P2" s="477"/>
      <c r="Q2" s="477"/>
      <c r="R2" s="477"/>
      <c r="S2" s="477"/>
      <c r="T2" s="477"/>
      <c r="U2" s="477"/>
      <c r="V2" s="2"/>
      <c r="W2" s="2"/>
      <c r="X2" s="482">
        <v>3</v>
      </c>
      <c r="Y2" s="482"/>
      <c r="Z2" s="483">
        <v>5</v>
      </c>
      <c r="AA2" s="483"/>
    </row>
    <row r="3" spans="1:36" ht="24" thickBot="1" x14ac:dyDescent="0.4">
      <c r="S3" s="493"/>
      <c r="T3" s="493"/>
      <c r="U3" s="199"/>
      <c r="V3" s="17"/>
      <c r="W3" s="17"/>
      <c r="X3" s="17"/>
      <c r="Y3" s="17"/>
      <c r="Z3" s="17"/>
      <c r="AA3" s="17"/>
      <c r="AB3" s="17"/>
      <c r="AC3" s="17"/>
    </row>
    <row r="4" spans="1:36" ht="40.5" customHeight="1" thickBot="1" x14ac:dyDescent="0.3">
      <c r="B4" s="492" t="s">
        <v>2</v>
      </c>
      <c r="C4" s="485" t="s">
        <v>0</v>
      </c>
      <c r="D4" s="475" t="s">
        <v>3</v>
      </c>
      <c r="E4" s="475"/>
      <c r="F4" s="475"/>
      <c r="G4" s="475" t="s">
        <v>4</v>
      </c>
      <c r="H4" s="475"/>
      <c r="I4" s="475"/>
      <c r="J4" s="475" t="s">
        <v>16</v>
      </c>
      <c r="K4" s="475"/>
      <c r="L4" s="475"/>
      <c r="M4" s="475" t="s">
        <v>19</v>
      </c>
      <c r="N4" s="475"/>
      <c r="O4" s="475"/>
      <c r="P4" s="200" t="s">
        <v>26</v>
      </c>
      <c r="Q4" s="200"/>
      <c r="R4" s="475" t="s">
        <v>26</v>
      </c>
      <c r="S4" s="475"/>
      <c r="T4" s="475"/>
      <c r="U4" s="475"/>
      <c r="V4" s="18"/>
      <c r="W4" s="18"/>
      <c r="X4" s="480" t="s">
        <v>16</v>
      </c>
      <c r="Y4" s="471"/>
      <c r="Z4" s="471"/>
      <c r="AA4" s="471"/>
      <c r="AB4" s="471"/>
      <c r="AC4" s="472"/>
      <c r="AE4" s="480" t="s">
        <v>19</v>
      </c>
      <c r="AF4" s="471"/>
      <c r="AG4" s="471"/>
      <c r="AH4" s="471"/>
      <c r="AI4" s="471"/>
      <c r="AJ4" s="472"/>
    </row>
    <row r="5" spans="1:36" ht="61.5" customHeight="1" thickBot="1" x14ac:dyDescent="0.3">
      <c r="B5" s="492"/>
      <c r="C5" s="485"/>
      <c r="D5" s="158" t="s">
        <v>24</v>
      </c>
      <c r="E5" s="154" t="s">
        <v>25</v>
      </c>
      <c r="F5" s="155" t="s">
        <v>30</v>
      </c>
      <c r="G5" s="158" t="s">
        <v>24</v>
      </c>
      <c r="H5" s="154" t="s">
        <v>25</v>
      </c>
      <c r="I5" s="155" t="s">
        <v>30</v>
      </c>
      <c r="J5" s="158" t="s">
        <v>24</v>
      </c>
      <c r="K5" s="154" t="s">
        <v>23</v>
      </c>
      <c r="L5" s="155" t="s">
        <v>30</v>
      </c>
      <c r="M5" s="158" t="s">
        <v>24</v>
      </c>
      <c r="N5" s="154" t="s">
        <v>23</v>
      </c>
      <c r="O5" s="155" t="s">
        <v>30</v>
      </c>
      <c r="P5" s="158" t="s">
        <v>5</v>
      </c>
      <c r="Q5" s="154" t="s">
        <v>6</v>
      </c>
      <c r="R5" s="158" t="s">
        <v>24</v>
      </c>
      <c r="S5" s="154" t="s">
        <v>23</v>
      </c>
      <c r="T5" s="155" t="s">
        <v>69</v>
      </c>
      <c r="U5" s="155" t="s">
        <v>81</v>
      </c>
      <c r="V5" s="11"/>
      <c r="W5" s="11"/>
      <c r="X5" s="24" t="s">
        <v>5</v>
      </c>
      <c r="Y5" s="25" t="s">
        <v>27</v>
      </c>
      <c r="Z5" s="24" t="s">
        <v>29</v>
      </c>
      <c r="AA5" s="25" t="s">
        <v>28</v>
      </c>
      <c r="AB5" s="26" t="s">
        <v>20</v>
      </c>
      <c r="AC5" s="7" t="s">
        <v>21</v>
      </c>
      <c r="AE5" s="5" t="s">
        <v>5</v>
      </c>
      <c r="AF5" s="6" t="s">
        <v>18</v>
      </c>
      <c r="AG5" s="5" t="s">
        <v>29</v>
      </c>
      <c r="AH5" s="6" t="s">
        <v>28</v>
      </c>
      <c r="AI5" s="7" t="s">
        <v>20</v>
      </c>
      <c r="AJ5" s="7" t="s">
        <v>21</v>
      </c>
    </row>
    <row r="6" spans="1:36" ht="36" x14ac:dyDescent="0.25">
      <c r="A6" s="494"/>
      <c r="B6" s="201" t="s">
        <v>1</v>
      </c>
      <c r="C6" s="183">
        <v>100</v>
      </c>
      <c r="D6" s="161">
        <f>SUM(D7:D13)</f>
        <v>0</v>
      </c>
      <c r="E6" s="161">
        <f>SUM(E7:E13)</f>
        <v>0</v>
      </c>
      <c r="F6" s="161"/>
      <c r="G6" s="161">
        <f>SUM(G7:G13)</f>
        <v>0</v>
      </c>
      <c r="H6" s="161">
        <f>SUM(H7:H13)</f>
        <v>0</v>
      </c>
      <c r="I6" s="163"/>
      <c r="J6" s="161">
        <f t="shared" ref="J6:K13" si="0">AB6</f>
        <v>78.680000000000007</v>
      </c>
      <c r="K6" s="161">
        <f t="shared" si="0"/>
        <v>431.50299999999999</v>
      </c>
      <c r="L6" s="164"/>
      <c r="M6" s="165">
        <f>AI6</f>
        <v>0</v>
      </c>
      <c r="N6" s="166">
        <f>AJ6</f>
        <v>0</v>
      </c>
      <c r="O6" s="167"/>
      <c r="P6" s="168"/>
      <c r="Q6" s="203"/>
      <c r="R6" s="165">
        <f>M6+J6+G6+D6</f>
        <v>78.680000000000007</v>
      </c>
      <c r="S6" s="166">
        <f>N6+K6+H6+E6</f>
        <v>431.50299999999999</v>
      </c>
      <c r="T6" s="167">
        <f>S6/R6</f>
        <v>5.4842780884595825</v>
      </c>
      <c r="U6" s="167">
        <f>T6*1.2</f>
        <v>6.5811337061514985</v>
      </c>
      <c r="V6" s="12"/>
      <c r="W6" s="12"/>
      <c r="X6" s="233">
        <f>SUM(X7:X13)</f>
        <v>78.680000000000007</v>
      </c>
      <c r="Y6" s="233">
        <f>SUM(Y7:Y13)</f>
        <v>196.45599999999999</v>
      </c>
      <c r="Z6" s="233">
        <f>SUM(Z7:Z13)</f>
        <v>0.26800000000000002</v>
      </c>
      <c r="AA6" s="233">
        <f>SUM(AA7:AA13)</f>
        <v>235.047</v>
      </c>
      <c r="AB6" s="139">
        <f t="shared" ref="AB6:AB13" si="1">X6</f>
        <v>78.680000000000007</v>
      </c>
      <c r="AC6" s="139">
        <f t="shared" ref="AC6:AC13" si="2">Y6+AA6</f>
        <v>431.50299999999999</v>
      </c>
      <c r="AD6" s="48"/>
      <c r="AE6" s="86">
        <f>SUM(AE7:AE13)</f>
        <v>0</v>
      </c>
      <c r="AF6" s="86">
        <f>SUM(AF7:AF13)</f>
        <v>0</v>
      </c>
      <c r="AG6" s="86">
        <f>SUM(AG7:AG13)</f>
        <v>0</v>
      </c>
      <c r="AH6" s="86">
        <f>SUM(AH7:AH13)</f>
        <v>0</v>
      </c>
      <c r="AI6" s="138">
        <f>AE6</f>
        <v>0</v>
      </c>
      <c r="AJ6" s="138">
        <f>AF6+AH6</f>
        <v>0</v>
      </c>
    </row>
    <row r="7" spans="1:36" ht="15.75" x14ac:dyDescent="0.25">
      <c r="A7" s="494"/>
      <c r="B7" s="195" t="s">
        <v>7</v>
      </c>
      <c r="C7" s="204">
        <v>111</v>
      </c>
      <c r="D7" s="172">
        <v>0</v>
      </c>
      <c r="E7" s="197">
        <v>0</v>
      </c>
      <c r="F7" s="173"/>
      <c r="G7" s="172">
        <v>0</v>
      </c>
      <c r="H7" s="172">
        <v>0</v>
      </c>
      <c r="I7" s="173"/>
      <c r="J7" s="172">
        <f t="shared" si="0"/>
        <v>0</v>
      </c>
      <c r="K7" s="172">
        <f t="shared" si="0"/>
        <v>0</v>
      </c>
      <c r="L7" s="164"/>
      <c r="M7" s="178">
        <f t="shared" ref="M7:M13" si="3">AI7</f>
        <v>0</v>
      </c>
      <c r="N7" s="179">
        <f t="shared" ref="N7:N13" si="4">AJ7</f>
        <v>0</v>
      </c>
      <c r="O7" s="173"/>
      <c r="P7" s="168"/>
      <c r="Q7" s="203"/>
      <c r="R7" s="178">
        <f t="shared" ref="R7:R13" si="5">M7+J7+G7+D7</f>
        <v>0</v>
      </c>
      <c r="S7" s="179">
        <f t="shared" ref="S7:S13" si="6">N7+K7+H7+E7</f>
        <v>0</v>
      </c>
      <c r="T7" s="167"/>
      <c r="U7" s="167"/>
      <c r="V7" s="13"/>
      <c r="W7" s="13"/>
      <c r="X7" s="51">
        <v>0</v>
      </c>
      <c r="Y7" s="51">
        <v>0</v>
      </c>
      <c r="Z7" s="51">
        <v>0</v>
      </c>
      <c r="AA7" s="51">
        <v>0</v>
      </c>
      <c r="AB7" s="19">
        <f t="shared" si="1"/>
        <v>0</v>
      </c>
      <c r="AC7" s="19">
        <f t="shared" si="2"/>
        <v>0</v>
      </c>
      <c r="AD7" s="48"/>
      <c r="AE7" s="27">
        <v>0</v>
      </c>
      <c r="AF7" s="27">
        <v>0</v>
      </c>
      <c r="AG7" s="27">
        <v>0</v>
      </c>
      <c r="AH7" s="27">
        <v>0</v>
      </c>
      <c r="AI7" s="4">
        <f t="shared" ref="AI7:AI29" si="7">AE7</f>
        <v>0</v>
      </c>
      <c r="AJ7" s="87">
        <f t="shared" ref="AJ7:AJ29" si="8">AF7+AH7</f>
        <v>0</v>
      </c>
    </row>
    <row r="8" spans="1:36" ht="15.75" x14ac:dyDescent="0.25">
      <c r="A8" s="494"/>
      <c r="B8" s="195" t="s">
        <v>8</v>
      </c>
      <c r="C8" s="204">
        <v>121</v>
      </c>
      <c r="D8" s="172">
        <v>0</v>
      </c>
      <c r="E8" s="197">
        <v>0</v>
      </c>
      <c r="F8" s="173"/>
      <c r="G8" s="172">
        <v>0</v>
      </c>
      <c r="H8" s="172">
        <v>0</v>
      </c>
      <c r="I8" s="173"/>
      <c r="J8" s="172">
        <f t="shared" si="0"/>
        <v>0</v>
      </c>
      <c r="K8" s="172">
        <f t="shared" si="0"/>
        <v>0</v>
      </c>
      <c r="L8" s="164"/>
      <c r="M8" s="178">
        <f t="shared" si="3"/>
        <v>0</v>
      </c>
      <c r="N8" s="179">
        <f t="shared" si="4"/>
        <v>0</v>
      </c>
      <c r="O8" s="173"/>
      <c r="P8" s="168"/>
      <c r="Q8" s="203"/>
      <c r="R8" s="178">
        <f t="shared" si="5"/>
        <v>0</v>
      </c>
      <c r="S8" s="179">
        <f t="shared" si="6"/>
        <v>0</v>
      </c>
      <c r="T8" s="167"/>
      <c r="U8" s="167"/>
      <c r="V8" s="13"/>
      <c r="W8" s="13"/>
      <c r="X8" s="51">
        <v>0</v>
      </c>
      <c r="Y8" s="51">
        <v>0</v>
      </c>
      <c r="Z8" s="51">
        <v>0</v>
      </c>
      <c r="AA8" s="51">
        <v>0</v>
      </c>
      <c r="AB8" s="19">
        <f t="shared" si="1"/>
        <v>0</v>
      </c>
      <c r="AC8" s="19">
        <f t="shared" si="2"/>
        <v>0</v>
      </c>
      <c r="AD8" s="48"/>
      <c r="AE8" s="27">
        <v>0</v>
      </c>
      <c r="AF8" s="27">
        <v>0</v>
      </c>
      <c r="AG8" s="27">
        <v>0</v>
      </c>
      <c r="AH8" s="27">
        <v>0</v>
      </c>
      <c r="AI8" s="4">
        <f t="shared" si="7"/>
        <v>0</v>
      </c>
      <c r="AJ8" s="87">
        <f t="shared" si="8"/>
        <v>0</v>
      </c>
    </row>
    <row r="9" spans="1:36" ht="15.75" x14ac:dyDescent="0.25">
      <c r="A9" s="494"/>
      <c r="B9" s="195" t="s">
        <v>9</v>
      </c>
      <c r="C9" s="204">
        <v>131</v>
      </c>
      <c r="D9" s="172">
        <v>0</v>
      </c>
      <c r="E9" s="197">
        <v>0</v>
      </c>
      <c r="F9" s="173"/>
      <c r="G9" s="172">
        <v>0</v>
      </c>
      <c r="H9" s="172">
        <v>0</v>
      </c>
      <c r="I9" s="173"/>
      <c r="J9" s="172">
        <f t="shared" si="0"/>
        <v>0</v>
      </c>
      <c r="K9" s="172">
        <f t="shared" si="0"/>
        <v>0</v>
      </c>
      <c r="L9" s="164"/>
      <c r="M9" s="178">
        <f t="shared" si="3"/>
        <v>0</v>
      </c>
      <c r="N9" s="179">
        <f t="shared" si="4"/>
        <v>0</v>
      </c>
      <c r="O9" s="173"/>
      <c r="P9" s="168"/>
      <c r="Q9" s="203"/>
      <c r="R9" s="178">
        <f t="shared" si="5"/>
        <v>0</v>
      </c>
      <c r="S9" s="179">
        <f t="shared" si="6"/>
        <v>0</v>
      </c>
      <c r="T9" s="167"/>
      <c r="U9" s="167"/>
      <c r="V9" s="13"/>
      <c r="W9" s="13"/>
      <c r="X9" s="51">
        <v>0</v>
      </c>
      <c r="Y9" s="51">
        <v>0</v>
      </c>
      <c r="Z9" s="51">
        <v>0</v>
      </c>
      <c r="AA9" s="51">
        <v>0</v>
      </c>
      <c r="AB9" s="19">
        <f t="shared" si="1"/>
        <v>0</v>
      </c>
      <c r="AC9" s="19">
        <f t="shared" si="2"/>
        <v>0</v>
      </c>
      <c r="AD9" s="48"/>
      <c r="AE9" s="27">
        <v>0</v>
      </c>
      <c r="AF9" s="27">
        <v>0</v>
      </c>
      <c r="AG9" s="27">
        <v>0</v>
      </c>
      <c r="AH9" s="27">
        <v>0</v>
      </c>
      <c r="AI9" s="4">
        <f t="shared" si="7"/>
        <v>0</v>
      </c>
      <c r="AJ9" s="87">
        <f t="shared" si="8"/>
        <v>0</v>
      </c>
    </row>
    <row r="10" spans="1:36" ht="15.75" x14ac:dyDescent="0.25">
      <c r="A10" s="494"/>
      <c r="B10" s="195" t="s">
        <v>10</v>
      </c>
      <c r="C10" s="204">
        <v>141</v>
      </c>
      <c r="D10" s="172">
        <v>0</v>
      </c>
      <c r="E10" s="197">
        <v>0</v>
      </c>
      <c r="F10" s="173"/>
      <c r="G10" s="172">
        <v>0</v>
      </c>
      <c r="H10" s="172">
        <v>0</v>
      </c>
      <c r="I10" s="173"/>
      <c r="J10" s="172">
        <f t="shared" si="0"/>
        <v>78.680000000000007</v>
      </c>
      <c r="K10" s="172">
        <f t="shared" si="0"/>
        <v>431.50299999999999</v>
      </c>
      <c r="L10" s="164"/>
      <c r="M10" s="178">
        <f t="shared" si="3"/>
        <v>0</v>
      </c>
      <c r="N10" s="179">
        <f t="shared" si="4"/>
        <v>0</v>
      </c>
      <c r="O10" s="173"/>
      <c r="P10" s="168"/>
      <c r="Q10" s="203"/>
      <c r="R10" s="178">
        <f t="shared" si="5"/>
        <v>78.680000000000007</v>
      </c>
      <c r="S10" s="179">
        <f t="shared" si="6"/>
        <v>431.50299999999999</v>
      </c>
      <c r="T10" s="167">
        <f t="shared" ref="T10:T47" si="9">S10/R10</f>
        <v>5.4842780884595825</v>
      </c>
      <c r="U10" s="167">
        <f t="shared" ref="U10:U47" si="10">T10*1.2</f>
        <v>6.5811337061514985</v>
      </c>
      <c r="V10" s="12"/>
      <c r="W10" s="12"/>
      <c r="X10" s="51">
        <v>78.680000000000007</v>
      </c>
      <c r="Y10" s="51">
        <v>196.45599999999999</v>
      </c>
      <c r="Z10" s="51">
        <v>0.26800000000000002</v>
      </c>
      <c r="AA10" s="51">
        <v>235.047</v>
      </c>
      <c r="AB10" s="19">
        <f t="shared" si="1"/>
        <v>78.680000000000007</v>
      </c>
      <c r="AC10" s="19">
        <f t="shared" si="2"/>
        <v>431.50299999999999</v>
      </c>
      <c r="AD10" s="48"/>
      <c r="AE10" s="27">
        <v>0</v>
      </c>
      <c r="AF10" s="27">
        <v>0</v>
      </c>
      <c r="AG10" s="27">
        <v>0</v>
      </c>
      <c r="AH10" s="27">
        <v>0</v>
      </c>
      <c r="AI10" s="4">
        <f t="shared" si="7"/>
        <v>0</v>
      </c>
      <c r="AJ10" s="87">
        <f t="shared" si="8"/>
        <v>0</v>
      </c>
    </row>
    <row r="11" spans="1:36" ht="15.75" x14ac:dyDescent="0.25">
      <c r="A11" s="494"/>
      <c r="B11" s="195" t="s">
        <v>11</v>
      </c>
      <c r="C11" s="204">
        <v>151</v>
      </c>
      <c r="D11" s="172">
        <v>0</v>
      </c>
      <c r="E11" s="197">
        <v>0</v>
      </c>
      <c r="F11" s="173"/>
      <c r="G11" s="172">
        <v>0</v>
      </c>
      <c r="H11" s="172">
        <v>0</v>
      </c>
      <c r="I11" s="173"/>
      <c r="J11" s="172">
        <f t="shared" si="0"/>
        <v>0</v>
      </c>
      <c r="K11" s="172">
        <f t="shared" si="0"/>
        <v>0</v>
      </c>
      <c r="L11" s="164"/>
      <c r="M11" s="178">
        <f t="shared" si="3"/>
        <v>0</v>
      </c>
      <c r="N11" s="179">
        <f t="shared" si="4"/>
        <v>0</v>
      </c>
      <c r="O11" s="173"/>
      <c r="P11" s="168"/>
      <c r="Q11" s="203"/>
      <c r="R11" s="178">
        <f t="shared" si="5"/>
        <v>0</v>
      </c>
      <c r="S11" s="179">
        <f t="shared" si="6"/>
        <v>0</v>
      </c>
      <c r="T11" s="167"/>
      <c r="U11" s="167"/>
      <c r="V11" s="13"/>
      <c r="W11" s="13"/>
      <c r="X11" s="51">
        <v>0</v>
      </c>
      <c r="Y11" s="51">
        <v>0</v>
      </c>
      <c r="Z11" s="51">
        <v>0</v>
      </c>
      <c r="AA11" s="51">
        <v>0</v>
      </c>
      <c r="AB11" s="19">
        <f t="shared" si="1"/>
        <v>0</v>
      </c>
      <c r="AC11" s="19">
        <f t="shared" si="2"/>
        <v>0</v>
      </c>
      <c r="AD11" s="48"/>
      <c r="AE11" s="27">
        <v>0</v>
      </c>
      <c r="AF11" s="27">
        <v>0</v>
      </c>
      <c r="AG11" s="27">
        <v>0</v>
      </c>
      <c r="AH11" s="27">
        <v>0</v>
      </c>
      <c r="AI11" s="4">
        <f t="shared" si="7"/>
        <v>0</v>
      </c>
      <c r="AJ11" s="87">
        <f t="shared" si="8"/>
        <v>0</v>
      </c>
    </row>
    <row r="12" spans="1:36" ht="15.75" x14ac:dyDescent="0.25">
      <c r="A12" s="494"/>
      <c r="B12" s="195" t="s">
        <v>12</v>
      </c>
      <c r="C12" s="204">
        <v>161</v>
      </c>
      <c r="D12" s="172">
        <v>0</v>
      </c>
      <c r="E12" s="205">
        <v>0</v>
      </c>
      <c r="F12" s="173"/>
      <c r="G12" s="172">
        <v>0</v>
      </c>
      <c r="H12" s="172">
        <v>0</v>
      </c>
      <c r="I12" s="173"/>
      <c r="J12" s="172">
        <f t="shared" si="0"/>
        <v>0</v>
      </c>
      <c r="K12" s="172">
        <f t="shared" si="0"/>
        <v>0</v>
      </c>
      <c r="L12" s="164"/>
      <c r="M12" s="178">
        <f t="shared" si="3"/>
        <v>0</v>
      </c>
      <c r="N12" s="179">
        <f t="shared" si="4"/>
        <v>0</v>
      </c>
      <c r="O12" s="173"/>
      <c r="P12" s="168"/>
      <c r="Q12" s="203"/>
      <c r="R12" s="178">
        <f t="shared" si="5"/>
        <v>0</v>
      </c>
      <c r="S12" s="179">
        <f t="shared" si="6"/>
        <v>0</v>
      </c>
      <c r="T12" s="167"/>
      <c r="U12" s="167"/>
      <c r="V12" s="13"/>
      <c r="W12" s="13"/>
      <c r="X12" s="51">
        <v>0</v>
      </c>
      <c r="Y12" s="51">
        <v>0</v>
      </c>
      <c r="Z12" s="51">
        <v>0</v>
      </c>
      <c r="AA12" s="51">
        <v>0</v>
      </c>
      <c r="AB12" s="19">
        <f t="shared" si="1"/>
        <v>0</v>
      </c>
      <c r="AC12" s="19">
        <f t="shared" si="2"/>
        <v>0</v>
      </c>
      <c r="AD12" s="48"/>
      <c r="AE12" s="27">
        <v>0</v>
      </c>
      <c r="AF12" s="27">
        <v>0</v>
      </c>
      <c r="AG12" s="27">
        <v>0</v>
      </c>
      <c r="AH12" s="27">
        <v>0</v>
      </c>
      <c r="AI12" s="4">
        <f t="shared" si="7"/>
        <v>0</v>
      </c>
      <c r="AJ12" s="87">
        <f t="shared" si="8"/>
        <v>0</v>
      </c>
    </row>
    <row r="13" spans="1:36" ht="15.75" x14ac:dyDescent="0.25">
      <c r="A13" s="494"/>
      <c r="B13" s="195" t="s">
        <v>13</v>
      </c>
      <c r="C13" s="204">
        <v>171</v>
      </c>
      <c r="D13" s="172">
        <v>0</v>
      </c>
      <c r="E13" s="205">
        <v>0</v>
      </c>
      <c r="F13" s="172"/>
      <c r="G13" s="172">
        <v>0</v>
      </c>
      <c r="H13" s="172">
        <v>0</v>
      </c>
      <c r="I13" s="172"/>
      <c r="J13" s="172">
        <f t="shared" si="0"/>
        <v>0</v>
      </c>
      <c r="K13" s="172">
        <f t="shared" si="0"/>
        <v>0</v>
      </c>
      <c r="L13" s="172"/>
      <c r="M13" s="178">
        <f t="shared" si="3"/>
        <v>0</v>
      </c>
      <c r="N13" s="179">
        <f t="shared" si="4"/>
        <v>0</v>
      </c>
      <c r="O13" s="172"/>
      <c r="P13" s="172"/>
      <c r="Q13" s="172"/>
      <c r="R13" s="178">
        <f t="shared" si="5"/>
        <v>0</v>
      </c>
      <c r="S13" s="179">
        <f t="shared" si="6"/>
        <v>0</v>
      </c>
      <c r="T13" s="167"/>
      <c r="U13" s="167"/>
      <c r="V13" s="70"/>
      <c r="W13" s="13"/>
      <c r="X13" s="51">
        <v>0</v>
      </c>
      <c r="Y13" s="51">
        <v>0</v>
      </c>
      <c r="Z13" s="51">
        <v>0</v>
      </c>
      <c r="AA13" s="51">
        <v>0</v>
      </c>
      <c r="AB13" s="19">
        <f t="shared" si="1"/>
        <v>0</v>
      </c>
      <c r="AC13" s="19">
        <f t="shared" si="2"/>
        <v>0</v>
      </c>
      <c r="AD13" s="48"/>
      <c r="AE13" s="27">
        <v>0</v>
      </c>
      <c r="AF13" s="27">
        <v>0</v>
      </c>
      <c r="AG13" s="27">
        <v>0</v>
      </c>
      <c r="AH13" s="27">
        <v>0</v>
      </c>
      <c r="AI13" s="4">
        <f t="shared" si="7"/>
        <v>0</v>
      </c>
      <c r="AJ13" s="87">
        <f t="shared" si="8"/>
        <v>0</v>
      </c>
    </row>
    <row r="14" spans="1:36" ht="75.75" customHeight="1" x14ac:dyDescent="0.25">
      <c r="A14" s="494"/>
      <c r="B14" s="201" t="s">
        <v>17</v>
      </c>
      <c r="C14" s="183">
        <v>200</v>
      </c>
      <c r="D14" s="175">
        <f>SUM(D15:D21)</f>
        <v>0</v>
      </c>
      <c r="E14" s="175">
        <f>SUM(E15:E21)</f>
        <v>0</v>
      </c>
      <c r="F14" s="164"/>
      <c r="G14" s="206">
        <f>SUM(G15:G21)</f>
        <v>0</v>
      </c>
      <c r="H14" s="206">
        <f>SUM(H15:H21)</f>
        <v>0</v>
      </c>
      <c r="I14" s="162"/>
      <c r="J14" s="161">
        <f>SUM(J15:J21)</f>
        <v>10692.877</v>
      </c>
      <c r="K14" s="166">
        <f>SUM(K15:K21)</f>
        <v>47332.017999999996</v>
      </c>
      <c r="L14" s="164">
        <f>K14/J14</f>
        <v>4.4264998091720305</v>
      </c>
      <c r="M14" s="165">
        <f>SUM(M15:M21)</f>
        <v>6640.2740000000003</v>
      </c>
      <c r="N14" s="165">
        <f>SUM(N15:N21)</f>
        <v>19910.347999999998</v>
      </c>
      <c r="O14" s="164">
        <f>N14/M14</f>
        <v>2.9984226554506632</v>
      </c>
      <c r="P14" s="168"/>
      <c r="Q14" s="203"/>
      <c r="R14" s="165">
        <f t="shared" ref="R14:S16" si="11">M14+J14+G14+D14</f>
        <v>17333.151000000002</v>
      </c>
      <c r="S14" s="166">
        <f t="shared" si="11"/>
        <v>67242.365999999995</v>
      </c>
      <c r="T14" s="167">
        <f t="shared" si="9"/>
        <v>3.8794080776195852</v>
      </c>
      <c r="U14" s="167">
        <f t="shared" si="10"/>
        <v>4.6552896931435024</v>
      </c>
      <c r="V14" s="12"/>
      <c r="W14" s="12"/>
      <c r="X14" s="69">
        <f>SUM(X15:X21)</f>
        <v>10692.877</v>
      </c>
      <c r="Y14" s="69">
        <f>SUM(Y15:Y21)</f>
        <v>33187.634000000005</v>
      </c>
      <c r="Z14" s="69">
        <f>SUM(Z15:Z21)</f>
        <v>16.105</v>
      </c>
      <c r="AA14" s="69">
        <f>SUM(AA15:AA21)</f>
        <v>14144.384</v>
      </c>
      <c r="AB14" s="235">
        <f>X14</f>
        <v>10692.877</v>
      </c>
      <c r="AC14" s="235">
        <f>Y14+AA14</f>
        <v>47332.018000000004</v>
      </c>
      <c r="AD14" s="48"/>
      <c r="AE14" s="69">
        <f>SUM(AE15:AE21)</f>
        <v>6640.2740000000003</v>
      </c>
      <c r="AF14" s="69">
        <f>SUM(AF15:AF21)</f>
        <v>11446.807999999999</v>
      </c>
      <c r="AG14" s="69">
        <f>SUM(AG15:AG21)</f>
        <v>9.2720000000000002</v>
      </c>
      <c r="AH14" s="69">
        <f>SUM(AH15:AH21)</f>
        <v>8463.5400000000009</v>
      </c>
      <c r="AI14" s="138">
        <f t="shared" si="7"/>
        <v>6640.2740000000003</v>
      </c>
      <c r="AJ14" s="138">
        <f t="shared" si="8"/>
        <v>19910.347999999998</v>
      </c>
    </row>
    <row r="15" spans="1:36" ht="15.75" x14ac:dyDescent="0.25">
      <c r="A15" s="494"/>
      <c r="B15" s="195" t="s">
        <v>7</v>
      </c>
      <c r="C15" s="204">
        <v>211</v>
      </c>
      <c r="D15" s="176">
        <v>0</v>
      </c>
      <c r="E15" s="176">
        <v>0</v>
      </c>
      <c r="F15" s="174"/>
      <c r="G15" s="176">
        <v>0</v>
      </c>
      <c r="H15" s="176">
        <v>0</v>
      </c>
      <c r="I15" s="173"/>
      <c r="J15" s="172">
        <f t="shared" ref="J15:K29" si="12">AB15</f>
        <v>1669.837</v>
      </c>
      <c r="K15" s="177">
        <f t="shared" si="12"/>
        <v>6767.34</v>
      </c>
      <c r="L15" s="173">
        <f t="shared" ref="L15:L26" si="13">K15/J15</f>
        <v>4.0526949636401639</v>
      </c>
      <c r="M15" s="172">
        <f t="shared" ref="M15:N29" si="14">AI15</f>
        <v>0</v>
      </c>
      <c r="N15" s="177">
        <f t="shared" si="14"/>
        <v>0</v>
      </c>
      <c r="O15" s="173"/>
      <c r="P15" s="168"/>
      <c r="Q15" s="203"/>
      <c r="R15" s="178">
        <f t="shared" si="11"/>
        <v>1669.837</v>
      </c>
      <c r="S15" s="179">
        <f t="shared" si="11"/>
        <v>6767.34</v>
      </c>
      <c r="T15" s="167">
        <f t="shared" si="9"/>
        <v>4.0526949636401639</v>
      </c>
      <c r="U15" s="167">
        <f t="shared" si="10"/>
        <v>4.8632339563681963</v>
      </c>
      <c r="V15" s="13"/>
      <c r="W15" s="13"/>
      <c r="X15" s="68">
        <v>1669.837</v>
      </c>
      <c r="Y15" s="68">
        <v>4640.1279999999997</v>
      </c>
      <c r="Z15" s="53">
        <v>2.4220000000000002</v>
      </c>
      <c r="AA15" s="52">
        <v>2127.212</v>
      </c>
      <c r="AB15" s="19">
        <f t="shared" ref="AB15:AB29" si="15">X15</f>
        <v>1669.837</v>
      </c>
      <c r="AC15" s="19">
        <f t="shared" ref="AC15:AC29" si="16">Y15+AA15</f>
        <v>6767.34</v>
      </c>
      <c r="AD15" s="48"/>
      <c r="AE15" s="27">
        <v>0</v>
      </c>
      <c r="AF15" s="27">
        <v>0</v>
      </c>
      <c r="AG15" s="27">
        <v>0</v>
      </c>
      <c r="AH15" s="27">
        <v>0</v>
      </c>
      <c r="AI15" s="4">
        <f t="shared" si="7"/>
        <v>0</v>
      </c>
      <c r="AJ15" s="87">
        <f t="shared" si="8"/>
        <v>0</v>
      </c>
    </row>
    <row r="16" spans="1:36" ht="15.75" x14ac:dyDescent="0.25">
      <c r="A16" s="494"/>
      <c r="B16" s="195" t="s">
        <v>8</v>
      </c>
      <c r="C16" s="204">
        <v>221</v>
      </c>
      <c r="D16" s="176">
        <v>0</v>
      </c>
      <c r="E16" s="176">
        <v>0</v>
      </c>
      <c r="F16" s="174"/>
      <c r="G16" s="176">
        <v>0</v>
      </c>
      <c r="H16" s="176">
        <v>0</v>
      </c>
      <c r="I16" s="173"/>
      <c r="J16" s="172">
        <f t="shared" si="12"/>
        <v>0</v>
      </c>
      <c r="K16" s="177">
        <f t="shared" si="12"/>
        <v>0</v>
      </c>
      <c r="L16" s="173"/>
      <c r="M16" s="172">
        <f t="shared" si="14"/>
        <v>0</v>
      </c>
      <c r="N16" s="177">
        <f t="shared" si="14"/>
        <v>0</v>
      </c>
      <c r="O16" s="173"/>
      <c r="P16" s="168"/>
      <c r="Q16" s="203"/>
      <c r="R16" s="178">
        <f t="shared" si="11"/>
        <v>0</v>
      </c>
      <c r="S16" s="179">
        <f t="shared" si="11"/>
        <v>0</v>
      </c>
      <c r="T16" s="167"/>
      <c r="U16" s="167"/>
      <c r="V16" s="13"/>
      <c r="W16" s="13"/>
      <c r="X16" s="68">
        <v>0</v>
      </c>
      <c r="Y16" s="68">
        <v>0</v>
      </c>
      <c r="Z16" s="53">
        <v>0</v>
      </c>
      <c r="AA16" s="52">
        <v>0</v>
      </c>
      <c r="AB16" s="19">
        <f t="shared" si="15"/>
        <v>0</v>
      </c>
      <c r="AC16" s="19">
        <f t="shared" si="16"/>
        <v>0</v>
      </c>
      <c r="AD16" s="48"/>
      <c r="AE16" s="27">
        <v>0</v>
      </c>
      <c r="AF16" s="27">
        <v>0</v>
      </c>
      <c r="AG16" s="27">
        <v>0</v>
      </c>
      <c r="AH16" s="27">
        <v>0</v>
      </c>
      <c r="AI16" s="4">
        <f t="shared" si="7"/>
        <v>0</v>
      </c>
      <c r="AJ16" s="87">
        <f t="shared" si="8"/>
        <v>0</v>
      </c>
    </row>
    <row r="17" spans="1:36" ht="15.75" x14ac:dyDescent="0.25">
      <c r="A17" s="494"/>
      <c r="B17" s="195" t="s">
        <v>9</v>
      </c>
      <c r="C17" s="204">
        <v>231</v>
      </c>
      <c r="D17" s="176">
        <v>0</v>
      </c>
      <c r="E17" s="176">
        <v>0</v>
      </c>
      <c r="F17" s="174"/>
      <c r="G17" s="176">
        <v>0</v>
      </c>
      <c r="H17" s="176">
        <v>0</v>
      </c>
      <c r="I17" s="173"/>
      <c r="J17" s="172">
        <f t="shared" si="12"/>
        <v>0</v>
      </c>
      <c r="K17" s="177">
        <f t="shared" si="12"/>
        <v>0</v>
      </c>
      <c r="L17" s="173"/>
      <c r="M17" s="172">
        <f t="shared" si="14"/>
        <v>0</v>
      </c>
      <c r="N17" s="177">
        <f t="shared" si="14"/>
        <v>0</v>
      </c>
      <c r="O17" s="173"/>
      <c r="P17" s="168"/>
      <c r="Q17" s="203"/>
      <c r="R17" s="178">
        <f t="shared" ref="R17:S21" si="17">M17+J17+G17+D17</f>
        <v>0</v>
      </c>
      <c r="S17" s="179">
        <f t="shared" si="17"/>
        <v>0</v>
      </c>
      <c r="T17" s="167"/>
      <c r="U17" s="167"/>
      <c r="V17" s="13"/>
      <c r="W17" s="13"/>
      <c r="X17" s="68">
        <v>0</v>
      </c>
      <c r="Y17" s="68">
        <v>0</v>
      </c>
      <c r="Z17" s="53">
        <v>0</v>
      </c>
      <c r="AA17" s="52">
        <v>0</v>
      </c>
      <c r="AB17" s="19">
        <f t="shared" si="15"/>
        <v>0</v>
      </c>
      <c r="AC17" s="19">
        <f t="shared" si="16"/>
        <v>0</v>
      </c>
      <c r="AD17" s="48"/>
      <c r="AE17" s="27">
        <v>0</v>
      </c>
      <c r="AF17" s="27">
        <v>0</v>
      </c>
      <c r="AG17" s="27">
        <v>0</v>
      </c>
      <c r="AH17" s="27">
        <v>0</v>
      </c>
      <c r="AI17" s="4">
        <f t="shared" si="7"/>
        <v>0</v>
      </c>
      <c r="AJ17" s="87">
        <f t="shared" si="8"/>
        <v>0</v>
      </c>
    </row>
    <row r="18" spans="1:36" ht="15.75" x14ac:dyDescent="0.25">
      <c r="A18" s="494"/>
      <c r="B18" s="195" t="s">
        <v>10</v>
      </c>
      <c r="C18" s="204">
        <v>241</v>
      </c>
      <c r="D18" s="176">
        <v>0</v>
      </c>
      <c r="E18" s="176">
        <v>0</v>
      </c>
      <c r="F18" s="174"/>
      <c r="G18" s="176">
        <v>0</v>
      </c>
      <c r="H18" s="176">
        <v>0</v>
      </c>
      <c r="I18" s="173"/>
      <c r="J18" s="172">
        <f t="shared" si="12"/>
        <v>8092.8069999999998</v>
      </c>
      <c r="K18" s="177">
        <f t="shared" si="12"/>
        <v>36058.481</v>
      </c>
      <c r="L18" s="173">
        <f t="shared" si="13"/>
        <v>4.4556210224709423</v>
      </c>
      <c r="M18" s="172">
        <f t="shared" si="14"/>
        <v>5757.268</v>
      </c>
      <c r="N18" s="177">
        <f t="shared" si="14"/>
        <v>17260.746999999999</v>
      </c>
      <c r="O18" s="173">
        <f>N18/M18</f>
        <v>2.9980794710268825</v>
      </c>
      <c r="P18" s="168"/>
      <c r="Q18" s="203"/>
      <c r="R18" s="178">
        <f t="shared" si="17"/>
        <v>13850.075000000001</v>
      </c>
      <c r="S18" s="179">
        <f t="shared" si="17"/>
        <v>53319.228000000003</v>
      </c>
      <c r="T18" s="167">
        <f t="shared" si="9"/>
        <v>3.8497429075293814</v>
      </c>
      <c r="U18" s="167">
        <f t="shared" si="10"/>
        <v>4.6196914890352572</v>
      </c>
      <c r="V18" s="13"/>
      <c r="W18" s="13"/>
      <c r="X18" s="68">
        <v>8092.8069999999998</v>
      </c>
      <c r="Y18" s="68">
        <v>25300.059000000001</v>
      </c>
      <c r="Z18" s="53">
        <v>12.25</v>
      </c>
      <c r="AA18" s="52">
        <v>10758.422</v>
      </c>
      <c r="AB18" s="19">
        <f t="shared" si="15"/>
        <v>8092.8069999999998</v>
      </c>
      <c r="AC18" s="19">
        <f t="shared" si="16"/>
        <v>36058.481</v>
      </c>
      <c r="AD18" s="48"/>
      <c r="AE18" s="27">
        <v>5757.268</v>
      </c>
      <c r="AF18" s="27">
        <v>9868.1309999999994</v>
      </c>
      <c r="AG18" s="27">
        <v>8.0530000000000008</v>
      </c>
      <c r="AH18" s="27">
        <v>7392.616</v>
      </c>
      <c r="AI18" s="4">
        <f t="shared" si="7"/>
        <v>5757.268</v>
      </c>
      <c r="AJ18" s="87">
        <f t="shared" si="8"/>
        <v>17260.746999999999</v>
      </c>
    </row>
    <row r="19" spans="1:36" ht="15.75" x14ac:dyDescent="0.25">
      <c r="A19" s="494"/>
      <c r="B19" s="195" t="s">
        <v>11</v>
      </c>
      <c r="C19" s="204">
        <v>251</v>
      </c>
      <c r="D19" s="176">
        <v>0</v>
      </c>
      <c r="E19" s="176">
        <v>0</v>
      </c>
      <c r="F19" s="174"/>
      <c r="G19" s="176">
        <v>0</v>
      </c>
      <c r="H19" s="176">
        <v>0</v>
      </c>
      <c r="I19" s="173"/>
      <c r="J19" s="172">
        <f t="shared" si="12"/>
        <v>270.649</v>
      </c>
      <c r="K19" s="177">
        <f t="shared" si="12"/>
        <v>1330.45</v>
      </c>
      <c r="L19" s="173">
        <f t="shared" si="13"/>
        <v>4.9157765223592182</v>
      </c>
      <c r="M19" s="172">
        <f t="shared" si="14"/>
        <v>0</v>
      </c>
      <c r="N19" s="177">
        <f t="shared" si="14"/>
        <v>0</v>
      </c>
      <c r="O19" s="173"/>
      <c r="P19" s="168"/>
      <c r="Q19" s="203"/>
      <c r="R19" s="178">
        <f t="shared" si="17"/>
        <v>270.649</v>
      </c>
      <c r="S19" s="179">
        <f t="shared" si="17"/>
        <v>1330.45</v>
      </c>
      <c r="T19" s="167">
        <f t="shared" si="9"/>
        <v>4.9157765223592182</v>
      </c>
      <c r="U19" s="167">
        <f t="shared" si="10"/>
        <v>5.8989318268310615</v>
      </c>
      <c r="V19" s="13"/>
      <c r="W19" s="13"/>
      <c r="X19" s="68">
        <v>270.649</v>
      </c>
      <c r="Y19" s="68">
        <v>962.25099999999998</v>
      </c>
      <c r="Z19" s="53">
        <v>0.41899999999999998</v>
      </c>
      <c r="AA19" s="52">
        <v>368.19900000000001</v>
      </c>
      <c r="AB19" s="19">
        <f t="shared" si="15"/>
        <v>270.649</v>
      </c>
      <c r="AC19" s="19">
        <f t="shared" si="16"/>
        <v>1330.45</v>
      </c>
      <c r="AD19" s="48"/>
      <c r="AE19" s="27">
        <v>0</v>
      </c>
      <c r="AF19" s="27">
        <v>0</v>
      </c>
      <c r="AG19" s="27">
        <v>0</v>
      </c>
      <c r="AH19" s="27">
        <v>0</v>
      </c>
      <c r="AI19" s="4">
        <f t="shared" si="7"/>
        <v>0</v>
      </c>
      <c r="AJ19" s="87">
        <f t="shared" si="8"/>
        <v>0</v>
      </c>
    </row>
    <row r="20" spans="1:36" ht="15.75" x14ac:dyDescent="0.25">
      <c r="A20" s="494"/>
      <c r="B20" s="195" t="s">
        <v>12</v>
      </c>
      <c r="C20" s="204">
        <v>261</v>
      </c>
      <c r="D20" s="176">
        <v>0</v>
      </c>
      <c r="E20" s="176">
        <v>0</v>
      </c>
      <c r="F20" s="174"/>
      <c r="G20" s="176">
        <v>0</v>
      </c>
      <c r="H20" s="176">
        <v>0</v>
      </c>
      <c r="I20" s="173"/>
      <c r="J20" s="172">
        <f t="shared" si="12"/>
        <v>659.58399999999995</v>
      </c>
      <c r="K20" s="177">
        <f t="shared" si="12"/>
        <v>3175.7469999999998</v>
      </c>
      <c r="L20" s="173">
        <f t="shared" si="13"/>
        <v>4.8147726445759753</v>
      </c>
      <c r="M20" s="172">
        <f t="shared" si="14"/>
        <v>883.00599999999997</v>
      </c>
      <c r="N20" s="177">
        <f t="shared" si="14"/>
        <v>2649.6009999999997</v>
      </c>
      <c r="O20" s="173">
        <f>N20/M20</f>
        <v>3.0006602446642487</v>
      </c>
      <c r="P20" s="168"/>
      <c r="Q20" s="203"/>
      <c r="R20" s="178">
        <f t="shared" si="17"/>
        <v>1542.59</v>
      </c>
      <c r="S20" s="179">
        <f t="shared" si="17"/>
        <v>5825.348</v>
      </c>
      <c r="T20" s="167">
        <f t="shared" si="9"/>
        <v>3.7763423852092912</v>
      </c>
      <c r="U20" s="167">
        <f t="shared" si="10"/>
        <v>4.5316108622511493</v>
      </c>
      <c r="V20" s="13"/>
      <c r="W20" s="13"/>
      <c r="X20" s="68">
        <v>659.58399999999995</v>
      </c>
      <c r="Y20" s="68">
        <v>2285.1959999999999</v>
      </c>
      <c r="Z20" s="53">
        <v>1.014</v>
      </c>
      <c r="AA20" s="52">
        <v>890.55100000000004</v>
      </c>
      <c r="AB20" s="19">
        <f t="shared" si="15"/>
        <v>659.58399999999995</v>
      </c>
      <c r="AC20" s="19">
        <f t="shared" si="16"/>
        <v>3175.7469999999998</v>
      </c>
      <c r="AD20" s="48"/>
      <c r="AE20" s="27">
        <v>883.00599999999997</v>
      </c>
      <c r="AF20" s="27">
        <v>1578.6769999999999</v>
      </c>
      <c r="AG20" s="27">
        <v>1.2190000000000001</v>
      </c>
      <c r="AH20" s="27">
        <v>1070.924</v>
      </c>
      <c r="AI20" s="4">
        <f t="shared" si="7"/>
        <v>883.00599999999997</v>
      </c>
      <c r="AJ20" s="87">
        <f t="shared" si="8"/>
        <v>2649.6009999999997</v>
      </c>
    </row>
    <row r="21" spans="1:36" ht="15.75" x14ac:dyDescent="0.25">
      <c r="A21" s="494"/>
      <c r="B21" s="195" t="s">
        <v>13</v>
      </c>
      <c r="C21" s="204">
        <v>271</v>
      </c>
      <c r="D21" s="176">
        <v>0</v>
      </c>
      <c r="E21" s="176">
        <v>0</v>
      </c>
      <c r="F21" s="174"/>
      <c r="G21" s="176">
        <v>0</v>
      </c>
      <c r="H21" s="176">
        <v>0</v>
      </c>
      <c r="I21" s="173"/>
      <c r="J21" s="172">
        <f t="shared" si="12"/>
        <v>0</v>
      </c>
      <c r="K21" s="177">
        <f t="shared" si="12"/>
        <v>0</v>
      </c>
      <c r="L21" s="173"/>
      <c r="M21" s="172">
        <f t="shared" si="14"/>
        <v>0</v>
      </c>
      <c r="N21" s="177">
        <f t="shared" si="14"/>
        <v>0</v>
      </c>
      <c r="O21" s="173"/>
      <c r="P21" s="168"/>
      <c r="Q21" s="203"/>
      <c r="R21" s="178">
        <f t="shared" si="17"/>
        <v>0</v>
      </c>
      <c r="S21" s="179">
        <f t="shared" si="17"/>
        <v>0</v>
      </c>
      <c r="T21" s="167"/>
      <c r="U21" s="167"/>
      <c r="V21" s="13"/>
      <c r="W21" s="13"/>
      <c r="X21" s="68">
        <v>0</v>
      </c>
      <c r="Y21" s="68">
        <v>0</v>
      </c>
      <c r="Z21" s="53">
        <v>0</v>
      </c>
      <c r="AA21" s="52">
        <v>0</v>
      </c>
      <c r="AB21" s="19">
        <f t="shared" si="15"/>
        <v>0</v>
      </c>
      <c r="AC21" s="19">
        <f t="shared" si="16"/>
        <v>0</v>
      </c>
      <c r="AD21" s="48"/>
      <c r="AE21" s="27">
        <v>0</v>
      </c>
      <c r="AF21" s="27">
        <v>0</v>
      </c>
      <c r="AG21" s="27">
        <v>0</v>
      </c>
      <c r="AH21" s="27">
        <v>0</v>
      </c>
      <c r="AI21" s="4">
        <f t="shared" si="7"/>
        <v>0</v>
      </c>
      <c r="AJ21" s="87">
        <f t="shared" si="8"/>
        <v>0</v>
      </c>
    </row>
    <row r="22" spans="1:36" ht="69.75" customHeight="1" x14ac:dyDescent="0.25">
      <c r="A22" s="494"/>
      <c r="B22" s="201" t="s">
        <v>74</v>
      </c>
      <c r="C22" s="183">
        <v>300</v>
      </c>
      <c r="D22" s="180">
        <f>SUM(D23:D29)</f>
        <v>56161.969000000005</v>
      </c>
      <c r="E22" s="180">
        <f>SUM(E23:E29)</f>
        <v>287500.45799999998</v>
      </c>
      <c r="F22" s="167">
        <f t="shared" ref="F22:F29" si="18">E22/D22</f>
        <v>5.1191306700803167</v>
      </c>
      <c r="G22" s="180">
        <f>SUM(G23:G29)</f>
        <v>1775.2170000000001</v>
      </c>
      <c r="H22" s="180">
        <f>SUM(H23:H29)</f>
        <v>9231.6919999999991</v>
      </c>
      <c r="I22" s="167">
        <f>H22/G22</f>
        <v>5.2003174823134293</v>
      </c>
      <c r="J22" s="161">
        <f>SUM(J23:J29)</f>
        <v>2204.9169999999999</v>
      </c>
      <c r="K22" s="166">
        <f>SUM(K23:K29)</f>
        <v>9548.2559999999994</v>
      </c>
      <c r="L22" s="164">
        <f t="shared" si="13"/>
        <v>4.3304378350749708</v>
      </c>
      <c r="M22" s="165">
        <f>SUM(M23:M29)</f>
        <v>2586.6880000000001</v>
      </c>
      <c r="N22" s="166">
        <f>SUM(N23:N29)</f>
        <v>8390.0559999999987</v>
      </c>
      <c r="O22" s="164">
        <f>N22/M22</f>
        <v>3.243551599574436</v>
      </c>
      <c r="P22" s="168"/>
      <c r="Q22" s="203"/>
      <c r="R22" s="165">
        <f>M22+J22+G22+D22</f>
        <v>62728.791000000005</v>
      </c>
      <c r="S22" s="166">
        <f>N22+K22+H22+E22</f>
        <v>314670.462</v>
      </c>
      <c r="T22" s="167">
        <f t="shared" si="9"/>
        <v>5.0163642082628366</v>
      </c>
      <c r="U22" s="167">
        <f t="shared" si="10"/>
        <v>6.0196370499154037</v>
      </c>
      <c r="V22" s="12"/>
      <c r="W22" s="12"/>
      <c r="X22" s="74">
        <f>SUM(X23:X29)</f>
        <v>2204.9169999999999</v>
      </c>
      <c r="Y22" s="74">
        <f>SUM(Y23:Y29)</f>
        <v>7774.4639999999999</v>
      </c>
      <c r="Z22" s="74">
        <f>SUM(Z23:Z29)</f>
        <v>2.0190000000000001</v>
      </c>
      <c r="AA22" s="74">
        <f>SUM(AA23:AA29)</f>
        <v>1773.7920000000001</v>
      </c>
      <c r="AB22" s="235">
        <f t="shared" si="15"/>
        <v>2204.9169999999999</v>
      </c>
      <c r="AC22" s="235">
        <f t="shared" si="16"/>
        <v>9548.2559999999994</v>
      </c>
      <c r="AD22" s="48"/>
      <c r="AE22" s="74">
        <f>SUM(AE23:AE29)</f>
        <v>2586.6880000000001</v>
      </c>
      <c r="AF22" s="74">
        <f>SUM(AF23:AF29)</f>
        <v>5254.1459999999997</v>
      </c>
      <c r="AG22" s="74">
        <f>SUM(AG23:AG29)</f>
        <v>3.3580000000000001</v>
      </c>
      <c r="AH22" s="74">
        <f>SUM(AH23:AH29)</f>
        <v>3135.91</v>
      </c>
      <c r="AI22" s="138">
        <f t="shared" si="7"/>
        <v>2586.6880000000001</v>
      </c>
      <c r="AJ22" s="138">
        <f t="shared" si="8"/>
        <v>8390.0560000000005</v>
      </c>
    </row>
    <row r="23" spans="1:36" ht="15.75" x14ac:dyDescent="0.25">
      <c r="A23" s="494"/>
      <c r="B23" s="195" t="s">
        <v>7</v>
      </c>
      <c r="C23" s="204">
        <v>311</v>
      </c>
      <c r="D23" s="176">
        <v>7253.93</v>
      </c>
      <c r="E23" s="176">
        <v>34664.199000000001</v>
      </c>
      <c r="F23" s="174">
        <f t="shared" si="18"/>
        <v>4.7786784542999445</v>
      </c>
      <c r="G23" s="176">
        <v>0</v>
      </c>
      <c r="H23" s="176">
        <v>0</v>
      </c>
      <c r="I23" s="173"/>
      <c r="J23" s="172">
        <f t="shared" si="12"/>
        <v>220.66499999999999</v>
      </c>
      <c r="K23" s="177">
        <f t="shared" si="12"/>
        <v>987.12599999999998</v>
      </c>
      <c r="L23" s="173"/>
      <c r="M23" s="172">
        <f t="shared" si="14"/>
        <v>0</v>
      </c>
      <c r="N23" s="177">
        <f t="shared" si="14"/>
        <v>0</v>
      </c>
      <c r="O23" s="173"/>
      <c r="P23" s="168"/>
      <c r="Q23" s="203"/>
      <c r="R23" s="178">
        <f>M23+J23+G23+D23</f>
        <v>7474.5950000000003</v>
      </c>
      <c r="S23" s="179">
        <f>N23+K23+H23+E23</f>
        <v>35651.324999999997</v>
      </c>
      <c r="T23" s="167">
        <f t="shared" si="9"/>
        <v>4.7696664501554924</v>
      </c>
      <c r="U23" s="167">
        <f t="shared" si="10"/>
        <v>5.7235997401865903</v>
      </c>
      <c r="V23" s="13"/>
      <c r="W23" s="13"/>
      <c r="X23" s="68">
        <v>220.66499999999999</v>
      </c>
      <c r="Y23" s="68">
        <v>829.35799999999995</v>
      </c>
      <c r="Z23" s="53">
        <v>0.18</v>
      </c>
      <c r="AA23" s="52">
        <v>157.768</v>
      </c>
      <c r="AB23" s="19">
        <f t="shared" si="15"/>
        <v>220.66499999999999</v>
      </c>
      <c r="AC23" s="19">
        <f t="shared" si="16"/>
        <v>987.12599999999998</v>
      </c>
      <c r="AD23" s="48"/>
      <c r="AE23" s="27">
        <v>0</v>
      </c>
      <c r="AF23" s="27">
        <v>0</v>
      </c>
      <c r="AG23" s="27">
        <v>0</v>
      </c>
      <c r="AH23" s="27">
        <v>0</v>
      </c>
      <c r="AI23" s="4">
        <f t="shared" si="7"/>
        <v>0</v>
      </c>
      <c r="AJ23" s="87">
        <f t="shared" si="8"/>
        <v>0</v>
      </c>
    </row>
    <row r="24" spans="1:36" ht="15.75" x14ac:dyDescent="0.25">
      <c r="A24" s="494"/>
      <c r="B24" s="195" t="s">
        <v>8</v>
      </c>
      <c r="C24" s="204">
        <v>321</v>
      </c>
      <c r="D24" s="176">
        <v>0</v>
      </c>
      <c r="E24" s="176">
        <v>0</v>
      </c>
      <c r="F24" s="174"/>
      <c r="G24" s="176">
        <v>0</v>
      </c>
      <c r="H24" s="176">
        <v>0</v>
      </c>
      <c r="I24" s="173"/>
      <c r="J24" s="172">
        <f t="shared" si="12"/>
        <v>0</v>
      </c>
      <c r="K24" s="177">
        <f t="shared" si="12"/>
        <v>0</v>
      </c>
      <c r="L24" s="173"/>
      <c r="M24" s="172">
        <f t="shared" si="14"/>
        <v>0</v>
      </c>
      <c r="N24" s="177">
        <f t="shared" si="14"/>
        <v>0</v>
      </c>
      <c r="O24" s="173"/>
      <c r="P24" s="168"/>
      <c r="Q24" s="203"/>
      <c r="R24" s="178">
        <f t="shared" ref="R24:S29" si="19">M24+J24+G24+D24</f>
        <v>0</v>
      </c>
      <c r="S24" s="179">
        <f>N24+K24+H24+E24</f>
        <v>0</v>
      </c>
      <c r="T24" s="167"/>
      <c r="U24" s="167"/>
      <c r="V24" s="13"/>
      <c r="W24" s="13"/>
      <c r="X24" s="68">
        <v>0</v>
      </c>
      <c r="Y24" s="68">
        <v>0</v>
      </c>
      <c r="Z24" s="53">
        <v>0</v>
      </c>
      <c r="AA24" s="52">
        <v>0</v>
      </c>
      <c r="AB24" s="19">
        <f t="shared" si="15"/>
        <v>0</v>
      </c>
      <c r="AC24" s="19">
        <f t="shared" si="16"/>
        <v>0</v>
      </c>
      <c r="AD24" s="48"/>
      <c r="AE24" s="28">
        <v>0</v>
      </c>
      <c r="AF24" s="28">
        <v>0</v>
      </c>
      <c r="AG24" s="28">
        <v>0</v>
      </c>
      <c r="AH24" s="28">
        <v>0</v>
      </c>
      <c r="AI24" s="4">
        <f t="shared" si="7"/>
        <v>0</v>
      </c>
      <c r="AJ24" s="87">
        <f t="shared" si="8"/>
        <v>0</v>
      </c>
    </row>
    <row r="25" spans="1:36" ht="15.75" x14ac:dyDescent="0.25">
      <c r="A25" s="494"/>
      <c r="B25" s="195" t="s">
        <v>9</v>
      </c>
      <c r="C25" s="204">
        <v>331</v>
      </c>
      <c r="D25" s="176">
        <v>0</v>
      </c>
      <c r="E25" s="176">
        <v>0</v>
      </c>
      <c r="F25" s="174"/>
      <c r="G25" s="176">
        <v>0</v>
      </c>
      <c r="H25" s="176">
        <v>0</v>
      </c>
      <c r="I25" s="173"/>
      <c r="J25" s="172">
        <f t="shared" si="12"/>
        <v>0</v>
      </c>
      <c r="K25" s="177">
        <f t="shared" si="12"/>
        <v>0</v>
      </c>
      <c r="L25" s="173"/>
      <c r="M25" s="172">
        <f t="shared" si="14"/>
        <v>0</v>
      </c>
      <c r="N25" s="177">
        <f t="shared" si="14"/>
        <v>0</v>
      </c>
      <c r="O25" s="173"/>
      <c r="P25" s="168"/>
      <c r="Q25" s="203"/>
      <c r="R25" s="178">
        <f t="shared" si="19"/>
        <v>0</v>
      </c>
      <c r="S25" s="179">
        <f t="shared" si="19"/>
        <v>0</v>
      </c>
      <c r="T25" s="167"/>
      <c r="U25" s="167"/>
      <c r="V25" s="13"/>
      <c r="W25" s="13"/>
      <c r="X25" s="68">
        <v>0</v>
      </c>
      <c r="Y25" s="68">
        <v>0</v>
      </c>
      <c r="Z25" s="53">
        <v>0</v>
      </c>
      <c r="AA25" s="52">
        <v>0</v>
      </c>
      <c r="AB25" s="19">
        <f t="shared" si="15"/>
        <v>0</v>
      </c>
      <c r="AC25" s="19">
        <f t="shared" si="16"/>
        <v>0</v>
      </c>
      <c r="AD25" s="48"/>
      <c r="AE25" s="29">
        <v>0</v>
      </c>
      <c r="AF25" s="29">
        <v>0</v>
      </c>
      <c r="AG25" s="29">
        <v>0</v>
      </c>
      <c r="AH25" s="29">
        <v>0</v>
      </c>
      <c r="AI25" s="4">
        <f t="shared" si="7"/>
        <v>0</v>
      </c>
      <c r="AJ25" s="87">
        <f t="shared" si="8"/>
        <v>0</v>
      </c>
    </row>
    <row r="26" spans="1:36" ht="15.75" x14ac:dyDescent="0.25">
      <c r="A26" s="494"/>
      <c r="B26" s="195" t="s">
        <v>10</v>
      </c>
      <c r="C26" s="204">
        <v>341</v>
      </c>
      <c r="D26" s="176">
        <v>32089.034</v>
      </c>
      <c r="E26" s="176">
        <v>162837.56099999999</v>
      </c>
      <c r="F26" s="174">
        <f t="shared" si="18"/>
        <v>5.0745547840424239</v>
      </c>
      <c r="G26" s="176">
        <v>1775.2170000000001</v>
      </c>
      <c r="H26" s="176">
        <v>9231.6919999999991</v>
      </c>
      <c r="I26" s="173">
        <f>H26/G26</f>
        <v>5.2003174823134293</v>
      </c>
      <c r="J26" s="172">
        <f t="shared" si="12"/>
        <v>1483.2660000000001</v>
      </c>
      <c r="K26" s="177">
        <f t="shared" si="12"/>
        <v>6526.1239999999998</v>
      </c>
      <c r="L26" s="173">
        <f t="shared" si="13"/>
        <v>4.3998338800997256</v>
      </c>
      <c r="M26" s="172">
        <f t="shared" si="14"/>
        <v>2060.444</v>
      </c>
      <c r="N26" s="177">
        <f t="shared" si="14"/>
        <v>6768.7459999999992</v>
      </c>
      <c r="O26" s="173">
        <f>N26/M26</f>
        <v>3.2850909803906339</v>
      </c>
      <c r="P26" s="168"/>
      <c r="Q26" s="203"/>
      <c r="R26" s="178">
        <f t="shared" si="19"/>
        <v>37407.960999999996</v>
      </c>
      <c r="S26" s="179">
        <f t="shared" si="19"/>
        <v>185364.12299999999</v>
      </c>
      <c r="T26" s="167">
        <f t="shared" si="9"/>
        <v>4.9552052035126968</v>
      </c>
      <c r="U26" s="167">
        <f t="shared" si="10"/>
        <v>5.946246244215236</v>
      </c>
      <c r="V26" s="13"/>
      <c r="W26" s="13"/>
      <c r="X26" s="68">
        <v>1483.2660000000001</v>
      </c>
      <c r="Y26" s="68">
        <v>5388.8289999999997</v>
      </c>
      <c r="Z26" s="53">
        <v>1.294</v>
      </c>
      <c r="AA26" s="52">
        <v>1137.2950000000001</v>
      </c>
      <c r="AB26" s="19">
        <f t="shared" si="15"/>
        <v>1483.2660000000001</v>
      </c>
      <c r="AC26" s="19">
        <f t="shared" si="16"/>
        <v>6526.1239999999998</v>
      </c>
      <c r="AD26" s="48"/>
      <c r="AE26" s="29">
        <v>2060.444</v>
      </c>
      <c r="AF26" s="29">
        <v>4167.3059999999996</v>
      </c>
      <c r="AG26" s="29">
        <v>2.75</v>
      </c>
      <c r="AH26" s="29">
        <v>2601.44</v>
      </c>
      <c r="AI26" s="4">
        <f t="shared" si="7"/>
        <v>2060.444</v>
      </c>
      <c r="AJ26" s="87">
        <f t="shared" si="8"/>
        <v>6768.7459999999992</v>
      </c>
    </row>
    <row r="27" spans="1:36" ht="15.75" x14ac:dyDescent="0.25">
      <c r="A27" s="494"/>
      <c r="B27" s="195" t="s">
        <v>11</v>
      </c>
      <c r="C27" s="204">
        <v>351</v>
      </c>
      <c r="D27" s="176">
        <v>1727.7809999999999</v>
      </c>
      <c r="E27" s="176">
        <v>8691.1509999999998</v>
      </c>
      <c r="F27" s="174">
        <f t="shared" si="18"/>
        <v>5.0302387860498525</v>
      </c>
      <c r="G27" s="176">
        <v>0</v>
      </c>
      <c r="H27" s="176">
        <v>0</v>
      </c>
      <c r="I27" s="173"/>
      <c r="J27" s="172">
        <f t="shared" si="12"/>
        <v>0</v>
      </c>
      <c r="K27" s="177">
        <f t="shared" si="12"/>
        <v>0</v>
      </c>
      <c r="L27" s="173"/>
      <c r="M27" s="172">
        <f t="shared" si="14"/>
        <v>0</v>
      </c>
      <c r="N27" s="177">
        <f t="shared" si="14"/>
        <v>0</v>
      </c>
      <c r="O27" s="173"/>
      <c r="P27" s="168"/>
      <c r="Q27" s="203"/>
      <c r="R27" s="178">
        <f t="shared" si="19"/>
        <v>1727.7809999999999</v>
      </c>
      <c r="S27" s="179">
        <f t="shared" si="19"/>
        <v>8691.1509999999998</v>
      </c>
      <c r="T27" s="167">
        <f t="shared" si="9"/>
        <v>5.0302387860498525</v>
      </c>
      <c r="U27" s="167">
        <f t="shared" si="10"/>
        <v>6.0362865432598225</v>
      </c>
      <c r="V27" s="13"/>
      <c r="W27" s="13"/>
      <c r="X27" s="68">
        <v>0</v>
      </c>
      <c r="Y27" s="68">
        <v>0</v>
      </c>
      <c r="Z27" s="53">
        <v>0</v>
      </c>
      <c r="AA27" s="52">
        <v>0</v>
      </c>
      <c r="AB27" s="19">
        <f t="shared" si="15"/>
        <v>0</v>
      </c>
      <c r="AC27" s="19">
        <f t="shared" si="16"/>
        <v>0</v>
      </c>
      <c r="AD27" s="48"/>
      <c r="AE27" s="29">
        <v>0</v>
      </c>
      <c r="AF27" s="29">
        <v>0</v>
      </c>
      <c r="AG27" s="29">
        <v>0</v>
      </c>
      <c r="AH27" s="29">
        <v>0</v>
      </c>
      <c r="AI27" s="4">
        <f t="shared" si="7"/>
        <v>0</v>
      </c>
      <c r="AJ27" s="87">
        <f t="shared" si="8"/>
        <v>0</v>
      </c>
    </row>
    <row r="28" spans="1:36" ht="15.75" x14ac:dyDescent="0.25">
      <c r="A28" s="494"/>
      <c r="B28" s="195" t="s">
        <v>12</v>
      </c>
      <c r="C28" s="204">
        <v>361</v>
      </c>
      <c r="D28" s="176">
        <v>15026.355</v>
      </c>
      <c r="E28" s="176">
        <v>80990.743000000002</v>
      </c>
      <c r="F28" s="174">
        <f t="shared" si="18"/>
        <v>5.3899127898948214</v>
      </c>
      <c r="G28" s="176">
        <v>0</v>
      </c>
      <c r="H28" s="176">
        <v>0</v>
      </c>
      <c r="I28" s="173"/>
      <c r="J28" s="172">
        <f t="shared" si="12"/>
        <v>500.98599999999999</v>
      </c>
      <c r="K28" s="177">
        <f t="shared" si="12"/>
        <v>2035.0060000000001</v>
      </c>
      <c r="L28" s="173">
        <f>K28/J28</f>
        <v>4.0620017325833455</v>
      </c>
      <c r="M28" s="172">
        <f t="shared" si="14"/>
        <v>526.24400000000003</v>
      </c>
      <c r="N28" s="177">
        <f t="shared" si="14"/>
        <v>1621.31</v>
      </c>
      <c r="O28" s="173">
        <f>N28/M28</f>
        <v>3.0809092360197927</v>
      </c>
      <c r="P28" s="168"/>
      <c r="Q28" s="203"/>
      <c r="R28" s="178">
        <f t="shared" si="19"/>
        <v>16053.584999999999</v>
      </c>
      <c r="S28" s="179">
        <f>N28+K28+H28+E28</f>
        <v>84647.059000000008</v>
      </c>
      <c r="T28" s="167">
        <f t="shared" si="9"/>
        <v>5.2727823099949331</v>
      </c>
      <c r="U28" s="167">
        <f t="shared" si="10"/>
        <v>6.3273387719939196</v>
      </c>
      <c r="V28" s="13"/>
      <c r="W28" s="13"/>
      <c r="X28" s="68">
        <v>500.98599999999999</v>
      </c>
      <c r="Y28" s="68">
        <v>1556.277</v>
      </c>
      <c r="Z28" s="53">
        <v>0.54500000000000004</v>
      </c>
      <c r="AA28" s="52">
        <v>478.72899999999998</v>
      </c>
      <c r="AB28" s="19">
        <f t="shared" si="15"/>
        <v>500.98599999999999</v>
      </c>
      <c r="AC28" s="19">
        <f t="shared" si="16"/>
        <v>2035.0060000000001</v>
      </c>
      <c r="AD28" s="48"/>
      <c r="AE28" s="29">
        <v>526.24400000000003</v>
      </c>
      <c r="AF28" s="29">
        <v>1086.8399999999999</v>
      </c>
      <c r="AG28" s="29">
        <v>0.60799999999999998</v>
      </c>
      <c r="AH28" s="29">
        <v>534.47</v>
      </c>
      <c r="AI28" s="4">
        <f t="shared" si="7"/>
        <v>526.24400000000003</v>
      </c>
      <c r="AJ28" s="87">
        <f t="shared" si="8"/>
        <v>1621.31</v>
      </c>
    </row>
    <row r="29" spans="1:36" ht="15.75" x14ac:dyDescent="0.25">
      <c r="A29" s="494"/>
      <c r="B29" s="195" t="s">
        <v>13</v>
      </c>
      <c r="C29" s="204">
        <v>371</v>
      </c>
      <c r="D29" s="176">
        <v>64.869</v>
      </c>
      <c r="E29" s="176">
        <v>316.80399999999997</v>
      </c>
      <c r="F29" s="174">
        <f t="shared" si="18"/>
        <v>4.8837503275832832</v>
      </c>
      <c r="G29" s="176">
        <v>0</v>
      </c>
      <c r="H29" s="176">
        <v>0</v>
      </c>
      <c r="I29" s="173"/>
      <c r="J29" s="172">
        <f t="shared" si="12"/>
        <v>0</v>
      </c>
      <c r="K29" s="177">
        <f t="shared" si="12"/>
        <v>0</v>
      </c>
      <c r="L29" s="173"/>
      <c r="M29" s="172">
        <f t="shared" si="14"/>
        <v>0</v>
      </c>
      <c r="N29" s="177">
        <f t="shared" si="14"/>
        <v>0</v>
      </c>
      <c r="O29" s="173"/>
      <c r="P29" s="176">
        <f>P31+P32+P33+P34+P35+P36+P37</f>
        <v>0</v>
      </c>
      <c r="Q29" s="176">
        <f>Q31+Q32+Q33+Q34+Q35+Q36+Q37</f>
        <v>0</v>
      </c>
      <c r="R29" s="178">
        <f t="shared" si="19"/>
        <v>64.869</v>
      </c>
      <c r="S29" s="179">
        <f>N29+K29+H29+E29</f>
        <v>316.80399999999997</v>
      </c>
      <c r="T29" s="167">
        <f t="shared" si="9"/>
        <v>4.8837503275832832</v>
      </c>
      <c r="U29" s="167">
        <f t="shared" si="10"/>
        <v>5.8605003930999393</v>
      </c>
      <c r="V29" s="13"/>
      <c r="W29" s="13"/>
      <c r="X29" s="68">
        <v>0</v>
      </c>
      <c r="Y29" s="68">
        <v>0</v>
      </c>
      <c r="Z29" s="53">
        <v>0</v>
      </c>
      <c r="AA29" s="52">
        <v>0</v>
      </c>
      <c r="AB29" s="19">
        <f t="shared" si="15"/>
        <v>0</v>
      </c>
      <c r="AC29" s="19">
        <f t="shared" si="16"/>
        <v>0</v>
      </c>
      <c r="AD29" s="48"/>
      <c r="AE29" s="29">
        <v>0</v>
      </c>
      <c r="AF29" s="29">
        <v>0</v>
      </c>
      <c r="AG29" s="29">
        <v>0</v>
      </c>
      <c r="AH29" s="29">
        <v>0</v>
      </c>
      <c r="AI29" s="4">
        <f t="shared" si="7"/>
        <v>0</v>
      </c>
      <c r="AJ29" s="87">
        <f t="shared" si="8"/>
        <v>0</v>
      </c>
    </row>
    <row r="30" spans="1:36" ht="59.25" hidden="1" customHeight="1" x14ac:dyDescent="0.25">
      <c r="A30" s="494"/>
      <c r="B30" s="201" t="s">
        <v>14</v>
      </c>
      <c r="C30" s="183">
        <v>400</v>
      </c>
      <c r="D30" s="180"/>
      <c r="E30" s="180"/>
      <c r="F30" s="167"/>
      <c r="G30" s="180"/>
      <c r="H30" s="180"/>
      <c r="I30" s="167"/>
      <c r="J30" s="161"/>
      <c r="K30" s="166"/>
      <c r="L30" s="164"/>
      <c r="M30" s="207"/>
      <c r="N30" s="166"/>
      <c r="O30" s="164"/>
      <c r="P30" s="168"/>
      <c r="Q30" s="203"/>
      <c r="R30" s="165"/>
      <c r="S30" s="179"/>
      <c r="T30" s="167" t="e">
        <f t="shared" si="9"/>
        <v>#DIV/0!</v>
      </c>
      <c r="U30" s="167" t="e">
        <f t="shared" si="10"/>
        <v>#DIV/0!</v>
      </c>
      <c r="V30" s="12"/>
      <c r="W30" s="12"/>
      <c r="X30" s="74"/>
      <c r="Y30" s="74"/>
      <c r="Z30" s="74"/>
      <c r="AA30" s="74"/>
      <c r="AB30" s="19"/>
      <c r="AC30" s="139"/>
      <c r="AD30" s="48"/>
      <c r="AE30" s="74"/>
      <c r="AF30" s="74"/>
      <c r="AG30" s="74"/>
      <c r="AH30" s="74"/>
      <c r="AI30" s="4"/>
      <c r="AJ30" s="138"/>
    </row>
    <row r="31" spans="1:36" ht="15.75" hidden="1" x14ac:dyDescent="0.25">
      <c r="A31" s="494"/>
      <c r="B31" s="195" t="s">
        <v>7</v>
      </c>
      <c r="C31" s="204">
        <v>411</v>
      </c>
      <c r="D31" s="176"/>
      <c r="E31" s="176"/>
      <c r="F31" s="174"/>
      <c r="G31" s="176"/>
      <c r="H31" s="176"/>
      <c r="I31" s="173"/>
      <c r="J31" s="172"/>
      <c r="K31" s="177"/>
      <c r="L31" s="173"/>
      <c r="M31" s="172"/>
      <c r="N31" s="177"/>
      <c r="O31" s="173"/>
      <c r="P31" s="168"/>
      <c r="Q31" s="203"/>
      <c r="R31" s="178"/>
      <c r="S31" s="179"/>
      <c r="T31" s="167" t="e">
        <f t="shared" si="9"/>
        <v>#DIV/0!</v>
      </c>
      <c r="U31" s="167" t="e">
        <f t="shared" si="10"/>
        <v>#DIV/0!</v>
      </c>
      <c r="V31" s="13"/>
      <c r="W31" s="13"/>
      <c r="X31" s="68"/>
      <c r="Y31" s="68"/>
      <c r="Z31" s="53"/>
      <c r="AA31" s="52"/>
      <c r="AB31" s="19"/>
      <c r="AC31" s="19"/>
      <c r="AD31" s="48"/>
      <c r="AE31" s="29"/>
      <c r="AF31" s="29"/>
      <c r="AG31" s="29"/>
      <c r="AH31" s="29"/>
      <c r="AI31" s="4"/>
      <c r="AJ31" s="87"/>
    </row>
    <row r="32" spans="1:36" ht="15.75" hidden="1" x14ac:dyDescent="0.25">
      <c r="A32" s="494"/>
      <c r="B32" s="195" t="s">
        <v>8</v>
      </c>
      <c r="C32" s="204">
        <v>421</v>
      </c>
      <c r="D32" s="176"/>
      <c r="E32" s="176"/>
      <c r="F32" s="174"/>
      <c r="G32" s="176"/>
      <c r="H32" s="176"/>
      <c r="I32" s="173"/>
      <c r="J32" s="172"/>
      <c r="K32" s="177"/>
      <c r="L32" s="173"/>
      <c r="M32" s="172"/>
      <c r="N32" s="177"/>
      <c r="O32" s="173"/>
      <c r="P32" s="168"/>
      <c r="Q32" s="203"/>
      <c r="R32" s="178"/>
      <c r="S32" s="179"/>
      <c r="T32" s="167" t="e">
        <f t="shared" si="9"/>
        <v>#DIV/0!</v>
      </c>
      <c r="U32" s="167" t="e">
        <f t="shared" si="10"/>
        <v>#DIV/0!</v>
      </c>
      <c r="V32" s="13"/>
      <c r="W32" s="13"/>
      <c r="X32" s="68"/>
      <c r="Y32" s="68"/>
      <c r="Z32" s="53"/>
      <c r="AA32" s="52"/>
      <c r="AB32" s="19"/>
      <c r="AC32" s="19"/>
      <c r="AD32" s="48"/>
      <c r="AE32" s="29"/>
      <c r="AF32" s="29"/>
      <c r="AG32" s="29"/>
      <c r="AH32" s="29"/>
      <c r="AI32" s="4"/>
      <c r="AJ32" s="87"/>
    </row>
    <row r="33" spans="1:36" ht="15.75" hidden="1" x14ac:dyDescent="0.25">
      <c r="A33" s="494"/>
      <c r="B33" s="195" t="s">
        <v>9</v>
      </c>
      <c r="C33" s="204">
        <v>431</v>
      </c>
      <c r="D33" s="176"/>
      <c r="E33" s="176"/>
      <c r="F33" s="174"/>
      <c r="G33" s="176"/>
      <c r="H33" s="176"/>
      <c r="I33" s="173"/>
      <c r="J33" s="172"/>
      <c r="K33" s="177"/>
      <c r="L33" s="173"/>
      <c r="M33" s="172"/>
      <c r="N33" s="177"/>
      <c r="O33" s="173"/>
      <c r="P33" s="168"/>
      <c r="Q33" s="203"/>
      <c r="R33" s="178"/>
      <c r="S33" s="179"/>
      <c r="T33" s="167" t="e">
        <f t="shared" si="9"/>
        <v>#DIV/0!</v>
      </c>
      <c r="U33" s="167" t="e">
        <f t="shared" si="10"/>
        <v>#DIV/0!</v>
      </c>
      <c r="V33" s="13"/>
      <c r="W33" s="13"/>
      <c r="X33" s="68"/>
      <c r="Y33" s="68"/>
      <c r="Z33" s="53"/>
      <c r="AA33" s="52"/>
      <c r="AB33" s="19"/>
      <c r="AC33" s="19"/>
      <c r="AD33" s="48"/>
      <c r="AE33" s="29"/>
      <c r="AF33" s="29"/>
      <c r="AG33" s="29"/>
      <c r="AH33" s="29"/>
      <c r="AI33" s="4"/>
      <c r="AJ33" s="87"/>
    </row>
    <row r="34" spans="1:36" ht="15.75" hidden="1" x14ac:dyDescent="0.25">
      <c r="A34" s="494"/>
      <c r="B34" s="195" t="s">
        <v>10</v>
      </c>
      <c r="C34" s="204">
        <v>441</v>
      </c>
      <c r="D34" s="176"/>
      <c r="E34" s="176"/>
      <c r="F34" s="174"/>
      <c r="G34" s="176"/>
      <c r="H34" s="176"/>
      <c r="I34" s="173"/>
      <c r="J34" s="172"/>
      <c r="K34" s="177"/>
      <c r="L34" s="173"/>
      <c r="M34" s="172"/>
      <c r="N34" s="177"/>
      <c r="O34" s="173"/>
      <c r="P34" s="168"/>
      <c r="Q34" s="203"/>
      <c r="R34" s="178"/>
      <c r="S34" s="179"/>
      <c r="T34" s="167" t="e">
        <f t="shared" si="9"/>
        <v>#DIV/0!</v>
      </c>
      <c r="U34" s="167" t="e">
        <f t="shared" si="10"/>
        <v>#DIV/0!</v>
      </c>
      <c r="V34" s="13"/>
      <c r="W34" s="13"/>
      <c r="X34" s="68"/>
      <c r="Y34" s="68"/>
      <c r="Z34" s="53"/>
      <c r="AA34" s="52"/>
      <c r="AB34" s="19"/>
      <c r="AC34" s="19"/>
      <c r="AD34" s="48"/>
      <c r="AE34" s="29"/>
      <c r="AF34" s="29"/>
      <c r="AG34" s="29"/>
      <c r="AH34" s="29"/>
      <c r="AI34" s="4"/>
      <c r="AJ34" s="87"/>
    </row>
    <row r="35" spans="1:36" ht="15.75" hidden="1" x14ac:dyDescent="0.25">
      <c r="A35" s="494"/>
      <c r="B35" s="195" t="s">
        <v>11</v>
      </c>
      <c r="C35" s="204">
        <v>451</v>
      </c>
      <c r="D35" s="176"/>
      <c r="E35" s="176"/>
      <c r="F35" s="174"/>
      <c r="G35" s="176"/>
      <c r="H35" s="176"/>
      <c r="I35" s="173"/>
      <c r="J35" s="172"/>
      <c r="K35" s="177"/>
      <c r="L35" s="173"/>
      <c r="M35" s="172"/>
      <c r="N35" s="177"/>
      <c r="O35" s="173"/>
      <c r="P35" s="168"/>
      <c r="Q35" s="203"/>
      <c r="R35" s="178"/>
      <c r="S35" s="179"/>
      <c r="T35" s="167" t="e">
        <f t="shared" si="9"/>
        <v>#DIV/0!</v>
      </c>
      <c r="U35" s="167" t="e">
        <f t="shared" si="10"/>
        <v>#DIV/0!</v>
      </c>
      <c r="V35" s="13"/>
      <c r="W35" s="13"/>
      <c r="X35" s="68"/>
      <c r="Y35" s="75"/>
      <c r="Z35" s="76"/>
      <c r="AA35" s="76"/>
      <c r="AB35" s="48"/>
      <c r="AC35" s="19"/>
      <c r="AD35" s="48"/>
      <c r="AE35" s="29"/>
      <c r="AF35" s="29"/>
      <c r="AG35" s="29"/>
      <c r="AH35" s="29"/>
      <c r="AI35" s="4"/>
      <c r="AJ35" s="87"/>
    </row>
    <row r="36" spans="1:36" ht="15.75" hidden="1" x14ac:dyDescent="0.25">
      <c r="A36" s="494"/>
      <c r="B36" s="195" t="s">
        <v>12</v>
      </c>
      <c r="C36" s="204">
        <v>461</v>
      </c>
      <c r="D36" s="176"/>
      <c r="E36" s="176"/>
      <c r="F36" s="174"/>
      <c r="G36" s="176"/>
      <c r="H36" s="176"/>
      <c r="I36" s="173"/>
      <c r="J36" s="172"/>
      <c r="K36" s="177"/>
      <c r="L36" s="173"/>
      <c r="M36" s="172"/>
      <c r="N36" s="177"/>
      <c r="O36" s="173"/>
      <c r="P36" s="168"/>
      <c r="Q36" s="203"/>
      <c r="R36" s="178"/>
      <c r="S36" s="179"/>
      <c r="T36" s="167" t="e">
        <f t="shared" si="9"/>
        <v>#DIV/0!</v>
      </c>
      <c r="U36" s="167" t="e">
        <f t="shared" si="10"/>
        <v>#DIV/0!</v>
      </c>
      <c r="V36" s="13"/>
      <c r="W36" s="13"/>
      <c r="X36" s="68"/>
      <c r="Y36" s="75"/>
      <c r="Z36" s="76"/>
      <c r="AA36" s="76"/>
      <c r="AB36" s="48"/>
      <c r="AC36" s="19"/>
      <c r="AD36" s="48"/>
      <c r="AE36" s="29"/>
      <c r="AF36" s="29"/>
      <c r="AG36" s="29"/>
      <c r="AH36" s="29"/>
      <c r="AI36" s="4"/>
      <c r="AJ36" s="87"/>
    </row>
    <row r="37" spans="1:36" ht="15.75" hidden="1" x14ac:dyDescent="0.25">
      <c r="A37" s="494"/>
      <c r="B37" s="195" t="s">
        <v>13</v>
      </c>
      <c r="C37" s="204">
        <v>471</v>
      </c>
      <c r="D37" s="176"/>
      <c r="E37" s="176"/>
      <c r="F37" s="173"/>
      <c r="G37" s="176"/>
      <c r="H37" s="176"/>
      <c r="I37" s="173"/>
      <c r="J37" s="172"/>
      <c r="K37" s="177"/>
      <c r="L37" s="173"/>
      <c r="M37" s="172"/>
      <c r="N37" s="177"/>
      <c r="O37" s="173"/>
      <c r="P37" s="168"/>
      <c r="Q37" s="203"/>
      <c r="R37" s="178"/>
      <c r="S37" s="179"/>
      <c r="T37" s="167" t="e">
        <f t="shared" si="9"/>
        <v>#DIV/0!</v>
      </c>
      <c r="U37" s="167" t="e">
        <f t="shared" si="10"/>
        <v>#DIV/0!</v>
      </c>
      <c r="V37" s="13"/>
      <c r="W37" s="13"/>
      <c r="X37" s="68"/>
      <c r="Y37" s="75"/>
      <c r="Z37" s="76"/>
      <c r="AA37" s="76"/>
      <c r="AB37" s="48"/>
      <c r="AC37" s="19"/>
      <c r="AD37" s="48"/>
      <c r="AE37" s="20"/>
      <c r="AF37" s="20"/>
      <c r="AG37" s="20"/>
      <c r="AH37" s="20"/>
      <c r="AI37" s="54"/>
      <c r="AJ37" s="87"/>
    </row>
    <row r="38" spans="1:36" ht="37.5" hidden="1" customHeight="1" x14ac:dyDescent="0.25">
      <c r="A38" s="494"/>
      <c r="B38" s="201" t="s">
        <v>15</v>
      </c>
      <c r="C38" s="183">
        <v>500</v>
      </c>
      <c r="D38" s="180"/>
      <c r="E38" s="180"/>
      <c r="F38" s="174"/>
      <c r="G38" s="180"/>
      <c r="H38" s="180"/>
      <c r="I38" s="167"/>
      <c r="J38" s="172"/>
      <c r="K38" s="177"/>
      <c r="L38" s="167"/>
      <c r="M38" s="172"/>
      <c r="N38" s="177"/>
      <c r="O38" s="167"/>
      <c r="P38" s="168"/>
      <c r="Q38" s="203"/>
      <c r="R38" s="165"/>
      <c r="S38" s="166"/>
      <c r="T38" s="167" t="e">
        <f t="shared" si="9"/>
        <v>#DIV/0!</v>
      </c>
      <c r="U38" s="167" t="e">
        <f t="shared" si="10"/>
        <v>#DIV/0!</v>
      </c>
      <c r="V38" s="12"/>
      <c r="W38" s="12"/>
      <c r="X38" s="71"/>
      <c r="Y38" s="71"/>
      <c r="AE38" s="20"/>
      <c r="AF38" s="20"/>
      <c r="AG38" s="20"/>
      <c r="AH38" s="20"/>
      <c r="AI38" s="3"/>
      <c r="AJ38" s="87"/>
    </row>
    <row r="39" spans="1:36" ht="55.5" customHeight="1" x14ac:dyDescent="0.25">
      <c r="B39" s="182" t="s">
        <v>31</v>
      </c>
      <c r="C39" s="183">
        <v>600</v>
      </c>
      <c r="D39" s="231">
        <f>D6+D14+D22</f>
        <v>56161.969000000005</v>
      </c>
      <c r="E39" s="231">
        <f>E6+E14+E22</f>
        <v>287500.45799999998</v>
      </c>
      <c r="F39" s="184">
        <f>E39/D39</f>
        <v>5.1191306700803167</v>
      </c>
      <c r="G39" s="231">
        <f>G6+G14+G22</f>
        <v>1775.2170000000001</v>
      </c>
      <c r="H39" s="231">
        <f>H6+H14+H22</f>
        <v>9231.6919999999991</v>
      </c>
      <c r="I39" s="184">
        <f>H39/G39</f>
        <v>5.2003174823134293</v>
      </c>
      <c r="J39" s="244">
        <f>J6+J14+J22</f>
        <v>12976.474</v>
      </c>
      <c r="K39" s="244">
        <f>K6+K14+K22</f>
        <v>57311.776999999995</v>
      </c>
      <c r="L39" s="184">
        <f>K39/J39</f>
        <v>4.4165909013496263</v>
      </c>
      <c r="M39" s="244">
        <f>M6+M14+M22</f>
        <v>9226.9619999999995</v>
      </c>
      <c r="N39" s="244">
        <f>N6+N14+N22</f>
        <v>28300.403999999995</v>
      </c>
      <c r="O39" s="184">
        <f>N39/M39</f>
        <v>3.0671421427767878</v>
      </c>
      <c r="P39" s="185"/>
      <c r="Q39" s="208"/>
      <c r="R39" s="231">
        <f>R6+R14+R22</f>
        <v>80140.622000000003</v>
      </c>
      <c r="S39" s="231">
        <f>S6+S14+S22</f>
        <v>382344.33100000001</v>
      </c>
      <c r="T39" s="237">
        <f t="shared" si="9"/>
        <v>4.7709179372228983</v>
      </c>
      <c r="U39" s="167">
        <f t="shared" si="10"/>
        <v>5.7251015246674779</v>
      </c>
      <c r="V39" s="14"/>
      <c r="W39" s="14"/>
      <c r="X39" s="23">
        <f t="shared" ref="X39:AC39" si="20">X6+X14+X22</f>
        <v>12976.474</v>
      </c>
      <c r="Y39" s="23">
        <f t="shared" si="20"/>
        <v>41158.554000000004</v>
      </c>
      <c r="Z39" s="23">
        <f t="shared" si="20"/>
        <v>18.392000000000003</v>
      </c>
      <c r="AA39" s="23">
        <f t="shared" si="20"/>
        <v>16153.223</v>
      </c>
      <c r="AB39" s="23">
        <f t="shared" si="20"/>
        <v>12976.474</v>
      </c>
      <c r="AC39" s="23">
        <f t="shared" si="20"/>
        <v>57311.777000000002</v>
      </c>
      <c r="AE39" s="23">
        <f t="shared" ref="AE39:AJ39" si="21">AE6+AE14+AE22</f>
        <v>9226.9619999999995</v>
      </c>
      <c r="AF39" s="23">
        <f t="shared" si="21"/>
        <v>16700.953999999998</v>
      </c>
      <c r="AG39" s="23">
        <f t="shared" si="21"/>
        <v>12.63</v>
      </c>
      <c r="AH39" s="23">
        <f t="shared" si="21"/>
        <v>11599.45</v>
      </c>
      <c r="AI39" s="23">
        <f t="shared" si="21"/>
        <v>9226.9619999999995</v>
      </c>
      <c r="AJ39" s="23">
        <f t="shared" si="21"/>
        <v>28300.403999999999</v>
      </c>
    </row>
    <row r="40" spans="1:36" ht="30.75" customHeight="1" x14ac:dyDescent="0.25">
      <c r="B40" s="182" t="s">
        <v>22</v>
      </c>
      <c r="C40" s="204"/>
      <c r="D40" s="193">
        <f>SUM(D41:D47)</f>
        <v>56161.969000000005</v>
      </c>
      <c r="E40" s="193">
        <f>SUM(E41:E47)</f>
        <v>287500.45799999998</v>
      </c>
      <c r="F40" s="184">
        <f t="shared" ref="F40:F47" si="22">E40/D40</f>
        <v>5.1191306700803167</v>
      </c>
      <c r="G40" s="193">
        <f>SUM(G41:G47)</f>
        <v>1775.2170000000001</v>
      </c>
      <c r="H40" s="193">
        <f>SUM(H41:H47)</f>
        <v>9231.6919999999991</v>
      </c>
      <c r="I40" s="194">
        <f t="shared" ref="I40:O40" si="23">I39</f>
        <v>5.2003174823134293</v>
      </c>
      <c r="J40" s="193">
        <f>SUM(J41:J47)</f>
        <v>12976.474</v>
      </c>
      <c r="K40" s="193">
        <f>SUM(K41:K47)</f>
        <v>57311.776999999987</v>
      </c>
      <c r="L40" s="194">
        <f t="shared" si="23"/>
        <v>4.4165909013496263</v>
      </c>
      <c r="M40" s="193">
        <f>SUM(M41:M47)</f>
        <v>9226.9619999999995</v>
      </c>
      <c r="N40" s="193">
        <f>SUM(N41:N47)</f>
        <v>28300.403999999999</v>
      </c>
      <c r="O40" s="194">
        <f t="shared" si="23"/>
        <v>3.0671421427767878</v>
      </c>
      <c r="P40" s="209"/>
      <c r="Q40" s="209"/>
      <c r="R40" s="193">
        <f>SUM(R41:R47)</f>
        <v>80140.622000000003</v>
      </c>
      <c r="S40" s="193">
        <f>SUM(S41:S47)</f>
        <v>382344.33100000001</v>
      </c>
      <c r="T40" s="167">
        <f t="shared" si="9"/>
        <v>4.7709179372228983</v>
      </c>
      <c r="U40" s="167">
        <f t="shared" si="10"/>
        <v>5.7251015246674779</v>
      </c>
      <c r="V40" s="15"/>
      <c r="W40" s="15"/>
      <c r="X40" s="72"/>
      <c r="Y40" s="72"/>
    </row>
    <row r="41" spans="1:36" ht="24.75" customHeight="1" x14ac:dyDescent="0.25">
      <c r="A41" s="495"/>
      <c r="B41" s="195" t="s">
        <v>7</v>
      </c>
      <c r="C41" s="204"/>
      <c r="D41" s="177">
        <f t="shared" ref="D41:E47" si="24">D7+D15+D23</f>
        <v>7253.93</v>
      </c>
      <c r="E41" s="177">
        <f t="shared" si="24"/>
        <v>34664.199000000001</v>
      </c>
      <c r="F41" s="173">
        <f t="shared" si="22"/>
        <v>4.7786784542999445</v>
      </c>
      <c r="G41" s="197">
        <f t="shared" ref="G41:H47" si="25">G7+G15+G23</f>
        <v>0</v>
      </c>
      <c r="H41" s="197">
        <f t="shared" si="25"/>
        <v>0</v>
      </c>
      <c r="I41" s="173"/>
      <c r="J41" s="172">
        <f t="shared" ref="J41:K47" si="26">J7+J15+J23</f>
        <v>1890.502</v>
      </c>
      <c r="K41" s="172">
        <f t="shared" si="26"/>
        <v>7754.4660000000003</v>
      </c>
      <c r="L41" s="173">
        <f t="shared" ref="L41:L46" si="27">K41/J41</f>
        <v>4.1018025899999051</v>
      </c>
      <c r="M41" s="172">
        <f t="shared" ref="M41:N47" si="28">M7+M15+M23</f>
        <v>0</v>
      </c>
      <c r="N41" s="172">
        <f t="shared" si="28"/>
        <v>0</v>
      </c>
      <c r="O41" s="173"/>
      <c r="P41" s="172">
        <f>P7+P15+P23+P31</f>
        <v>0</v>
      </c>
      <c r="Q41" s="177">
        <f>Q7+Q15+Q23+Q31</f>
        <v>0</v>
      </c>
      <c r="R41" s="172">
        <f t="shared" ref="R41:S47" si="29">R7+R15+R23</f>
        <v>9144.4320000000007</v>
      </c>
      <c r="S41" s="172">
        <f t="shared" si="29"/>
        <v>42418.664999999994</v>
      </c>
      <c r="T41" s="167">
        <f t="shared" si="9"/>
        <v>4.6387424609860943</v>
      </c>
      <c r="U41" s="167">
        <f t="shared" si="10"/>
        <v>5.5664909531833127</v>
      </c>
      <c r="V41" s="16"/>
      <c r="W41" s="16"/>
      <c r="X41" s="70"/>
      <c r="Y41" s="70"/>
    </row>
    <row r="42" spans="1:36" ht="24.75" customHeight="1" x14ac:dyDescent="0.25">
      <c r="A42" s="495"/>
      <c r="B42" s="195" t="s">
        <v>8</v>
      </c>
      <c r="C42" s="204"/>
      <c r="D42" s="177">
        <f t="shared" si="24"/>
        <v>0</v>
      </c>
      <c r="E42" s="177">
        <f t="shared" si="24"/>
        <v>0</v>
      </c>
      <c r="F42" s="173"/>
      <c r="G42" s="197">
        <f t="shared" si="25"/>
        <v>0</v>
      </c>
      <c r="H42" s="197">
        <f t="shared" si="25"/>
        <v>0</v>
      </c>
      <c r="I42" s="173"/>
      <c r="J42" s="172">
        <f t="shared" si="26"/>
        <v>0</v>
      </c>
      <c r="K42" s="172">
        <f t="shared" si="26"/>
        <v>0</v>
      </c>
      <c r="L42" s="173"/>
      <c r="M42" s="172">
        <f t="shared" si="28"/>
        <v>0</v>
      </c>
      <c r="N42" s="172">
        <f t="shared" si="28"/>
        <v>0</v>
      </c>
      <c r="O42" s="173"/>
      <c r="P42" s="172"/>
      <c r="Q42" s="177"/>
      <c r="R42" s="172">
        <f t="shared" si="29"/>
        <v>0</v>
      </c>
      <c r="S42" s="172">
        <f t="shared" si="29"/>
        <v>0</v>
      </c>
      <c r="T42" s="167"/>
      <c r="U42" s="167"/>
      <c r="V42" s="16"/>
      <c r="W42" s="16"/>
      <c r="X42" s="70"/>
      <c r="Y42" s="70"/>
    </row>
    <row r="43" spans="1:36" ht="24.75" customHeight="1" x14ac:dyDescent="0.25">
      <c r="A43" s="495"/>
      <c r="B43" s="195" t="s">
        <v>9</v>
      </c>
      <c r="C43" s="204"/>
      <c r="D43" s="177">
        <f t="shared" si="24"/>
        <v>0</v>
      </c>
      <c r="E43" s="177">
        <f t="shared" si="24"/>
        <v>0</v>
      </c>
      <c r="F43" s="173"/>
      <c r="G43" s="197">
        <f t="shared" si="25"/>
        <v>0</v>
      </c>
      <c r="H43" s="197">
        <f t="shared" si="25"/>
        <v>0</v>
      </c>
      <c r="I43" s="173"/>
      <c r="J43" s="172">
        <f t="shared" si="26"/>
        <v>0</v>
      </c>
      <c r="K43" s="172">
        <f t="shared" si="26"/>
        <v>0</v>
      </c>
      <c r="L43" s="173"/>
      <c r="M43" s="172">
        <f t="shared" si="28"/>
        <v>0</v>
      </c>
      <c r="N43" s="172">
        <f t="shared" si="28"/>
        <v>0</v>
      </c>
      <c r="O43" s="173"/>
      <c r="P43" s="172">
        <f>P9+P17+P25+P33</f>
        <v>0</v>
      </c>
      <c r="Q43" s="177">
        <f>Q9+Q17+Q25+Q33</f>
        <v>0</v>
      </c>
      <c r="R43" s="172">
        <f t="shared" si="29"/>
        <v>0</v>
      </c>
      <c r="S43" s="172">
        <f t="shared" si="29"/>
        <v>0</v>
      </c>
      <c r="T43" s="167"/>
      <c r="U43" s="167"/>
      <c r="V43" s="16"/>
      <c r="W43" s="16"/>
      <c r="X43" s="70"/>
      <c r="Y43" s="70"/>
      <c r="AB43" s="479" t="s">
        <v>32</v>
      </c>
      <c r="AC43" s="479"/>
      <c r="AD43" s="479"/>
      <c r="AE43" s="479"/>
      <c r="AF43" s="479"/>
      <c r="AG43" s="479"/>
    </row>
    <row r="44" spans="1:36" ht="24.75" customHeight="1" x14ac:dyDescent="0.25">
      <c r="A44" s="495"/>
      <c r="B44" s="195" t="s">
        <v>10</v>
      </c>
      <c r="C44" s="204"/>
      <c r="D44" s="177">
        <f t="shared" si="24"/>
        <v>32089.034</v>
      </c>
      <c r="E44" s="177">
        <f t="shared" si="24"/>
        <v>162837.56099999999</v>
      </c>
      <c r="F44" s="173">
        <f t="shared" si="22"/>
        <v>5.0745547840424239</v>
      </c>
      <c r="G44" s="172">
        <f t="shared" si="25"/>
        <v>1775.2170000000001</v>
      </c>
      <c r="H44" s="172">
        <f t="shared" si="25"/>
        <v>9231.6919999999991</v>
      </c>
      <c r="I44" s="173">
        <f>H44/G44</f>
        <v>5.2003174823134293</v>
      </c>
      <c r="J44" s="172">
        <f t="shared" si="26"/>
        <v>9654.7530000000006</v>
      </c>
      <c r="K44" s="172">
        <f t="shared" si="26"/>
        <v>43016.107999999993</v>
      </c>
      <c r="L44" s="173">
        <f t="shared" si="27"/>
        <v>4.4554332979828679</v>
      </c>
      <c r="M44" s="172">
        <f t="shared" si="28"/>
        <v>7817.7119999999995</v>
      </c>
      <c r="N44" s="172">
        <f t="shared" si="28"/>
        <v>24029.492999999999</v>
      </c>
      <c r="O44" s="173">
        <f>N44/M44</f>
        <v>3.0737245117241465</v>
      </c>
      <c r="P44" s="172">
        <f t="shared" ref="P44:Q47" si="30">P10+P18+P26+P34</f>
        <v>0</v>
      </c>
      <c r="Q44" s="177">
        <f t="shared" si="30"/>
        <v>0</v>
      </c>
      <c r="R44" s="172">
        <f t="shared" si="29"/>
        <v>51336.716</v>
      </c>
      <c r="S44" s="172">
        <f t="shared" si="29"/>
        <v>239114.85399999999</v>
      </c>
      <c r="T44" s="167">
        <f t="shared" si="9"/>
        <v>4.6577746422268227</v>
      </c>
      <c r="U44" s="167">
        <f t="shared" si="10"/>
        <v>5.5893295706721871</v>
      </c>
      <c r="V44" s="16"/>
      <c r="W44" s="16"/>
      <c r="X44" s="70"/>
      <c r="Y44" s="70"/>
      <c r="AB44" s="479"/>
      <c r="AC44" s="479"/>
      <c r="AD44" s="479"/>
      <c r="AE44" s="479"/>
      <c r="AF44" s="479"/>
      <c r="AG44" s="479"/>
    </row>
    <row r="45" spans="1:36" ht="24.75" customHeight="1" x14ac:dyDescent="0.25">
      <c r="A45" s="495"/>
      <c r="B45" s="195" t="s">
        <v>11</v>
      </c>
      <c r="C45" s="204"/>
      <c r="D45" s="177">
        <f t="shared" si="24"/>
        <v>1727.7809999999999</v>
      </c>
      <c r="E45" s="177">
        <f t="shared" si="24"/>
        <v>8691.1509999999998</v>
      </c>
      <c r="F45" s="173">
        <f t="shared" si="22"/>
        <v>5.0302387860498525</v>
      </c>
      <c r="G45" s="197">
        <f t="shared" si="25"/>
        <v>0</v>
      </c>
      <c r="H45" s="197">
        <f t="shared" si="25"/>
        <v>0</v>
      </c>
      <c r="I45" s="173"/>
      <c r="J45" s="172">
        <f t="shared" si="26"/>
        <v>270.649</v>
      </c>
      <c r="K45" s="172">
        <f t="shared" si="26"/>
        <v>1330.45</v>
      </c>
      <c r="L45" s="173">
        <f t="shared" si="27"/>
        <v>4.9157765223592182</v>
      </c>
      <c r="M45" s="172">
        <f t="shared" si="28"/>
        <v>0</v>
      </c>
      <c r="N45" s="172">
        <f t="shared" si="28"/>
        <v>0</v>
      </c>
      <c r="O45" s="173"/>
      <c r="P45" s="172">
        <f t="shared" si="30"/>
        <v>0</v>
      </c>
      <c r="Q45" s="177">
        <f t="shared" si="30"/>
        <v>0</v>
      </c>
      <c r="R45" s="172">
        <f t="shared" si="29"/>
        <v>1998.4299999999998</v>
      </c>
      <c r="S45" s="172">
        <f t="shared" si="29"/>
        <v>10021.601000000001</v>
      </c>
      <c r="T45" s="167">
        <f t="shared" si="9"/>
        <v>5.0147370685988504</v>
      </c>
      <c r="U45" s="167">
        <f t="shared" si="10"/>
        <v>6.0176844823186206</v>
      </c>
      <c r="V45" s="16"/>
      <c r="W45" s="16"/>
      <c r="X45" s="70"/>
      <c r="Y45" s="70"/>
      <c r="AB45" s="479"/>
      <c r="AC45" s="479"/>
      <c r="AD45" s="479"/>
      <c r="AE45" s="479"/>
      <c r="AF45" s="479"/>
      <c r="AG45" s="479"/>
    </row>
    <row r="46" spans="1:36" ht="24.75" customHeight="1" x14ac:dyDescent="0.25">
      <c r="A46" s="495"/>
      <c r="B46" s="195" t="s">
        <v>12</v>
      </c>
      <c r="C46" s="204"/>
      <c r="D46" s="177">
        <f t="shared" si="24"/>
        <v>15026.355</v>
      </c>
      <c r="E46" s="177">
        <f t="shared" si="24"/>
        <v>80990.743000000002</v>
      </c>
      <c r="F46" s="173">
        <f t="shared" si="22"/>
        <v>5.3899127898948214</v>
      </c>
      <c r="G46" s="197">
        <f t="shared" si="25"/>
        <v>0</v>
      </c>
      <c r="H46" s="197">
        <f t="shared" si="25"/>
        <v>0</v>
      </c>
      <c r="I46" s="173"/>
      <c r="J46" s="172">
        <f t="shared" si="26"/>
        <v>1160.57</v>
      </c>
      <c r="K46" s="172">
        <f t="shared" si="26"/>
        <v>5210.7529999999997</v>
      </c>
      <c r="L46" s="173">
        <f t="shared" si="27"/>
        <v>4.4898222425187626</v>
      </c>
      <c r="M46" s="172">
        <f t="shared" si="28"/>
        <v>1409.25</v>
      </c>
      <c r="N46" s="172">
        <f t="shared" si="28"/>
        <v>4270.9110000000001</v>
      </c>
      <c r="O46" s="173">
        <f>N46/M46</f>
        <v>3.0306269292176689</v>
      </c>
      <c r="P46" s="172">
        <f t="shared" si="30"/>
        <v>0</v>
      </c>
      <c r="Q46" s="177">
        <f t="shared" si="30"/>
        <v>0</v>
      </c>
      <c r="R46" s="172">
        <f t="shared" si="29"/>
        <v>17596.174999999999</v>
      </c>
      <c r="S46" s="172">
        <f t="shared" si="29"/>
        <v>90472.407000000007</v>
      </c>
      <c r="T46" s="167">
        <f t="shared" si="9"/>
        <v>5.1415950909785799</v>
      </c>
      <c r="U46" s="167">
        <f t="shared" si="10"/>
        <v>6.1699141091742957</v>
      </c>
      <c r="V46" s="16"/>
      <c r="W46" s="16"/>
      <c r="X46" s="70"/>
      <c r="Y46" s="70"/>
      <c r="AB46" s="479"/>
      <c r="AC46" s="479"/>
      <c r="AD46" s="479"/>
      <c r="AE46" s="479"/>
      <c r="AF46" s="479"/>
      <c r="AG46" s="479"/>
    </row>
    <row r="47" spans="1:36" ht="24.75" customHeight="1" x14ac:dyDescent="0.25">
      <c r="A47" s="495"/>
      <c r="B47" s="195" t="s">
        <v>13</v>
      </c>
      <c r="C47" s="204"/>
      <c r="D47" s="177">
        <f t="shared" si="24"/>
        <v>64.869</v>
      </c>
      <c r="E47" s="177">
        <f t="shared" si="24"/>
        <v>316.80399999999997</v>
      </c>
      <c r="F47" s="173">
        <f t="shared" si="22"/>
        <v>4.8837503275832832</v>
      </c>
      <c r="G47" s="197">
        <f t="shared" si="25"/>
        <v>0</v>
      </c>
      <c r="H47" s="197">
        <f t="shared" si="25"/>
        <v>0</v>
      </c>
      <c r="I47" s="173"/>
      <c r="J47" s="172">
        <f t="shared" si="26"/>
        <v>0</v>
      </c>
      <c r="K47" s="172">
        <f t="shared" si="26"/>
        <v>0</v>
      </c>
      <c r="L47" s="173"/>
      <c r="M47" s="172">
        <f t="shared" si="28"/>
        <v>0</v>
      </c>
      <c r="N47" s="172">
        <f t="shared" si="28"/>
        <v>0</v>
      </c>
      <c r="O47" s="173"/>
      <c r="P47" s="172">
        <f t="shared" si="30"/>
        <v>0</v>
      </c>
      <c r="Q47" s="177">
        <f t="shared" si="30"/>
        <v>0</v>
      </c>
      <c r="R47" s="172">
        <f t="shared" si="29"/>
        <v>64.869</v>
      </c>
      <c r="S47" s="172">
        <f t="shared" si="29"/>
        <v>316.80399999999997</v>
      </c>
      <c r="T47" s="167">
        <f t="shared" si="9"/>
        <v>4.8837503275832832</v>
      </c>
      <c r="U47" s="167">
        <f t="shared" si="10"/>
        <v>5.8605003930999393</v>
      </c>
      <c r="V47" s="16"/>
      <c r="W47" s="16"/>
      <c r="X47" s="70"/>
      <c r="Y47" s="70"/>
    </row>
    <row r="48" spans="1:36" x14ac:dyDescent="0.25">
      <c r="E48" s="48"/>
      <c r="J48" s="48"/>
      <c r="K48" s="48"/>
      <c r="M48" s="48"/>
      <c r="N48" s="48"/>
      <c r="R48" s="48"/>
      <c r="S48" s="70"/>
      <c r="T48" s="70"/>
      <c r="U48" s="70"/>
    </row>
    <row r="49" spans="1:21" ht="21.75" customHeight="1" x14ac:dyDescent="0.25">
      <c r="B49" s="67"/>
      <c r="C49"/>
      <c r="R49" s="48"/>
      <c r="S49" s="490"/>
      <c r="T49" s="490"/>
      <c r="U49" s="490"/>
    </row>
    <row r="50" spans="1:21" s="22" customFormat="1" ht="18.75" x14ac:dyDescent="0.3">
      <c r="A50" s="21"/>
      <c r="D50" s="73"/>
      <c r="E50" s="73"/>
      <c r="F50" s="73"/>
      <c r="G50" s="73"/>
      <c r="H50" s="73"/>
      <c r="I50" s="73"/>
      <c r="J50" s="73"/>
      <c r="K50" s="73"/>
      <c r="L50" s="73"/>
      <c r="M50" s="73"/>
      <c r="N50" s="73"/>
      <c r="O50" s="73"/>
      <c r="P50" s="73"/>
      <c r="Q50" s="73"/>
      <c r="R50" s="73"/>
      <c r="S50" s="73"/>
      <c r="T50" s="73"/>
      <c r="U50" s="73"/>
    </row>
    <row r="51" spans="1:21" ht="18.75" x14ac:dyDescent="0.3">
      <c r="A51" s="21"/>
      <c r="C51"/>
    </row>
    <row r="53" spans="1:21" x14ac:dyDescent="0.25">
      <c r="C53"/>
    </row>
    <row r="54" spans="1:21" x14ac:dyDescent="0.25">
      <c r="R54" s="48"/>
    </row>
  </sheetData>
  <mergeCells count="18">
    <mergeCell ref="AE4:AJ4"/>
    <mergeCell ref="A6:A38"/>
    <mergeCell ref="A41:A47"/>
    <mergeCell ref="AB43:AG46"/>
    <mergeCell ref="R4:U4"/>
    <mergeCell ref="S49:U49"/>
    <mergeCell ref="R1:T1"/>
    <mergeCell ref="X2:Y2"/>
    <mergeCell ref="Z2:AA2"/>
    <mergeCell ref="B4:B5"/>
    <mergeCell ref="C4:C5"/>
    <mergeCell ref="D4:F4"/>
    <mergeCell ref="G4:I4"/>
    <mergeCell ref="J4:L4"/>
    <mergeCell ref="M4:O4"/>
    <mergeCell ref="S3:T3"/>
    <mergeCell ref="X4:AC4"/>
    <mergeCell ref="B2:U2"/>
  </mergeCells>
  <dataValidations count="1">
    <dataValidation type="decimal" allowBlank="1" showErrorMessage="1" errorTitle="Ошибка" error="Допускается ввод только действительных чисел!" sqref="G30:H34 V39:AC39 AE6:AH13 G22:H28 J30:K38 E40 X35:X37 AE15:AH38 I41:I47 O41:O47 X15:AA34 J6:J13 R39:S39 AE39:AJ39 F40:F47 D22:D30 G38 O29:Q29 D38:D40 K6:K28 L41:L47 J15:J28 G29:L29 E39:O39 E22:E38">
      <formula1>-9.99999999999999E+23</formula1>
      <formula2>9.99999999999999E+23</formula2>
    </dataValidation>
  </dataValidations>
  <pageMargins left="0.70866141732283472" right="0.31496062992125984" top="0.55118110236220474" bottom="0.35433070866141736" header="0.31496062992125984" footer="0.31496062992125984"/>
  <pageSetup paperSize="9" scale="7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L56"/>
  <sheetViews>
    <sheetView zoomScale="80" zoomScaleNormal="80" zoomScaleSheetLayoutView="90" workbookViewId="0">
      <pane xSplit="2" ySplit="5" topLeftCell="C21" activePane="bottomRight" state="frozen"/>
      <selection pane="topRight" activeCell="C1" sqref="C1"/>
      <selection pane="bottomLeft" activeCell="A6" sqref="A6"/>
      <selection pane="bottomRight" activeCell="Z39" sqref="Z39:AL39"/>
    </sheetView>
  </sheetViews>
  <sheetFormatPr defaultRowHeight="15" x14ac:dyDescent="0.25"/>
  <cols>
    <col min="1" max="1" width="2" customWidth="1"/>
    <col min="2" max="2" width="47.28515625" customWidth="1"/>
    <col min="3" max="3" width="8.7109375" style="3" customWidth="1"/>
    <col min="4" max="5" width="14.85546875" customWidth="1"/>
    <col min="6" max="6" width="14.7109375" customWidth="1"/>
    <col min="7" max="7" width="14.85546875" customWidth="1"/>
    <col min="8" max="12" width="15.140625" customWidth="1"/>
    <col min="13" max="14" width="15.42578125" customWidth="1"/>
    <col min="15" max="18" width="15.140625" customWidth="1"/>
    <col min="19" max="19" width="15.42578125" customWidth="1"/>
    <col min="20" max="20" width="15.5703125" customWidth="1"/>
    <col min="21" max="21" width="15" customWidth="1"/>
    <col min="22" max="22" width="15.42578125" customWidth="1"/>
    <col min="23" max="24" width="14.85546875" customWidth="1"/>
    <col min="25" max="25" width="29.7109375" customWidth="1"/>
    <col min="26" max="26" width="14.85546875" customWidth="1"/>
    <col min="27" max="27" width="14" customWidth="1"/>
    <col min="28" max="28" width="11.42578125" customWidth="1"/>
    <col min="29" max="29" width="15.7109375" customWidth="1"/>
    <col min="30" max="30" width="14.28515625" customWidth="1"/>
    <col min="31" max="31" width="14.7109375" customWidth="1"/>
    <col min="32" max="32" width="12" customWidth="1"/>
    <col min="33" max="36" width="14.5703125" customWidth="1"/>
    <col min="37" max="37" width="15.42578125" customWidth="1"/>
    <col min="38" max="38" width="14.28515625" customWidth="1"/>
  </cols>
  <sheetData>
    <row r="1" spans="1:38" ht="15.75" x14ac:dyDescent="0.25">
      <c r="U1" s="473" t="s">
        <v>71</v>
      </c>
      <c r="V1" s="473"/>
      <c r="W1" s="473"/>
    </row>
    <row r="2" spans="1:38" s="112" customFormat="1" ht="88.5" customHeight="1" x14ac:dyDescent="0.25">
      <c r="B2" s="476" t="s">
        <v>86</v>
      </c>
      <c r="C2" s="499"/>
      <c r="D2" s="499"/>
      <c r="E2" s="499"/>
      <c r="F2" s="499"/>
      <c r="G2" s="499"/>
      <c r="H2" s="499"/>
      <c r="I2" s="499"/>
      <c r="J2" s="499"/>
      <c r="K2" s="499"/>
      <c r="L2" s="499"/>
      <c r="M2" s="499"/>
      <c r="N2" s="499"/>
      <c r="O2" s="499"/>
      <c r="P2" s="499"/>
      <c r="Q2" s="499"/>
      <c r="R2" s="499"/>
      <c r="S2" s="499"/>
      <c r="T2" s="499"/>
      <c r="U2" s="499"/>
      <c r="V2" s="499"/>
      <c r="W2" s="499"/>
      <c r="X2" s="499"/>
      <c r="Y2" s="2"/>
      <c r="Z2" s="482">
        <v>3</v>
      </c>
      <c r="AA2" s="482"/>
      <c r="AB2" s="483">
        <v>5</v>
      </c>
      <c r="AC2" s="483"/>
    </row>
    <row r="3" spans="1:38" ht="24" thickBot="1" x14ac:dyDescent="0.3">
      <c r="V3" s="500"/>
      <c r="W3" s="500"/>
      <c r="X3" s="216"/>
      <c r="Y3" s="17"/>
      <c r="Z3" s="17"/>
      <c r="AA3" s="17"/>
      <c r="AB3" s="17"/>
      <c r="AC3" s="17"/>
      <c r="AD3" s="17"/>
      <c r="AE3" s="17"/>
    </row>
    <row r="4" spans="1:38" ht="40.5" customHeight="1" thickBot="1" x14ac:dyDescent="0.3">
      <c r="B4" s="484" t="s">
        <v>2</v>
      </c>
      <c r="C4" s="485" t="s">
        <v>0</v>
      </c>
      <c r="D4" s="486" t="s">
        <v>3</v>
      </c>
      <c r="E4" s="475"/>
      <c r="F4" s="475"/>
      <c r="G4" s="475" t="s">
        <v>4</v>
      </c>
      <c r="H4" s="475"/>
      <c r="I4" s="475"/>
      <c r="J4" s="475" t="s">
        <v>16</v>
      </c>
      <c r="K4" s="475"/>
      <c r="L4" s="475"/>
      <c r="M4" s="475"/>
      <c r="N4" s="475"/>
      <c r="O4" s="475" t="s">
        <v>19</v>
      </c>
      <c r="P4" s="475"/>
      <c r="Q4" s="475"/>
      <c r="R4" s="475"/>
      <c r="S4" s="475"/>
      <c r="T4" s="475"/>
      <c r="U4" s="496" t="s">
        <v>26</v>
      </c>
      <c r="V4" s="497"/>
      <c r="W4" s="497"/>
      <c r="X4" s="498"/>
      <c r="Y4" s="18"/>
      <c r="Z4" s="480" t="s">
        <v>16</v>
      </c>
      <c r="AA4" s="471"/>
      <c r="AB4" s="471"/>
      <c r="AC4" s="471"/>
      <c r="AD4" s="471"/>
      <c r="AE4" s="472"/>
      <c r="AG4" s="480" t="s">
        <v>19</v>
      </c>
      <c r="AH4" s="471"/>
      <c r="AI4" s="471"/>
      <c r="AJ4" s="471"/>
      <c r="AK4" s="471"/>
      <c r="AL4" s="472"/>
    </row>
    <row r="5" spans="1:38" ht="61.5" customHeight="1" thickBot="1" x14ac:dyDescent="0.3">
      <c r="B5" s="484"/>
      <c r="C5" s="485"/>
      <c r="D5" s="153" t="s">
        <v>24</v>
      </c>
      <c r="E5" s="154" t="s">
        <v>25</v>
      </c>
      <c r="F5" s="155" t="s">
        <v>30</v>
      </c>
      <c r="G5" s="153" t="s">
        <v>24</v>
      </c>
      <c r="H5" s="154" t="s">
        <v>25</v>
      </c>
      <c r="I5" s="155" t="s">
        <v>30</v>
      </c>
      <c r="J5" s="153" t="s">
        <v>24</v>
      </c>
      <c r="K5" s="154" t="s">
        <v>87</v>
      </c>
      <c r="L5" s="154" t="s">
        <v>88</v>
      </c>
      <c r="M5" s="256" t="s">
        <v>23</v>
      </c>
      <c r="N5" s="155" t="s">
        <v>30</v>
      </c>
      <c r="O5" s="153" t="s">
        <v>24</v>
      </c>
      <c r="P5" s="154" t="s">
        <v>87</v>
      </c>
      <c r="Q5" s="259" t="s">
        <v>91</v>
      </c>
      <c r="R5" s="154" t="s">
        <v>88</v>
      </c>
      <c r="S5" s="154" t="s">
        <v>23</v>
      </c>
      <c r="T5" s="155" t="s">
        <v>30</v>
      </c>
      <c r="U5" s="158" t="s">
        <v>24</v>
      </c>
      <c r="V5" s="154" t="s">
        <v>23</v>
      </c>
      <c r="W5" s="155" t="s">
        <v>69</v>
      </c>
      <c r="X5" s="155" t="s">
        <v>81</v>
      </c>
      <c r="Y5" s="11"/>
      <c r="Z5" s="24" t="s">
        <v>5</v>
      </c>
      <c r="AA5" s="25" t="s">
        <v>27</v>
      </c>
      <c r="AB5" s="24" t="s">
        <v>29</v>
      </c>
      <c r="AC5" s="25" t="s">
        <v>28</v>
      </c>
      <c r="AD5" s="26" t="s">
        <v>20</v>
      </c>
      <c r="AE5" s="7" t="s">
        <v>21</v>
      </c>
      <c r="AG5" s="5" t="s">
        <v>5</v>
      </c>
      <c r="AH5" s="6" t="s">
        <v>18</v>
      </c>
      <c r="AI5" s="5" t="s">
        <v>29</v>
      </c>
      <c r="AJ5" s="6" t="s">
        <v>28</v>
      </c>
      <c r="AK5" s="7" t="s">
        <v>20</v>
      </c>
      <c r="AL5" s="7" t="s">
        <v>21</v>
      </c>
    </row>
    <row r="6" spans="1:38" ht="36" x14ac:dyDescent="0.25">
      <c r="A6" s="481"/>
      <c r="B6" s="159" t="s">
        <v>1</v>
      </c>
      <c r="C6" s="160">
        <v>100</v>
      </c>
      <c r="D6" s="161">
        <v>0</v>
      </c>
      <c r="E6" s="161">
        <v>0</v>
      </c>
      <c r="F6" s="162"/>
      <c r="G6" s="165">
        <v>0</v>
      </c>
      <c r="H6" s="165">
        <v>0</v>
      </c>
      <c r="I6" s="246"/>
      <c r="J6" s="165">
        <f>SUM(J7:J13)</f>
        <v>546.43799999999999</v>
      </c>
      <c r="K6" s="165">
        <f>SUM(K7:K13)</f>
        <v>1503.0319999999999</v>
      </c>
      <c r="L6" s="165">
        <f>SUM(L7:L13)</f>
        <v>1230.1659999999999</v>
      </c>
      <c r="M6" s="165">
        <f>SUM(M7:M13)</f>
        <v>2733.1979999999999</v>
      </c>
      <c r="N6" s="167">
        <f t="shared" ref="N6:N13" si="0">M6/J6</f>
        <v>5.0018446740526832</v>
      </c>
      <c r="O6" s="165">
        <f>SUM(O7:O13)</f>
        <v>0</v>
      </c>
      <c r="P6" s="165">
        <f>SUM(P7:P13)</f>
        <v>0</v>
      </c>
      <c r="Q6" s="165">
        <f>SUM(Q7:Q13)</f>
        <v>0</v>
      </c>
      <c r="R6" s="165">
        <f>SUM(R7:R13)</f>
        <v>0</v>
      </c>
      <c r="S6" s="165">
        <f>SUM(S7:S13)</f>
        <v>0</v>
      </c>
      <c r="T6" s="167" t="e">
        <f t="shared" ref="T6:T15" si="1">S6/O6</f>
        <v>#DIV/0!</v>
      </c>
      <c r="U6" s="165">
        <f>O6+J6+G6+D6</f>
        <v>546.43799999999999</v>
      </c>
      <c r="V6" s="166">
        <f t="shared" ref="V6:V47" si="2">S6+M6+H6+E6</f>
        <v>2733.1979999999999</v>
      </c>
      <c r="W6" s="167">
        <f>V6/U6</f>
        <v>5.0018446740526832</v>
      </c>
      <c r="X6" s="210">
        <f>W6*1.2</f>
        <v>6.0022136088632196</v>
      </c>
      <c r="Y6" s="12"/>
      <c r="Z6" s="50">
        <v>546.43799999999999</v>
      </c>
      <c r="AA6" s="50">
        <v>1503.0319999999999</v>
      </c>
      <c r="AB6" s="50">
        <f>SUM(AB7:AB13)</f>
        <v>1.395</v>
      </c>
      <c r="AC6" s="50">
        <v>1230.1659999999999</v>
      </c>
      <c r="AD6" s="19">
        <f t="shared" ref="AD6:AD13" si="3">Z6</f>
        <v>546.43799999999999</v>
      </c>
      <c r="AE6" s="19">
        <f t="shared" ref="AE6:AE13" si="4">AA6+AC6</f>
        <v>2733.1979999999999</v>
      </c>
      <c r="AF6" s="48"/>
      <c r="AG6" s="86">
        <v>0</v>
      </c>
      <c r="AH6" s="86">
        <v>0</v>
      </c>
      <c r="AI6" s="86">
        <v>0</v>
      </c>
      <c r="AJ6" s="86">
        <v>0</v>
      </c>
      <c r="AK6" s="4">
        <f>AG6</f>
        <v>0</v>
      </c>
      <c r="AL6" s="87">
        <f>AH6+AJ6</f>
        <v>0</v>
      </c>
    </row>
    <row r="7" spans="1:38" ht="15.75" x14ac:dyDescent="0.25">
      <c r="A7" s="481"/>
      <c r="B7" s="170" t="s">
        <v>7</v>
      </c>
      <c r="C7" s="171">
        <v>111</v>
      </c>
      <c r="D7" s="172">
        <v>0</v>
      </c>
      <c r="E7" s="172">
        <v>0</v>
      </c>
      <c r="F7" s="173"/>
      <c r="G7" s="172">
        <v>0</v>
      </c>
      <c r="H7" s="172">
        <v>0</v>
      </c>
      <c r="I7" s="248"/>
      <c r="J7" s="172">
        <v>0</v>
      </c>
      <c r="K7" s="172">
        <v>0</v>
      </c>
      <c r="L7" s="172">
        <v>0</v>
      </c>
      <c r="M7" s="172">
        <f>K7+L7</f>
        <v>0</v>
      </c>
      <c r="N7" s="167" t="e">
        <f t="shared" si="0"/>
        <v>#DIV/0!</v>
      </c>
      <c r="O7" s="172">
        <v>0</v>
      </c>
      <c r="P7" s="172">
        <v>0</v>
      </c>
      <c r="Q7" s="172">
        <v>0</v>
      </c>
      <c r="R7" s="172">
        <v>0</v>
      </c>
      <c r="S7" s="177">
        <f>R7+P7</f>
        <v>0</v>
      </c>
      <c r="T7" s="173" t="e">
        <f t="shared" si="1"/>
        <v>#DIV/0!</v>
      </c>
      <c r="U7" s="165">
        <f t="shared" ref="U7:U13" si="5">O7+J7+G7+D7</f>
        <v>0</v>
      </c>
      <c r="V7" s="166">
        <f t="shared" si="2"/>
        <v>0</v>
      </c>
      <c r="W7" s="167" t="e">
        <f t="shared" ref="W7:W47" si="6">V7/U7</f>
        <v>#DIV/0!</v>
      </c>
      <c r="X7" s="210" t="e">
        <f t="shared" ref="X7:X47" si="7">W7*1.2</f>
        <v>#DIV/0!</v>
      </c>
      <c r="Y7" s="13"/>
      <c r="Z7" s="51">
        <v>0</v>
      </c>
      <c r="AA7" s="51">
        <v>0</v>
      </c>
      <c r="AB7" s="51">
        <v>0</v>
      </c>
      <c r="AC7" s="51">
        <v>0</v>
      </c>
      <c r="AD7" s="19">
        <f t="shared" si="3"/>
        <v>0</v>
      </c>
      <c r="AE7" s="19">
        <f t="shared" si="4"/>
        <v>0</v>
      </c>
      <c r="AF7" s="48"/>
      <c r="AG7" s="27">
        <v>0</v>
      </c>
      <c r="AH7" s="27">
        <v>0</v>
      </c>
      <c r="AI7" s="27">
        <v>0</v>
      </c>
      <c r="AJ7" s="27">
        <v>0</v>
      </c>
      <c r="AK7" s="4">
        <f t="shared" ref="AK7:AK29" si="8">AG7</f>
        <v>0</v>
      </c>
      <c r="AL7" s="87">
        <f t="shared" ref="AL7:AL29" si="9">AH7+AJ7</f>
        <v>0</v>
      </c>
    </row>
    <row r="8" spans="1:38" ht="15.75" x14ac:dyDescent="0.25">
      <c r="A8" s="481"/>
      <c r="B8" s="170" t="s">
        <v>8</v>
      </c>
      <c r="C8" s="171">
        <v>121</v>
      </c>
      <c r="D8" s="172">
        <v>0</v>
      </c>
      <c r="E8" s="172">
        <v>0</v>
      </c>
      <c r="F8" s="173"/>
      <c r="G8" s="172">
        <v>0</v>
      </c>
      <c r="H8" s="172">
        <v>0</v>
      </c>
      <c r="I8" s="248"/>
      <c r="J8" s="172">
        <v>0</v>
      </c>
      <c r="K8" s="172">
        <v>0</v>
      </c>
      <c r="L8" s="172">
        <v>0</v>
      </c>
      <c r="M8" s="172">
        <f t="shared" ref="M8:M29" si="10">K8+L8</f>
        <v>0</v>
      </c>
      <c r="N8" s="167" t="e">
        <f t="shared" si="0"/>
        <v>#DIV/0!</v>
      </c>
      <c r="O8" s="172">
        <v>0</v>
      </c>
      <c r="P8" s="172">
        <v>0</v>
      </c>
      <c r="Q8" s="172">
        <v>0</v>
      </c>
      <c r="R8" s="172">
        <v>0</v>
      </c>
      <c r="S8" s="177">
        <f t="shared" ref="S8:S38" si="11">R8+P8</f>
        <v>0</v>
      </c>
      <c r="T8" s="173" t="e">
        <f t="shared" si="1"/>
        <v>#DIV/0!</v>
      </c>
      <c r="U8" s="165">
        <f t="shared" si="5"/>
        <v>0</v>
      </c>
      <c r="V8" s="166">
        <f t="shared" si="2"/>
        <v>0</v>
      </c>
      <c r="W8" s="167" t="e">
        <f t="shared" si="6"/>
        <v>#DIV/0!</v>
      </c>
      <c r="X8" s="210" t="e">
        <f t="shared" si="7"/>
        <v>#DIV/0!</v>
      </c>
      <c r="Y8" s="13"/>
      <c r="Z8" s="51">
        <v>0</v>
      </c>
      <c r="AA8" s="51">
        <v>0</v>
      </c>
      <c r="AB8" s="51">
        <v>0</v>
      </c>
      <c r="AC8" s="51">
        <v>0</v>
      </c>
      <c r="AD8" s="19">
        <f t="shared" si="3"/>
        <v>0</v>
      </c>
      <c r="AE8" s="19">
        <f t="shared" si="4"/>
        <v>0</v>
      </c>
      <c r="AF8" s="48"/>
      <c r="AG8" s="27">
        <v>0</v>
      </c>
      <c r="AH8" s="27">
        <v>0</v>
      </c>
      <c r="AI8" s="27">
        <v>0</v>
      </c>
      <c r="AJ8" s="27">
        <v>0</v>
      </c>
      <c r="AK8" s="4">
        <f t="shared" si="8"/>
        <v>0</v>
      </c>
      <c r="AL8" s="87">
        <f t="shared" si="9"/>
        <v>0</v>
      </c>
    </row>
    <row r="9" spans="1:38" ht="15.75" x14ac:dyDescent="0.25">
      <c r="A9" s="481"/>
      <c r="B9" s="170" t="s">
        <v>9</v>
      </c>
      <c r="C9" s="171">
        <v>131</v>
      </c>
      <c r="D9" s="172">
        <v>0</v>
      </c>
      <c r="E9" s="172">
        <v>0</v>
      </c>
      <c r="F9" s="173"/>
      <c r="G9" s="172">
        <v>0</v>
      </c>
      <c r="H9" s="172">
        <v>0</v>
      </c>
      <c r="I9" s="248"/>
      <c r="J9" s="172">
        <v>0</v>
      </c>
      <c r="K9" s="172">
        <v>0</v>
      </c>
      <c r="L9" s="172">
        <v>0</v>
      </c>
      <c r="M9" s="172">
        <f t="shared" si="10"/>
        <v>0</v>
      </c>
      <c r="N9" s="167" t="e">
        <f t="shared" si="0"/>
        <v>#DIV/0!</v>
      </c>
      <c r="O9" s="172">
        <v>0</v>
      </c>
      <c r="P9" s="172">
        <v>0</v>
      </c>
      <c r="Q9" s="172">
        <v>0</v>
      </c>
      <c r="R9" s="172">
        <v>0</v>
      </c>
      <c r="S9" s="177">
        <f t="shared" si="11"/>
        <v>0</v>
      </c>
      <c r="T9" s="173" t="e">
        <f t="shared" si="1"/>
        <v>#DIV/0!</v>
      </c>
      <c r="U9" s="165">
        <f t="shared" si="5"/>
        <v>0</v>
      </c>
      <c r="V9" s="166">
        <f t="shared" si="2"/>
        <v>0</v>
      </c>
      <c r="W9" s="167" t="e">
        <f t="shared" si="6"/>
        <v>#DIV/0!</v>
      </c>
      <c r="X9" s="210" t="e">
        <f t="shared" si="7"/>
        <v>#DIV/0!</v>
      </c>
      <c r="Y9" s="13"/>
      <c r="Z9" s="51">
        <v>0</v>
      </c>
      <c r="AA9" s="51">
        <v>0</v>
      </c>
      <c r="AB9" s="51">
        <v>0</v>
      </c>
      <c r="AC9" s="51">
        <v>0</v>
      </c>
      <c r="AD9" s="19">
        <f t="shared" si="3"/>
        <v>0</v>
      </c>
      <c r="AE9" s="19">
        <f t="shared" si="4"/>
        <v>0</v>
      </c>
      <c r="AF9" s="48"/>
      <c r="AG9" s="27">
        <v>0</v>
      </c>
      <c r="AH9" s="27">
        <v>0</v>
      </c>
      <c r="AI9" s="27">
        <v>0</v>
      </c>
      <c r="AJ9" s="27">
        <v>0</v>
      </c>
      <c r="AK9" s="4">
        <f t="shared" si="8"/>
        <v>0</v>
      </c>
      <c r="AL9" s="87">
        <f t="shared" si="9"/>
        <v>0</v>
      </c>
    </row>
    <row r="10" spans="1:38" ht="15.75" x14ac:dyDescent="0.25">
      <c r="A10" s="481"/>
      <c r="B10" s="170" t="s">
        <v>10</v>
      </c>
      <c r="C10" s="171">
        <v>141</v>
      </c>
      <c r="D10" s="172">
        <v>0</v>
      </c>
      <c r="E10" s="172">
        <v>0</v>
      </c>
      <c r="F10" s="173"/>
      <c r="G10" s="172">
        <v>0</v>
      </c>
      <c r="H10" s="172">
        <v>0</v>
      </c>
      <c r="I10" s="248"/>
      <c r="J10" s="172">
        <v>546.43799999999999</v>
      </c>
      <c r="K10" s="172">
        <v>1503.0319999999999</v>
      </c>
      <c r="L10" s="172">
        <v>1230.1659999999999</v>
      </c>
      <c r="M10" s="172">
        <f t="shared" si="10"/>
        <v>2733.1979999999999</v>
      </c>
      <c r="N10" s="167">
        <f t="shared" si="0"/>
        <v>5.0018446740526832</v>
      </c>
      <c r="O10" s="172">
        <v>0</v>
      </c>
      <c r="P10" s="172">
        <v>0</v>
      </c>
      <c r="Q10" s="172">
        <v>0</v>
      </c>
      <c r="R10" s="172">
        <v>0</v>
      </c>
      <c r="S10" s="177">
        <f t="shared" si="11"/>
        <v>0</v>
      </c>
      <c r="T10" s="173" t="e">
        <f t="shared" si="1"/>
        <v>#DIV/0!</v>
      </c>
      <c r="U10" s="165">
        <f t="shared" si="5"/>
        <v>546.43799999999999</v>
      </c>
      <c r="V10" s="166">
        <f t="shared" si="2"/>
        <v>2733.1979999999999</v>
      </c>
      <c r="W10" s="167">
        <f t="shared" si="6"/>
        <v>5.0018446740526832</v>
      </c>
      <c r="X10" s="210">
        <f t="shared" si="7"/>
        <v>6.0022136088632196</v>
      </c>
      <c r="Y10" s="12"/>
      <c r="Z10" s="51">
        <v>546.43799999999999</v>
      </c>
      <c r="AA10" s="51">
        <v>1503.0319999999999</v>
      </c>
      <c r="AB10" s="51">
        <v>1.395</v>
      </c>
      <c r="AC10" s="51">
        <v>1230.1659999999999</v>
      </c>
      <c r="AD10" s="19">
        <f t="shared" si="3"/>
        <v>546.43799999999999</v>
      </c>
      <c r="AE10" s="19">
        <f t="shared" si="4"/>
        <v>2733.1979999999999</v>
      </c>
      <c r="AF10" s="48"/>
      <c r="AG10" s="27">
        <v>0</v>
      </c>
      <c r="AH10" s="27">
        <v>0</v>
      </c>
      <c r="AI10" s="27">
        <v>0</v>
      </c>
      <c r="AJ10" s="27">
        <v>0</v>
      </c>
      <c r="AK10" s="4">
        <f t="shared" si="8"/>
        <v>0</v>
      </c>
      <c r="AL10" s="87">
        <f t="shared" si="9"/>
        <v>0</v>
      </c>
    </row>
    <row r="11" spans="1:38" ht="15.75" x14ac:dyDescent="0.25">
      <c r="A11" s="481"/>
      <c r="B11" s="170" t="s">
        <v>11</v>
      </c>
      <c r="C11" s="171">
        <v>151</v>
      </c>
      <c r="D11" s="172">
        <v>0</v>
      </c>
      <c r="E11" s="172">
        <v>0</v>
      </c>
      <c r="F11" s="173"/>
      <c r="G11" s="172">
        <v>0</v>
      </c>
      <c r="H11" s="172">
        <v>0</v>
      </c>
      <c r="I11" s="248"/>
      <c r="J11" s="172">
        <v>0</v>
      </c>
      <c r="K11" s="172">
        <v>0</v>
      </c>
      <c r="L11" s="172">
        <v>0</v>
      </c>
      <c r="M11" s="172">
        <f t="shared" si="10"/>
        <v>0</v>
      </c>
      <c r="N11" s="167" t="e">
        <f t="shared" si="0"/>
        <v>#DIV/0!</v>
      </c>
      <c r="O11" s="172">
        <v>0</v>
      </c>
      <c r="P11" s="172">
        <v>0</v>
      </c>
      <c r="Q11" s="172">
        <v>0</v>
      </c>
      <c r="R11" s="172">
        <v>0</v>
      </c>
      <c r="S11" s="177">
        <f t="shared" si="11"/>
        <v>0</v>
      </c>
      <c r="T11" s="173" t="e">
        <f t="shared" si="1"/>
        <v>#DIV/0!</v>
      </c>
      <c r="U11" s="165">
        <f t="shared" si="5"/>
        <v>0</v>
      </c>
      <c r="V11" s="166">
        <f t="shared" si="2"/>
        <v>0</v>
      </c>
      <c r="W11" s="167" t="e">
        <f t="shared" si="6"/>
        <v>#DIV/0!</v>
      </c>
      <c r="X11" s="210" t="e">
        <f t="shared" si="7"/>
        <v>#DIV/0!</v>
      </c>
      <c r="Y11" s="13"/>
      <c r="Z11" s="51">
        <v>0</v>
      </c>
      <c r="AA11" s="51">
        <v>0</v>
      </c>
      <c r="AB11" s="51">
        <v>0</v>
      </c>
      <c r="AC11" s="51">
        <v>0</v>
      </c>
      <c r="AD11" s="19">
        <f t="shared" si="3"/>
        <v>0</v>
      </c>
      <c r="AE11" s="19">
        <f t="shared" si="4"/>
        <v>0</v>
      </c>
      <c r="AF11" s="48"/>
      <c r="AG11" s="27">
        <v>0</v>
      </c>
      <c r="AH11" s="27">
        <v>0</v>
      </c>
      <c r="AI11" s="27">
        <v>0</v>
      </c>
      <c r="AJ11" s="27">
        <v>0</v>
      </c>
      <c r="AK11" s="4">
        <f t="shared" si="8"/>
        <v>0</v>
      </c>
      <c r="AL11" s="87">
        <f t="shared" si="9"/>
        <v>0</v>
      </c>
    </row>
    <row r="12" spans="1:38" ht="15.75" x14ac:dyDescent="0.25">
      <c r="A12" s="481"/>
      <c r="B12" s="170" t="s">
        <v>12</v>
      </c>
      <c r="C12" s="171">
        <v>161</v>
      </c>
      <c r="D12" s="172">
        <v>0</v>
      </c>
      <c r="E12" s="172">
        <v>0</v>
      </c>
      <c r="F12" s="173"/>
      <c r="G12" s="172">
        <v>0</v>
      </c>
      <c r="H12" s="172">
        <v>0</v>
      </c>
      <c r="I12" s="248"/>
      <c r="J12" s="172">
        <v>0</v>
      </c>
      <c r="K12" s="172">
        <v>0</v>
      </c>
      <c r="L12" s="172">
        <v>0</v>
      </c>
      <c r="M12" s="172">
        <f t="shared" si="10"/>
        <v>0</v>
      </c>
      <c r="N12" s="167" t="e">
        <f t="shared" si="0"/>
        <v>#DIV/0!</v>
      </c>
      <c r="O12" s="172">
        <v>0</v>
      </c>
      <c r="P12" s="172">
        <v>0</v>
      </c>
      <c r="Q12" s="172">
        <v>0</v>
      </c>
      <c r="R12" s="172">
        <v>0</v>
      </c>
      <c r="S12" s="177">
        <f t="shared" si="11"/>
        <v>0</v>
      </c>
      <c r="T12" s="173" t="e">
        <f t="shared" si="1"/>
        <v>#DIV/0!</v>
      </c>
      <c r="U12" s="165">
        <f t="shared" si="5"/>
        <v>0</v>
      </c>
      <c r="V12" s="166">
        <f t="shared" si="2"/>
        <v>0</v>
      </c>
      <c r="W12" s="167" t="e">
        <f t="shared" si="6"/>
        <v>#DIV/0!</v>
      </c>
      <c r="X12" s="210" t="e">
        <f t="shared" si="7"/>
        <v>#DIV/0!</v>
      </c>
      <c r="Y12" s="13"/>
      <c r="Z12" s="51">
        <v>0</v>
      </c>
      <c r="AA12" s="51">
        <v>0</v>
      </c>
      <c r="AB12" s="51">
        <v>0</v>
      </c>
      <c r="AC12" s="51">
        <v>0</v>
      </c>
      <c r="AD12" s="19">
        <f t="shared" si="3"/>
        <v>0</v>
      </c>
      <c r="AE12" s="19">
        <f t="shared" si="4"/>
        <v>0</v>
      </c>
      <c r="AF12" s="48"/>
      <c r="AG12" s="27">
        <v>0</v>
      </c>
      <c r="AH12" s="27">
        <v>0</v>
      </c>
      <c r="AI12" s="27">
        <v>0</v>
      </c>
      <c r="AJ12" s="27">
        <v>0</v>
      </c>
      <c r="AK12" s="4">
        <f t="shared" si="8"/>
        <v>0</v>
      </c>
      <c r="AL12" s="87">
        <f t="shared" si="9"/>
        <v>0</v>
      </c>
    </row>
    <row r="13" spans="1:38" ht="15.75" x14ac:dyDescent="0.25">
      <c r="A13" s="481"/>
      <c r="B13" s="170" t="s">
        <v>13</v>
      </c>
      <c r="C13" s="171">
        <v>171</v>
      </c>
      <c r="D13" s="172">
        <v>0</v>
      </c>
      <c r="E13" s="172">
        <v>0</v>
      </c>
      <c r="F13" s="172"/>
      <c r="G13" s="172">
        <v>0</v>
      </c>
      <c r="H13" s="172">
        <v>0</v>
      </c>
      <c r="I13" s="247"/>
      <c r="J13" s="172">
        <v>0</v>
      </c>
      <c r="K13" s="172">
        <v>0</v>
      </c>
      <c r="L13" s="172">
        <v>0</v>
      </c>
      <c r="M13" s="172">
        <f t="shared" si="10"/>
        <v>0</v>
      </c>
      <c r="N13" s="167" t="e">
        <f t="shared" si="0"/>
        <v>#DIV/0!</v>
      </c>
      <c r="O13" s="172">
        <v>0</v>
      </c>
      <c r="P13" s="172">
        <v>0</v>
      </c>
      <c r="Q13" s="172">
        <v>0</v>
      </c>
      <c r="R13" s="172">
        <v>0</v>
      </c>
      <c r="S13" s="177">
        <f t="shared" si="11"/>
        <v>0</v>
      </c>
      <c r="T13" s="172" t="e">
        <f t="shared" si="1"/>
        <v>#DIV/0!</v>
      </c>
      <c r="U13" s="165">
        <f t="shared" si="5"/>
        <v>0</v>
      </c>
      <c r="V13" s="166">
        <f t="shared" si="2"/>
        <v>0</v>
      </c>
      <c r="W13" s="167" t="e">
        <f t="shared" si="6"/>
        <v>#DIV/0!</v>
      </c>
      <c r="X13" s="210" t="e">
        <f t="shared" si="7"/>
        <v>#DIV/0!</v>
      </c>
      <c r="Y13" s="13"/>
      <c r="Z13" s="51">
        <v>0</v>
      </c>
      <c r="AA13" s="51">
        <v>0</v>
      </c>
      <c r="AB13" s="51">
        <v>0</v>
      </c>
      <c r="AC13" s="51">
        <v>0</v>
      </c>
      <c r="AD13" s="19">
        <f t="shared" si="3"/>
        <v>0</v>
      </c>
      <c r="AE13" s="19">
        <f t="shared" si="4"/>
        <v>0</v>
      </c>
      <c r="AF13" s="48"/>
      <c r="AG13" s="27">
        <v>0</v>
      </c>
      <c r="AH13" s="27">
        <v>0</v>
      </c>
      <c r="AI13" s="27">
        <v>0</v>
      </c>
      <c r="AJ13" s="27">
        <v>0</v>
      </c>
      <c r="AK13" s="4">
        <f t="shared" si="8"/>
        <v>0</v>
      </c>
      <c r="AL13" s="87">
        <f t="shared" si="9"/>
        <v>0</v>
      </c>
    </row>
    <row r="14" spans="1:38" ht="36" x14ac:dyDescent="0.25">
      <c r="A14" s="481"/>
      <c r="B14" s="159" t="s">
        <v>17</v>
      </c>
      <c r="C14" s="160">
        <v>200</v>
      </c>
      <c r="D14" s="175">
        <v>0</v>
      </c>
      <c r="E14" s="175">
        <v>0</v>
      </c>
      <c r="F14" s="167"/>
      <c r="G14" s="175">
        <f>SUM(G15:G21)</f>
        <v>0</v>
      </c>
      <c r="H14" s="175">
        <f>SUM(H15:H21)</f>
        <v>0</v>
      </c>
      <c r="I14" s="245"/>
      <c r="J14" s="161">
        <f>SUM(J15:J21)</f>
        <v>10139.041999999998</v>
      </c>
      <c r="K14" s="161">
        <f>SUM(K15:K21)</f>
        <v>34790.04</v>
      </c>
      <c r="L14" s="161">
        <f>SUM(L15:L21)</f>
        <v>15978.014999999999</v>
      </c>
      <c r="M14" s="161">
        <f>SUM(M15:M21)</f>
        <v>50768.055</v>
      </c>
      <c r="N14" s="167">
        <f>M14/J14</f>
        <v>5.0071846038314085</v>
      </c>
      <c r="O14" s="165">
        <f>SUM(O15:O21)</f>
        <v>13485.437000000002</v>
      </c>
      <c r="P14" s="165">
        <f>SUM(P15:P21)</f>
        <v>26394.815000000002</v>
      </c>
      <c r="Q14" s="165">
        <f>SUM(Q15:Q21)</f>
        <v>14.224999999999998</v>
      </c>
      <c r="R14" s="165">
        <f>SUM(R15:R21)</f>
        <v>12872.182999999999</v>
      </c>
      <c r="S14" s="165">
        <f>SUM(S15:S21)</f>
        <v>39266.998</v>
      </c>
      <c r="T14" s="167">
        <f t="shared" si="1"/>
        <v>2.9118076040101624</v>
      </c>
      <c r="U14" s="165">
        <f t="shared" ref="U14:U29" si="12">O14+J14+G14+D14</f>
        <v>23624.478999999999</v>
      </c>
      <c r="V14" s="166">
        <f t="shared" si="2"/>
        <v>90035.053</v>
      </c>
      <c r="W14" s="167">
        <f t="shared" si="6"/>
        <v>3.811091580051353</v>
      </c>
      <c r="X14" s="210">
        <f t="shared" si="7"/>
        <v>4.5733098960616232</v>
      </c>
      <c r="Y14" s="12"/>
      <c r="Z14" s="69">
        <v>10139.041999999998</v>
      </c>
      <c r="AA14" s="69">
        <v>34790.04</v>
      </c>
      <c r="AB14" s="69">
        <f>SUM(AB15:AB21)</f>
        <v>18.117999999999999</v>
      </c>
      <c r="AC14" s="69">
        <v>15978.014999999999</v>
      </c>
      <c r="AD14" s="19">
        <f>Z14</f>
        <v>10139.041999999998</v>
      </c>
      <c r="AE14" s="19">
        <f>AA14+AC14</f>
        <v>50768.055</v>
      </c>
      <c r="AF14" s="48"/>
      <c r="AG14" s="69">
        <v>13485.437000000002</v>
      </c>
      <c r="AH14" s="69">
        <v>26394.815000000002</v>
      </c>
      <c r="AI14" s="69">
        <v>14.224999999999998</v>
      </c>
      <c r="AJ14" s="69">
        <v>12872.182999999999</v>
      </c>
      <c r="AK14" s="4">
        <f t="shared" si="8"/>
        <v>13485.437000000002</v>
      </c>
      <c r="AL14" s="87">
        <f>AH14+AJ14</f>
        <v>39266.998</v>
      </c>
    </row>
    <row r="15" spans="1:38" ht="15.75" x14ac:dyDescent="0.25">
      <c r="A15" s="481"/>
      <c r="B15" s="170" t="s">
        <v>7</v>
      </c>
      <c r="C15" s="171">
        <v>211</v>
      </c>
      <c r="D15" s="176">
        <v>0</v>
      </c>
      <c r="E15" s="176">
        <v>0</v>
      </c>
      <c r="F15" s="174"/>
      <c r="G15" s="176">
        <v>0</v>
      </c>
      <c r="H15" s="176">
        <v>0</v>
      </c>
      <c r="I15" s="248"/>
      <c r="J15" s="172">
        <v>823.76800000000003</v>
      </c>
      <c r="K15" s="172">
        <v>2584.2460000000001</v>
      </c>
      <c r="L15" s="172">
        <v>1273.8999999999999</v>
      </c>
      <c r="M15" s="172">
        <f t="shared" si="10"/>
        <v>3858.1459999999997</v>
      </c>
      <c r="N15" s="173">
        <f t="shared" ref="N15:N26" si="13">M15/J15</f>
        <v>4.6835346845228267</v>
      </c>
      <c r="O15" s="172">
        <v>0</v>
      </c>
      <c r="P15" s="172">
        <v>0</v>
      </c>
      <c r="Q15" s="172">
        <v>0</v>
      </c>
      <c r="R15" s="172">
        <v>0</v>
      </c>
      <c r="S15" s="177">
        <f t="shared" si="11"/>
        <v>0</v>
      </c>
      <c r="T15" s="173" t="e">
        <f t="shared" si="1"/>
        <v>#DIV/0!</v>
      </c>
      <c r="U15" s="178">
        <f t="shared" si="12"/>
        <v>823.76800000000003</v>
      </c>
      <c r="V15" s="166">
        <f t="shared" si="2"/>
        <v>3858.1459999999997</v>
      </c>
      <c r="W15" s="167">
        <f t="shared" si="6"/>
        <v>4.6835346845228267</v>
      </c>
      <c r="X15" s="210">
        <f t="shared" si="7"/>
        <v>5.6202416214273923</v>
      </c>
      <c r="Y15" s="13"/>
      <c r="Z15" s="68">
        <v>823.76800000000003</v>
      </c>
      <c r="AA15" s="68">
        <v>2584.2460000000001</v>
      </c>
      <c r="AB15" s="52">
        <v>1.4450000000000001</v>
      </c>
      <c r="AC15" s="52">
        <v>1273.8999999999999</v>
      </c>
      <c r="AD15" s="19">
        <f t="shared" ref="AD15:AD29" si="14">Z15</f>
        <v>823.76800000000003</v>
      </c>
      <c r="AE15" s="19">
        <f>AA15+AC15</f>
        <v>3858.1459999999997</v>
      </c>
      <c r="AF15" s="48"/>
      <c r="AG15" s="27">
        <v>0</v>
      </c>
      <c r="AH15" s="27">
        <v>0</v>
      </c>
      <c r="AI15" s="27">
        <v>0</v>
      </c>
      <c r="AJ15" s="27">
        <v>0</v>
      </c>
      <c r="AK15" s="4">
        <f t="shared" si="8"/>
        <v>0</v>
      </c>
      <c r="AL15" s="87">
        <f>AH15+AJ15</f>
        <v>0</v>
      </c>
    </row>
    <row r="16" spans="1:38" ht="15.75" x14ac:dyDescent="0.25">
      <c r="A16" s="481"/>
      <c r="B16" s="170" t="s">
        <v>8</v>
      </c>
      <c r="C16" s="171">
        <v>221</v>
      </c>
      <c r="D16" s="176">
        <v>0</v>
      </c>
      <c r="E16" s="176">
        <v>0</v>
      </c>
      <c r="F16" s="174"/>
      <c r="G16" s="176">
        <v>0</v>
      </c>
      <c r="H16" s="176">
        <v>0</v>
      </c>
      <c r="I16" s="248"/>
      <c r="J16" s="172">
        <v>0</v>
      </c>
      <c r="K16" s="172">
        <v>0</v>
      </c>
      <c r="L16" s="172">
        <v>0</v>
      </c>
      <c r="M16" s="172">
        <f t="shared" si="10"/>
        <v>0</v>
      </c>
      <c r="N16" s="173"/>
      <c r="O16" s="172">
        <v>0</v>
      </c>
      <c r="P16" s="172">
        <v>0</v>
      </c>
      <c r="Q16" s="172">
        <v>0</v>
      </c>
      <c r="R16" s="172">
        <v>0</v>
      </c>
      <c r="S16" s="177">
        <f t="shared" si="11"/>
        <v>0</v>
      </c>
      <c r="T16" s="173"/>
      <c r="U16" s="178">
        <f t="shared" si="12"/>
        <v>0</v>
      </c>
      <c r="V16" s="166">
        <f t="shared" si="2"/>
        <v>0</v>
      </c>
      <c r="W16" s="167" t="e">
        <f t="shared" si="6"/>
        <v>#DIV/0!</v>
      </c>
      <c r="X16" s="210" t="e">
        <f t="shared" si="7"/>
        <v>#DIV/0!</v>
      </c>
      <c r="Y16" s="13"/>
      <c r="Z16" s="68">
        <v>0</v>
      </c>
      <c r="AA16" s="68">
        <v>0</v>
      </c>
      <c r="AB16" s="52">
        <v>0</v>
      </c>
      <c r="AC16" s="52">
        <v>0</v>
      </c>
      <c r="AD16" s="19">
        <f t="shared" si="14"/>
        <v>0</v>
      </c>
      <c r="AE16" s="19">
        <f t="shared" ref="AE16:AE29" si="15">AA16+AC16</f>
        <v>0</v>
      </c>
      <c r="AF16" s="48"/>
      <c r="AG16" s="27">
        <v>0</v>
      </c>
      <c r="AH16" s="27">
        <v>0</v>
      </c>
      <c r="AI16" s="27">
        <v>0</v>
      </c>
      <c r="AJ16" s="27">
        <v>0</v>
      </c>
      <c r="AK16" s="4">
        <f t="shared" si="8"/>
        <v>0</v>
      </c>
      <c r="AL16" s="87">
        <f t="shared" si="9"/>
        <v>0</v>
      </c>
    </row>
    <row r="17" spans="1:38" ht="15.75" x14ac:dyDescent="0.25">
      <c r="A17" s="481"/>
      <c r="B17" s="170" t="s">
        <v>9</v>
      </c>
      <c r="C17" s="171">
        <v>231</v>
      </c>
      <c r="D17" s="176">
        <v>0</v>
      </c>
      <c r="E17" s="176">
        <v>0</v>
      </c>
      <c r="F17" s="174"/>
      <c r="G17" s="176">
        <v>0</v>
      </c>
      <c r="H17" s="176">
        <v>0</v>
      </c>
      <c r="I17" s="248"/>
      <c r="J17" s="172">
        <v>0</v>
      </c>
      <c r="K17" s="172">
        <v>0</v>
      </c>
      <c r="L17" s="172">
        <v>0</v>
      </c>
      <c r="M17" s="172">
        <f t="shared" si="10"/>
        <v>0</v>
      </c>
      <c r="N17" s="173"/>
      <c r="O17" s="172">
        <v>0</v>
      </c>
      <c r="P17" s="172">
        <v>0</v>
      </c>
      <c r="Q17" s="172">
        <v>0</v>
      </c>
      <c r="R17" s="172">
        <v>0</v>
      </c>
      <c r="S17" s="177">
        <f t="shared" si="11"/>
        <v>0</v>
      </c>
      <c r="T17" s="173"/>
      <c r="U17" s="178">
        <f t="shared" si="12"/>
        <v>0</v>
      </c>
      <c r="V17" s="166">
        <f t="shared" si="2"/>
        <v>0</v>
      </c>
      <c r="W17" s="167" t="e">
        <f t="shared" si="6"/>
        <v>#DIV/0!</v>
      </c>
      <c r="X17" s="210" t="e">
        <f t="shared" si="7"/>
        <v>#DIV/0!</v>
      </c>
      <c r="Y17" s="13"/>
      <c r="Z17" s="68">
        <v>0</v>
      </c>
      <c r="AA17" s="68">
        <v>0</v>
      </c>
      <c r="AB17" s="52">
        <v>0</v>
      </c>
      <c r="AC17" s="52">
        <v>0</v>
      </c>
      <c r="AD17" s="19">
        <f t="shared" si="14"/>
        <v>0</v>
      </c>
      <c r="AE17" s="19">
        <f t="shared" si="15"/>
        <v>0</v>
      </c>
      <c r="AF17" s="48"/>
      <c r="AG17" s="27">
        <v>0</v>
      </c>
      <c r="AH17" s="27">
        <v>0</v>
      </c>
      <c r="AI17" s="27">
        <v>0</v>
      </c>
      <c r="AJ17" s="27">
        <v>0</v>
      </c>
      <c r="AK17" s="4">
        <f t="shared" si="8"/>
        <v>0</v>
      </c>
      <c r="AL17" s="87">
        <f t="shared" si="9"/>
        <v>0</v>
      </c>
    </row>
    <row r="18" spans="1:38" ht="15.75" x14ac:dyDescent="0.25">
      <c r="A18" s="481"/>
      <c r="B18" s="170" t="s">
        <v>10</v>
      </c>
      <c r="C18" s="171">
        <v>241</v>
      </c>
      <c r="D18" s="176">
        <v>0</v>
      </c>
      <c r="E18" s="176">
        <v>0</v>
      </c>
      <c r="F18" s="174"/>
      <c r="G18" s="176">
        <v>0</v>
      </c>
      <c r="H18" s="176">
        <v>0</v>
      </c>
      <c r="I18" s="248"/>
      <c r="J18" s="172">
        <v>7515.4589999999998</v>
      </c>
      <c r="K18" s="172">
        <v>25618.896000000001</v>
      </c>
      <c r="L18" s="172">
        <v>11907.444</v>
      </c>
      <c r="M18" s="172">
        <f t="shared" si="10"/>
        <v>37526.339999999997</v>
      </c>
      <c r="N18" s="173">
        <f t="shared" si="13"/>
        <v>4.9932199749875554</v>
      </c>
      <c r="O18" s="172">
        <v>6457.3280000000004</v>
      </c>
      <c r="P18" s="172">
        <v>12747.42</v>
      </c>
      <c r="Q18" s="172">
        <v>10.241999999999999</v>
      </c>
      <c r="R18" s="172">
        <v>9359.8689999999988</v>
      </c>
      <c r="S18" s="177">
        <f t="shared" si="11"/>
        <v>22107.288999999997</v>
      </c>
      <c r="T18" s="173">
        <f>S18/O18</f>
        <v>3.4235970358018046</v>
      </c>
      <c r="U18" s="178">
        <f t="shared" si="12"/>
        <v>13972.787</v>
      </c>
      <c r="V18" s="166">
        <f t="shared" si="2"/>
        <v>59633.628999999994</v>
      </c>
      <c r="W18" s="167">
        <f t="shared" si="6"/>
        <v>4.2678406963478359</v>
      </c>
      <c r="X18" s="210">
        <f t="shared" si="7"/>
        <v>5.1214088356174026</v>
      </c>
      <c r="Y18" s="13"/>
      <c r="Z18" s="68">
        <v>7515.4589999999998</v>
      </c>
      <c r="AA18" s="68">
        <v>25618.896000000001</v>
      </c>
      <c r="AB18" s="52">
        <v>13.501999999999999</v>
      </c>
      <c r="AC18" s="52">
        <v>11907.444</v>
      </c>
      <c r="AD18" s="19">
        <f t="shared" si="14"/>
        <v>7515.4589999999998</v>
      </c>
      <c r="AE18" s="19">
        <f t="shared" si="15"/>
        <v>37526.339999999997</v>
      </c>
      <c r="AF18" s="48"/>
      <c r="AG18" s="27">
        <v>6457.3280000000004</v>
      </c>
      <c r="AH18" s="27">
        <v>12747.42</v>
      </c>
      <c r="AI18" s="27">
        <v>10.241999999999999</v>
      </c>
      <c r="AJ18" s="27">
        <v>9359.8689999999988</v>
      </c>
      <c r="AK18" s="4">
        <f t="shared" si="8"/>
        <v>6457.3280000000004</v>
      </c>
      <c r="AL18" s="87">
        <f>AH18+AJ18</f>
        <v>22107.288999999997</v>
      </c>
    </row>
    <row r="19" spans="1:38" ht="15.75" x14ac:dyDescent="0.25">
      <c r="A19" s="481"/>
      <c r="B19" s="170" t="s">
        <v>11</v>
      </c>
      <c r="C19" s="171">
        <v>251</v>
      </c>
      <c r="D19" s="176">
        <v>0</v>
      </c>
      <c r="E19" s="176">
        <v>0</v>
      </c>
      <c r="F19" s="174"/>
      <c r="G19" s="176">
        <v>0</v>
      </c>
      <c r="H19" s="176">
        <v>0</v>
      </c>
      <c r="I19" s="248"/>
      <c r="J19" s="172">
        <v>734.49599999999998</v>
      </c>
      <c r="K19" s="172">
        <v>2861.2869999999998</v>
      </c>
      <c r="L19" s="172">
        <v>1146.9480000000001</v>
      </c>
      <c r="M19" s="172">
        <f t="shared" si="10"/>
        <v>4008.2349999999997</v>
      </c>
      <c r="N19" s="173">
        <f t="shared" si="13"/>
        <v>5.4571229795669405</v>
      </c>
      <c r="O19" s="172">
        <v>0</v>
      </c>
      <c r="P19" s="172">
        <v>0</v>
      </c>
      <c r="Q19" s="172">
        <v>0</v>
      </c>
      <c r="R19" s="172">
        <v>0</v>
      </c>
      <c r="S19" s="177">
        <f t="shared" si="11"/>
        <v>0</v>
      </c>
      <c r="T19" s="173" t="e">
        <f>S19/O19</f>
        <v>#DIV/0!</v>
      </c>
      <c r="U19" s="178">
        <f t="shared" si="12"/>
        <v>734.49599999999998</v>
      </c>
      <c r="V19" s="166">
        <f t="shared" si="2"/>
        <v>4008.2349999999997</v>
      </c>
      <c r="W19" s="167">
        <f t="shared" si="6"/>
        <v>5.4571229795669405</v>
      </c>
      <c r="X19" s="210">
        <f t="shared" si="7"/>
        <v>6.5485475754803284</v>
      </c>
      <c r="Y19" s="13"/>
      <c r="Z19" s="68">
        <v>734.49599999999998</v>
      </c>
      <c r="AA19" s="68">
        <v>2861.2869999999998</v>
      </c>
      <c r="AB19" s="52">
        <v>1.3</v>
      </c>
      <c r="AC19" s="52">
        <v>1146.9480000000001</v>
      </c>
      <c r="AD19" s="19">
        <f t="shared" si="14"/>
        <v>734.49599999999998</v>
      </c>
      <c r="AE19" s="19">
        <f t="shared" si="15"/>
        <v>4008.2349999999997</v>
      </c>
      <c r="AF19" s="48"/>
      <c r="AG19" s="27">
        <v>0</v>
      </c>
      <c r="AH19" s="27">
        <v>0</v>
      </c>
      <c r="AI19" s="27">
        <v>0</v>
      </c>
      <c r="AJ19" s="27">
        <v>0</v>
      </c>
      <c r="AK19" s="4">
        <f t="shared" si="8"/>
        <v>0</v>
      </c>
      <c r="AL19" s="87">
        <f>AH19+AJ19</f>
        <v>0</v>
      </c>
    </row>
    <row r="20" spans="1:38" ht="15.75" x14ac:dyDescent="0.25">
      <c r="A20" s="481"/>
      <c r="B20" s="170" t="s">
        <v>12</v>
      </c>
      <c r="C20" s="171">
        <v>261</v>
      </c>
      <c r="D20" s="176">
        <v>0</v>
      </c>
      <c r="E20" s="176">
        <v>0</v>
      </c>
      <c r="F20" s="174"/>
      <c r="G20" s="176">
        <v>0</v>
      </c>
      <c r="H20" s="176">
        <v>0</v>
      </c>
      <c r="I20" s="248"/>
      <c r="J20" s="172">
        <v>1065.319</v>
      </c>
      <c r="K20" s="172">
        <v>3725.6109999999999</v>
      </c>
      <c r="L20" s="172">
        <v>1649.723</v>
      </c>
      <c r="M20" s="172">
        <f t="shared" si="10"/>
        <v>5375.3339999999998</v>
      </c>
      <c r="N20" s="173">
        <f t="shared" si="13"/>
        <v>5.0457506155433256</v>
      </c>
      <c r="O20" s="172">
        <v>7028.1090000000004</v>
      </c>
      <c r="P20" s="172">
        <v>13647.395</v>
      </c>
      <c r="Q20" s="172">
        <v>3.9829999999999997</v>
      </c>
      <c r="R20" s="172">
        <v>3512.3140000000003</v>
      </c>
      <c r="S20" s="177">
        <f t="shared" si="11"/>
        <v>17159.709000000003</v>
      </c>
      <c r="T20" s="173">
        <f>S20/O20</f>
        <v>2.441582650468284</v>
      </c>
      <c r="U20" s="178">
        <f t="shared" si="12"/>
        <v>8093.4279999999999</v>
      </c>
      <c r="V20" s="166">
        <f t="shared" si="2"/>
        <v>22535.043000000001</v>
      </c>
      <c r="W20" s="167">
        <f t="shared" si="6"/>
        <v>2.7843631894915233</v>
      </c>
      <c r="X20" s="210">
        <f t="shared" si="7"/>
        <v>3.3412358273898279</v>
      </c>
      <c r="Y20" s="13"/>
      <c r="Z20" s="68">
        <v>1065.319</v>
      </c>
      <c r="AA20" s="68">
        <v>3725.6109999999999</v>
      </c>
      <c r="AB20" s="52">
        <v>1.871</v>
      </c>
      <c r="AC20" s="52">
        <v>1649.723</v>
      </c>
      <c r="AD20" s="19">
        <f t="shared" si="14"/>
        <v>1065.319</v>
      </c>
      <c r="AE20" s="19">
        <f t="shared" si="15"/>
        <v>5375.3339999999998</v>
      </c>
      <c r="AF20" s="48"/>
      <c r="AG20" s="27">
        <v>7028.1090000000004</v>
      </c>
      <c r="AH20" s="27">
        <v>13647.395</v>
      </c>
      <c r="AI20" s="27">
        <v>3.9829999999999997</v>
      </c>
      <c r="AJ20" s="27">
        <v>3512.3140000000003</v>
      </c>
      <c r="AK20" s="4">
        <f t="shared" si="8"/>
        <v>7028.1090000000004</v>
      </c>
      <c r="AL20" s="87">
        <f>AH20+AJ20</f>
        <v>17159.709000000003</v>
      </c>
    </row>
    <row r="21" spans="1:38" ht="15.75" x14ac:dyDescent="0.25">
      <c r="A21" s="481"/>
      <c r="B21" s="170" t="s">
        <v>13</v>
      </c>
      <c r="C21" s="171">
        <v>271</v>
      </c>
      <c r="D21" s="176">
        <v>0</v>
      </c>
      <c r="E21" s="176">
        <v>0</v>
      </c>
      <c r="F21" s="174"/>
      <c r="G21" s="176">
        <v>0</v>
      </c>
      <c r="H21" s="176">
        <v>0</v>
      </c>
      <c r="I21" s="248"/>
      <c r="J21" s="172">
        <v>0</v>
      </c>
      <c r="K21" s="172">
        <v>0</v>
      </c>
      <c r="L21" s="172">
        <v>0</v>
      </c>
      <c r="M21" s="172">
        <f t="shared" si="10"/>
        <v>0</v>
      </c>
      <c r="N21" s="173"/>
      <c r="O21" s="172">
        <v>0</v>
      </c>
      <c r="P21" s="172">
        <v>0</v>
      </c>
      <c r="Q21" s="172">
        <v>0</v>
      </c>
      <c r="R21" s="172">
        <v>0</v>
      </c>
      <c r="S21" s="177">
        <f t="shared" si="11"/>
        <v>0</v>
      </c>
      <c r="T21" s="173"/>
      <c r="U21" s="178">
        <f t="shared" si="12"/>
        <v>0</v>
      </c>
      <c r="V21" s="166">
        <f t="shared" si="2"/>
        <v>0</v>
      </c>
      <c r="W21" s="167" t="e">
        <f t="shared" si="6"/>
        <v>#DIV/0!</v>
      </c>
      <c r="X21" s="210" t="e">
        <f t="shared" si="7"/>
        <v>#DIV/0!</v>
      </c>
      <c r="Y21" s="13"/>
      <c r="Z21" s="68">
        <v>0</v>
      </c>
      <c r="AA21" s="68">
        <v>0</v>
      </c>
      <c r="AB21" s="52">
        <v>0</v>
      </c>
      <c r="AC21" s="52">
        <v>0</v>
      </c>
      <c r="AD21" s="19">
        <f t="shared" si="14"/>
        <v>0</v>
      </c>
      <c r="AE21" s="19">
        <f t="shared" si="15"/>
        <v>0</v>
      </c>
      <c r="AF21" s="48"/>
      <c r="AG21" s="27">
        <v>0</v>
      </c>
      <c r="AH21" s="27">
        <v>0</v>
      </c>
      <c r="AI21" s="27">
        <v>0</v>
      </c>
      <c r="AJ21" s="27">
        <v>0</v>
      </c>
      <c r="AK21" s="4">
        <f t="shared" si="8"/>
        <v>0</v>
      </c>
      <c r="AL21" s="87">
        <f t="shared" si="9"/>
        <v>0</v>
      </c>
    </row>
    <row r="22" spans="1:38" ht="36" x14ac:dyDescent="0.25">
      <c r="A22" s="481"/>
      <c r="B22" s="159" t="s">
        <v>74</v>
      </c>
      <c r="C22" s="160">
        <v>300</v>
      </c>
      <c r="D22" s="180">
        <f>SUM(D23:D29)</f>
        <v>73008.148000000001</v>
      </c>
      <c r="E22" s="180">
        <f>SUM(E23:E29)</f>
        <v>433937.91100000002</v>
      </c>
      <c r="F22" s="174">
        <f t="shared" ref="F22:F29" si="16">E22/D22</f>
        <v>5.943691531526043</v>
      </c>
      <c r="G22" s="180">
        <f>SUM(G23:G29)</f>
        <v>1198.7610000000002</v>
      </c>
      <c r="H22" s="180">
        <f>SUM(H23:H29)</f>
        <v>6388.1239999999998</v>
      </c>
      <c r="I22" s="167">
        <f>H22/G22</f>
        <v>5.3289387959735084</v>
      </c>
      <c r="J22" s="161">
        <f>J23+J24+J25+J26+J27+J28+J29</f>
        <v>2134.8649999999998</v>
      </c>
      <c r="K22" s="161">
        <f>K23+K24+K25+K26+K27+K28+K29</f>
        <v>9148.8410000000003</v>
      </c>
      <c r="L22" s="161">
        <f>L23+L24+L25+L26+L27+L28+L29</f>
        <v>2042.7249999999999</v>
      </c>
      <c r="M22" s="161">
        <f>M23+M24+M25+M26+M27+M28+M29</f>
        <v>11191.566000000001</v>
      </c>
      <c r="N22" s="167">
        <f t="shared" si="13"/>
        <v>5.2422827672944203</v>
      </c>
      <c r="O22" s="165">
        <f>O23+O24+O25+O26+O27+O28+O29</f>
        <v>3778.1450000000004</v>
      </c>
      <c r="P22" s="165">
        <f>P23+P24+P25+P26+P27+P28+P29</f>
        <v>10162.457999999999</v>
      </c>
      <c r="Q22" s="165">
        <f>Q23+Q24+Q25+Q26+Q27+Q28+Q29</f>
        <v>5.5270000000000001</v>
      </c>
      <c r="R22" s="165">
        <f>R23+R24+R25+R26+R27+R28+R29</f>
        <v>5013.5940000000001</v>
      </c>
      <c r="S22" s="165">
        <f>S23+S24+S25+S26+S27+S28+S29</f>
        <v>15176.052</v>
      </c>
      <c r="T22" s="167">
        <f>S22/O22</f>
        <v>4.0167997787273908</v>
      </c>
      <c r="U22" s="165">
        <f t="shared" si="12"/>
        <v>80119.918999999994</v>
      </c>
      <c r="V22" s="166">
        <f t="shared" si="2"/>
        <v>466693.65300000005</v>
      </c>
      <c r="W22" s="167">
        <f t="shared" si="6"/>
        <v>5.8249391515236066</v>
      </c>
      <c r="X22" s="210">
        <f t="shared" si="7"/>
        <v>6.9899269818283276</v>
      </c>
      <c r="Y22" s="12"/>
      <c r="Z22" s="74">
        <v>2134.8649999999998</v>
      </c>
      <c r="AA22" s="74">
        <v>9148.8410000000003</v>
      </c>
      <c r="AB22" s="74">
        <f>SUM(AB23:AB29)</f>
        <v>2.3169999999999997</v>
      </c>
      <c r="AC22" s="74">
        <v>2042.7249999999999</v>
      </c>
      <c r="AD22" s="19">
        <f t="shared" si="14"/>
        <v>2134.8649999999998</v>
      </c>
      <c r="AE22" s="19">
        <f>AA22+AC22</f>
        <v>11191.566000000001</v>
      </c>
      <c r="AF22" s="48"/>
      <c r="AG22" s="74">
        <v>3778.1450000000004</v>
      </c>
      <c r="AH22" s="74">
        <v>10162.457999999999</v>
      </c>
      <c r="AI22" s="74">
        <v>5.5270000000000001</v>
      </c>
      <c r="AJ22" s="74">
        <v>5013.5940000000001</v>
      </c>
      <c r="AK22" s="52">
        <f>AK23+AK24+AK25+AK26+AK27+AK28+AK29</f>
        <v>3778.1450000000004</v>
      </c>
      <c r="AL22" s="87">
        <f>AH22+AJ22</f>
        <v>15176.052</v>
      </c>
    </row>
    <row r="23" spans="1:38" ht="15.75" x14ac:dyDescent="0.25">
      <c r="A23" s="481"/>
      <c r="B23" s="170" t="s">
        <v>7</v>
      </c>
      <c r="C23" s="171">
        <v>311</v>
      </c>
      <c r="D23" s="176">
        <v>6013.2849999999999</v>
      </c>
      <c r="E23" s="176">
        <v>33467.195</v>
      </c>
      <c r="F23" s="174">
        <f t="shared" si="16"/>
        <v>5.5655427939969586</v>
      </c>
      <c r="G23" s="176">
        <v>0</v>
      </c>
      <c r="H23" s="176">
        <v>0</v>
      </c>
      <c r="I23" s="173"/>
      <c r="J23" s="172">
        <v>232.19399999999999</v>
      </c>
      <c r="K23" s="172">
        <v>1023.982</v>
      </c>
      <c r="L23" s="172">
        <v>225.815</v>
      </c>
      <c r="M23" s="172">
        <f t="shared" si="10"/>
        <v>1249.797</v>
      </c>
      <c r="N23" s="173"/>
      <c r="O23" s="172">
        <v>0</v>
      </c>
      <c r="P23" s="172">
        <v>0</v>
      </c>
      <c r="Q23" s="172">
        <v>0</v>
      </c>
      <c r="R23" s="172">
        <v>0</v>
      </c>
      <c r="S23" s="177">
        <f t="shared" si="11"/>
        <v>0</v>
      </c>
      <c r="T23" s="173"/>
      <c r="U23" s="178">
        <f t="shared" si="12"/>
        <v>6245.4790000000003</v>
      </c>
      <c r="V23" s="166">
        <f t="shared" si="2"/>
        <v>34716.991999999998</v>
      </c>
      <c r="W23" s="167">
        <f t="shared" si="6"/>
        <v>5.558739689942116</v>
      </c>
      <c r="X23" s="210">
        <f t="shared" si="7"/>
        <v>6.6704876279305392</v>
      </c>
      <c r="Y23" s="13"/>
      <c r="Z23" s="68">
        <v>232.19399999999999</v>
      </c>
      <c r="AA23" s="68">
        <v>1023.982</v>
      </c>
      <c r="AB23" s="52">
        <v>0.25600000000000001</v>
      </c>
      <c r="AC23" s="52">
        <v>225.815</v>
      </c>
      <c r="AD23" s="19">
        <f t="shared" si="14"/>
        <v>232.19399999999999</v>
      </c>
      <c r="AE23" s="19">
        <f t="shared" si="15"/>
        <v>1249.797</v>
      </c>
      <c r="AF23" s="48"/>
      <c r="AG23" s="27">
        <v>0</v>
      </c>
      <c r="AH23" s="27">
        <v>0</v>
      </c>
      <c r="AI23" s="27">
        <v>0</v>
      </c>
      <c r="AJ23" s="27">
        <v>0</v>
      </c>
      <c r="AK23" s="4">
        <f t="shared" si="8"/>
        <v>0</v>
      </c>
      <c r="AL23" s="87">
        <f t="shared" si="9"/>
        <v>0</v>
      </c>
    </row>
    <row r="24" spans="1:38" ht="15.75" x14ac:dyDescent="0.25">
      <c r="A24" s="481"/>
      <c r="B24" s="170" t="s">
        <v>8</v>
      </c>
      <c r="C24" s="171">
        <v>321</v>
      </c>
      <c r="D24" s="176">
        <v>0</v>
      </c>
      <c r="E24" s="176">
        <v>0</v>
      </c>
      <c r="F24" s="174"/>
      <c r="G24" s="176">
        <v>0</v>
      </c>
      <c r="H24" s="176">
        <v>0</v>
      </c>
      <c r="I24" s="173"/>
      <c r="J24" s="172">
        <v>0</v>
      </c>
      <c r="K24" s="172">
        <v>0</v>
      </c>
      <c r="L24" s="172">
        <v>0</v>
      </c>
      <c r="M24" s="172">
        <f t="shared" si="10"/>
        <v>0</v>
      </c>
      <c r="N24" s="173"/>
      <c r="O24" s="172">
        <v>0</v>
      </c>
      <c r="P24" s="172">
        <v>0</v>
      </c>
      <c r="Q24" s="172">
        <v>0</v>
      </c>
      <c r="R24" s="172">
        <v>0</v>
      </c>
      <c r="S24" s="177">
        <f t="shared" si="11"/>
        <v>0</v>
      </c>
      <c r="T24" s="173"/>
      <c r="U24" s="178">
        <f t="shared" si="12"/>
        <v>0</v>
      </c>
      <c r="V24" s="166">
        <f t="shared" si="2"/>
        <v>0</v>
      </c>
      <c r="W24" s="167" t="e">
        <f t="shared" si="6"/>
        <v>#DIV/0!</v>
      </c>
      <c r="X24" s="210" t="e">
        <f t="shared" si="7"/>
        <v>#DIV/0!</v>
      </c>
      <c r="Y24" s="13"/>
      <c r="Z24" s="68">
        <v>0</v>
      </c>
      <c r="AA24" s="68">
        <v>0</v>
      </c>
      <c r="AB24" s="52">
        <v>0</v>
      </c>
      <c r="AC24" s="52">
        <v>0</v>
      </c>
      <c r="AD24" s="19">
        <f t="shared" si="14"/>
        <v>0</v>
      </c>
      <c r="AE24" s="19">
        <f t="shared" si="15"/>
        <v>0</v>
      </c>
      <c r="AF24" s="48"/>
      <c r="AG24" s="28">
        <v>0</v>
      </c>
      <c r="AH24" s="28">
        <v>0</v>
      </c>
      <c r="AI24" s="28">
        <v>0</v>
      </c>
      <c r="AJ24" s="28">
        <v>0</v>
      </c>
      <c r="AK24" s="4">
        <f t="shared" si="8"/>
        <v>0</v>
      </c>
      <c r="AL24" s="87">
        <f t="shared" si="9"/>
        <v>0</v>
      </c>
    </row>
    <row r="25" spans="1:38" ht="15.75" x14ac:dyDescent="0.25">
      <c r="A25" s="481"/>
      <c r="B25" s="170" t="s">
        <v>9</v>
      </c>
      <c r="C25" s="171">
        <v>331</v>
      </c>
      <c r="D25" s="176">
        <v>0</v>
      </c>
      <c r="E25" s="176">
        <v>0</v>
      </c>
      <c r="F25" s="174"/>
      <c r="G25" s="176">
        <v>0</v>
      </c>
      <c r="H25" s="176">
        <v>0</v>
      </c>
      <c r="I25" s="173"/>
      <c r="J25" s="172">
        <v>0</v>
      </c>
      <c r="K25" s="172">
        <v>0</v>
      </c>
      <c r="L25" s="172">
        <v>0</v>
      </c>
      <c r="M25" s="172">
        <f t="shared" si="10"/>
        <v>0</v>
      </c>
      <c r="N25" s="173"/>
      <c r="O25" s="172">
        <v>0</v>
      </c>
      <c r="P25" s="172">
        <v>0</v>
      </c>
      <c r="Q25" s="172">
        <v>0</v>
      </c>
      <c r="R25" s="172">
        <v>0</v>
      </c>
      <c r="S25" s="177">
        <f t="shared" si="11"/>
        <v>0</v>
      </c>
      <c r="T25" s="173"/>
      <c r="U25" s="178">
        <f t="shared" si="12"/>
        <v>0</v>
      </c>
      <c r="V25" s="166">
        <f t="shared" si="2"/>
        <v>0</v>
      </c>
      <c r="W25" s="167" t="e">
        <f t="shared" si="6"/>
        <v>#DIV/0!</v>
      </c>
      <c r="X25" s="210" t="e">
        <f t="shared" si="7"/>
        <v>#DIV/0!</v>
      </c>
      <c r="Y25" s="13"/>
      <c r="Z25" s="68">
        <v>0</v>
      </c>
      <c r="AA25" s="68">
        <v>0</v>
      </c>
      <c r="AB25" s="52">
        <v>0</v>
      </c>
      <c r="AC25" s="52">
        <v>0</v>
      </c>
      <c r="AD25" s="19">
        <f t="shared" si="14"/>
        <v>0</v>
      </c>
      <c r="AE25" s="19">
        <f t="shared" si="15"/>
        <v>0</v>
      </c>
      <c r="AF25" s="48"/>
      <c r="AG25" s="29">
        <v>0</v>
      </c>
      <c r="AH25" s="29">
        <v>0</v>
      </c>
      <c r="AI25" s="29">
        <v>0</v>
      </c>
      <c r="AJ25" s="29">
        <v>0</v>
      </c>
      <c r="AK25" s="4">
        <f t="shared" si="8"/>
        <v>0</v>
      </c>
      <c r="AL25" s="87">
        <f t="shared" si="9"/>
        <v>0</v>
      </c>
    </row>
    <row r="26" spans="1:38" ht="15.75" x14ac:dyDescent="0.25">
      <c r="A26" s="481"/>
      <c r="B26" s="170" t="s">
        <v>10</v>
      </c>
      <c r="C26" s="171">
        <v>341</v>
      </c>
      <c r="D26" s="176">
        <v>45896.004000000001</v>
      </c>
      <c r="E26" s="176">
        <v>272623.71299999999</v>
      </c>
      <c r="F26" s="174">
        <f t="shared" si="16"/>
        <v>5.9400315766052305</v>
      </c>
      <c r="G26" s="176">
        <v>1198.7610000000002</v>
      </c>
      <c r="H26" s="176">
        <v>6388.1239999999998</v>
      </c>
      <c r="I26" s="173">
        <f>H26/G26</f>
        <v>5.3289387959735084</v>
      </c>
      <c r="J26" s="172">
        <v>1530.5360000000001</v>
      </c>
      <c r="K26" s="172">
        <v>6483.7340000000004</v>
      </c>
      <c r="L26" s="172">
        <v>1455.0089999999998</v>
      </c>
      <c r="M26" s="172">
        <f t="shared" si="10"/>
        <v>7938.7430000000004</v>
      </c>
      <c r="N26" s="173">
        <f t="shared" si="13"/>
        <v>5.186903803634805</v>
      </c>
      <c r="O26" s="172">
        <v>2129.1060000000002</v>
      </c>
      <c r="P26" s="172">
        <v>5812.3769999999995</v>
      </c>
      <c r="Q26" s="172">
        <v>3.41</v>
      </c>
      <c r="R26" s="172">
        <v>3146.585</v>
      </c>
      <c r="S26" s="177">
        <f t="shared" si="11"/>
        <v>8958.9619999999995</v>
      </c>
      <c r="T26" s="173">
        <f>S26/O26</f>
        <v>4.2078515583535996</v>
      </c>
      <c r="U26" s="178">
        <f t="shared" si="12"/>
        <v>50754.406999999999</v>
      </c>
      <c r="V26" s="166">
        <f t="shared" si="2"/>
        <v>295909.54200000002</v>
      </c>
      <c r="W26" s="167">
        <f t="shared" si="6"/>
        <v>5.8302236099418918</v>
      </c>
      <c r="X26" s="210">
        <f t="shared" si="7"/>
        <v>6.9962683319302696</v>
      </c>
      <c r="Y26" s="13"/>
      <c r="Z26" s="68">
        <v>1530.5360000000001</v>
      </c>
      <c r="AA26" s="68">
        <v>6483.7340000000004</v>
      </c>
      <c r="AB26" s="52">
        <v>1.65</v>
      </c>
      <c r="AC26" s="52">
        <v>1455.0089999999998</v>
      </c>
      <c r="AD26" s="19">
        <f t="shared" si="14"/>
        <v>1530.5360000000001</v>
      </c>
      <c r="AE26" s="19">
        <f t="shared" si="15"/>
        <v>7938.7430000000004</v>
      </c>
      <c r="AF26" s="48"/>
      <c r="AG26" s="29">
        <v>2129.1060000000002</v>
      </c>
      <c r="AH26" s="29">
        <v>5812.3769999999995</v>
      </c>
      <c r="AI26" s="29">
        <v>3.41</v>
      </c>
      <c r="AJ26" s="29">
        <v>3146.585</v>
      </c>
      <c r="AK26" s="4">
        <f t="shared" si="8"/>
        <v>2129.1060000000002</v>
      </c>
      <c r="AL26" s="87">
        <f>AH26+AJ26</f>
        <v>8958.9619999999995</v>
      </c>
    </row>
    <row r="27" spans="1:38" ht="15.75" x14ac:dyDescent="0.25">
      <c r="A27" s="481"/>
      <c r="B27" s="170" t="s">
        <v>11</v>
      </c>
      <c r="C27" s="171">
        <v>351</v>
      </c>
      <c r="D27" s="176">
        <v>7199.701</v>
      </c>
      <c r="E27" s="176">
        <v>42003.852999999996</v>
      </c>
      <c r="F27" s="174">
        <f t="shared" si="16"/>
        <v>5.8341107498769738</v>
      </c>
      <c r="G27" s="176">
        <v>0</v>
      </c>
      <c r="H27" s="176">
        <v>0</v>
      </c>
      <c r="I27" s="173"/>
      <c r="J27" s="172">
        <v>0</v>
      </c>
      <c r="K27" s="172">
        <v>0</v>
      </c>
      <c r="L27" s="172">
        <v>0</v>
      </c>
      <c r="M27" s="172">
        <f t="shared" si="10"/>
        <v>0</v>
      </c>
      <c r="N27" s="173"/>
      <c r="O27" s="172">
        <v>0</v>
      </c>
      <c r="P27" s="172">
        <v>0</v>
      </c>
      <c r="Q27" s="172">
        <v>0</v>
      </c>
      <c r="R27" s="172">
        <v>0</v>
      </c>
      <c r="S27" s="177">
        <f t="shared" si="11"/>
        <v>0</v>
      </c>
      <c r="T27" s="173"/>
      <c r="U27" s="178">
        <f t="shared" si="12"/>
        <v>7199.701</v>
      </c>
      <c r="V27" s="166">
        <f t="shared" si="2"/>
        <v>42003.852999999996</v>
      </c>
      <c r="W27" s="167">
        <f t="shared" si="6"/>
        <v>5.8341107498769738</v>
      </c>
      <c r="X27" s="210">
        <f t="shared" si="7"/>
        <v>7.0009328998523683</v>
      </c>
      <c r="Y27" s="13"/>
      <c r="Z27" s="68">
        <v>0</v>
      </c>
      <c r="AA27" s="68">
        <v>0</v>
      </c>
      <c r="AB27" s="52">
        <v>0</v>
      </c>
      <c r="AC27" s="52">
        <v>0</v>
      </c>
      <c r="AD27" s="19">
        <f t="shared" si="14"/>
        <v>0</v>
      </c>
      <c r="AE27" s="19">
        <f t="shared" si="15"/>
        <v>0</v>
      </c>
      <c r="AF27" s="48"/>
      <c r="AG27" s="29">
        <v>0</v>
      </c>
      <c r="AH27" s="29">
        <v>0</v>
      </c>
      <c r="AI27" s="29">
        <v>0</v>
      </c>
      <c r="AJ27" s="29">
        <v>0</v>
      </c>
      <c r="AK27" s="4">
        <f t="shared" si="8"/>
        <v>0</v>
      </c>
      <c r="AL27" s="87">
        <f t="shared" si="9"/>
        <v>0</v>
      </c>
    </row>
    <row r="28" spans="1:38" ht="15.75" x14ac:dyDescent="0.25">
      <c r="A28" s="481"/>
      <c r="B28" s="170" t="s">
        <v>12</v>
      </c>
      <c r="C28" s="171">
        <v>361</v>
      </c>
      <c r="D28" s="176">
        <v>13823.249</v>
      </c>
      <c r="E28" s="176">
        <v>85406.326000000001</v>
      </c>
      <c r="F28" s="174">
        <f t="shared" si="16"/>
        <v>6.1784552965804203</v>
      </c>
      <c r="G28" s="176">
        <v>0</v>
      </c>
      <c r="H28" s="176">
        <v>0</v>
      </c>
      <c r="I28" s="173"/>
      <c r="J28" s="172">
        <v>372.13499999999999</v>
      </c>
      <c r="K28" s="172">
        <v>1641.125</v>
      </c>
      <c r="L28" s="172">
        <v>361.90100000000001</v>
      </c>
      <c r="M28" s="172">
        <f t="shared" si="10"/>
        <v>2003.0260000000001</v>
      </c>
      <c r="N28" s="173">
        <f>M28/J28</f>
        <v>5.3825251588805143</v>
      </c>
      <c r="O28" s="172">
        <v>1649.039</v>
      </c>
      <c r="P28" s="172">
        <v>4350.0810000000001</v>
      </c>
      <c r="Q28" s="172">
        <v>2.117</v>
      </c>
      <c r="R28" s="172">
        <v>1867.009</v>
      </c>
      <c r="S28" s="177">
        <f t="shared" si="11"/>
        <v>6217.09</v>
      </c>
      <c r="T28" s="173">
        <f>S28/O28</f>
        <v>3.7701291479461676</v>
      </c>
      <c r="U28" s="178">
        <f t="shared" si="12"/>
        <v>15844.422999999999</v>
      </c>
      <c r="V28" s="166">
        <f t="shared" si="2"/>
        <v>93626.441999999995</v>
      </c>
      <c r="W28" s="167">
        <f t="shared" si="6"/>
        <v>5.9091102276176297</v>
      </c>
      <c r="X28" s="210">
        <f t="shared" si="7"/>
        <v>7.0909322731411555</v>
      </c>
      <c r="Y28" s="13"/>
      <c r="Z28" s="68">
        <v>372.13499999999999</v>
      </c>
      <c r="AA28" s="68">
        <v>1641.125</v>
      </c>
      <c r="AB28" s="52">
        <v>0.41099999999999998</v>
      </c>
      <c r="AC28" s="52">
        <v>361.90100000000001</v>
      </c>
      <c r="AD28" s="19">
        <f t="shared" si="14"/>
        <v>372.13499999999999</v>
      </c>
      <c r="AE28" s="19">
        <f t="shared" si="15"/>
        <v>2003.0260000000001</v>
      </c>
      <c r="AF28" s="48"/>
      <c r="AG28" s="29">
        <v>1649.039</v>
      </c>
      <c r="AH28" s="29">
        <v>4350.0810000000001</v>
      </c>
      <c r="AI28" s="29">
        <v>2.117</v>
      </c>
      <c r="AJ28" s="29">
        <v>1867.009</v>
      </c>
      <c r="AK28" s="4">
        <f t="shared" si="8"/>
        <v>1649.039</v>
      </c>
      <c r="AL28" s="87">
        <f>AH28+AJ28</f>
        <v>6217.09</v>
      </c>
    </row>
    <row r="29" spans="1:38" ht="15.75" x14ac:dyDescent="0.25">
      <c r="A29" s="481"/>
      <c r="B29" s="170" t="s">
        <v>13</v>
      </c>
      <c r="C29" s="171">
        <v>371</v>
      </c>
      <c r="D29" s="176">
        <v>75.909000000000006</v>
      </c>
      <c r="E29" s="176">
        <v>436.82400000000001</v>
      </c>
      <c r="F29" s="174">
        <f t="shared" si="16"/>
        <v>5.7545745563767143</v>
      </c>
      <c r="G29" s="176">
        <v>0</v>
      </c>
      <c r="H29" s="176">
        <v>0</v>
      </c>
      <c r="I29" s="174"/>
      <c r="J29" s="172">
        <v>0</v>
      </c>
      <c r="K29" s="172">
        <v>0</v>
      </c>
      <c r="L29" s="172">
        <v>0</v>
      </c>
      <c r="M29" s="172">
        <f t="shared" si="10"/>
        <v>0</v>
      </c>
      <c r="N29" s="174"/>
      <c r="O29" s="172">
        <v>0</v>
      </c>
      <c r="P29" s="172">
        <v>0</v>
      </c>
      <c r="Q29" s="172">
        <v>0</v>
      </c>
      <c r="R29" s="172">
        <v>0</v>
      </c>
      <c r="S29" s="177">
        <f t="shared" si="11"/>
        <v>0</v>
      </c>
      <c r="T29" s="174"/>
      <c r="U29" s="178">
        <f t="shared" si="12"/>
        <v>75.909000000000006</v>
      </c>
      <c r="V29" s="166">
        <f t="shared" si="2"/>
        <v>436.82400000000001</v>
      </c>
      <c r="W29" s="167">
        <f t="shared" si="6"/>
        <v>5.7545745563767143</v>
      </c>
      <c r="X29" s="210">
        <f t="shared" si="7"/>
        <v>6.9054894676520568</v>
      </c>
      <c r="Y29" s="13"/>
      <c r="Z29" s="68">
        <v>0</v>
      </c>
      <c r="AA29" s="68">
        <v>0</v>
      </c>
      <c r="AB29" s="52">
        <v>0</v>
      </c>
      <c r="AC29" s="52">
        <v>0</v>
      </c>
      <c r="AD29" s="19">
        <f t="shared" si="14"/>
        <v>0</v>
      </c>
      <c r="AE29" s="19">
        <f t="shared" si="15"/>
        <v>0</v>
      </c>
      <c r="AF29" s="48"/>
      <c r="AG29" s="29">
        <v>0</v>
      </c>
      <c r="AH29" s="29">
        <v>0</v>
      </c>
      <c r="AI29" s="29">
        <v>0</v>
      </c>
      <c r="AJ29" s="29">
        <v>0</v>
      </c>
      <c r="AK29" s="4">
        <f t="shared" si="8"/>
        <v>0</v>
      </c>
      <c r="AL29" s="87">
        <f t="shared" si="9"/>
        <v>0</v>
      </c>
    </row>
    <row r="30" spans="1:38" ht="36" x14ac:dyDescent="0.25">
      <c r="A30" s="481"/>
      <c r="B30" s="159" t="s">
        <v>14</v>
      </c>
      <c r="C30" s="160">
        <v>400</v>
      </c>
      <c r="D30" s="250"/>
      <c r="E30" s="180"/>
      <c r="F30" s="174"/>
      <c r="G30" s="180"/>
      <c r="H30" s="180"/>
      <c r="I30" s="167"/>
      <c r="J30" s="161"/>
      <c r="K30" s="161">
        <v>0</v>
      </c>
      <c r="L30" s="161"/>
      <c r="M30" s="166"/>
      <c r="N30" s="167"/>
      <c r="O30" s="165">
        <v>0</v>
      </c>
      <c r="P30" s="165">
        <v>0</v>
      </c>
      <c r="Q30" s="165">
        <v>0</v>
      </c>
      <c r="R30" s="165"/>
      <c r="S30" s="177">
        <f t="shared" si="11"/>
        <v>0</v>
      </c>
      <c r="T30" s="167"/>
      <c r="U30" s="165"/>
      <c r="V30" s="166">
        <f t="shared" si="2"/>
        <v>0</v>
      </c>
      <c r="W30" s="167" t="e">
        <f t="shared" si="6"/>
        <v>#DIV/0!</v>
      </c>
      <c r="X30" s="210" t="e">
        <f t="shared" si="7"/>
        <v>#DIV/0!</v>
      </c>
      <c r="Y30" s="12"/>
      <c r="Z30" s="74"/>
      <c r="AA30" s="74">
        <v>0</v>
      </c>
      <c r="AB30" s="258">
        <v>0</v>
      </c>
      <c r="AC30" s="74"/>
      <c r="AD30" s="19"/>
      <c r="AE30" s="19"/>
      <c r="AF30" s="48"/>
      <c r="AG30" s="74">
        <v>0</v>
      </c>
      <c r="AH30" s="74">
        <v>0</v>
      </c>
      <c r="AI30" s="74">
        <v>0</v>
      </c>
      <c r="AJ30" s="74"/>
      <c r="AK30" s="4"/>
      <c r="AL30" s="87"/>
    </row>
    <row r="31" spans="1:38" ht="15.75" x14ac:dyDescent="0.25">
      <c r="A31" s="481"/>
      <c r="B31" s="170" t="s">
        <v>7</v>
      </c>
      <c r="C31" s="171">
        <v>411</v>
      </c>
      <c r="D31" s="249"/>
      <c r="E31" s="176"/>
      <c r="F31" s="174"/>
      <c r="G31" s="176"/>
      <c r="H31" s="176"/>
      <c r="I31" s="173"/>
      <c r="J31" s="172"/>
      <c r="K31" s="172"/>
      <c r="L31" s="172"/>
      <c r="M31" s="177"/>
      <c r="N31" s="173"/>
      <c r="O31" s="172"/>
      <c r="P31" s="172"/>
      <c r="Q31" s="172"/>
      <c r="R31" s="172"/>
      <c r="S31" s="177">
        <f t="shared" si="11"/>
        <v>0</v>
      </c>
      <c r="T31" s="173"/>
      <c r="U31" s="178"/>
      <c r="V31" s="166">
        <f t="shared" si="2"/>
        <v>0</v>
      </c>
      <c r="W31" s="167" t="e">
        <f t="shared" si="6"/>
        <v>#DIV/0!</v>
      </c>
      <c r="X31" s="210" t="e">
        <f t="shared" si="7"/>
        <v>#DIV/0!</v>
      </c>
      <c r="Y31" s="13"/>
      <c r="Z31" s="68"/>
      <c r="AA31" s="68"/>
      <c r="AB31" s="53"/>
      <c r="AC31" s="52"/>
      <c r="AD31" s="19"/>
      <c r="AE31" s="19"/>
      <c r="AF31" s="48"/>
      <c r="AG31" s="29"/>
      <c r="AH31" s="29"/>
      <c r="AI31" s="29"/>
      <c r="AJ31" s="29"/>
      <c r="AK31" s="4"/>
      <c r="AL31" s="87"/>
    </row>
    <row r="32" spans="1:38" ht="15.75" x14ac:dyDescent="0.25">
      <c r="A32" s="481"/>
      <c r="B32" s="170" t="s">
        <v>8</v>
      </c>
      <c r="C32" s="171">
        <v>421</v>
      </c>
      <c r="D32" s="249"/>
      <c r="E32" s="176"/>
      <c r="F32" s="173"/>
      <c r="G32" s="176"/>
      <c r="H32" s="176"/>
      <c r="I32" s="173"/>
      <c r="J32" s="172"/>
      <c r="K32" s="172"/>
      <c r="L32" s="172"/>
      <c r="M32" s="177"/>
      <c r="N32" s="173"/>
      <c r="O32" s="172"/>
      <c r="P32" s="172"/>
      <c r="Q32" s="172"/>
      <c r="R32" s="172"/>
      <c r="S32" s="177">
        <f t="shared" si="11"/>
        <v>0</v>
      </c>
      <c r="T32" s="173"/>
      <c r="U32" s="178"/>
      <c r="V32" s="166">
        <f t="shared" si="2"/>
        <v>0</v>
      </c>
      <c r="W32" s="167" t="e">
        <f t="shared" si="6"/>
        <v>#DIV/0!</v>
      </c>
      <c r="X32" s="210" t="e">
        <f t="shared" si="7"/>
        <v>#DIV/0!</v>
      </c>
      <c r="Y32" s="13"/>
      <c r="Z32" s="68"/>
      <c r="AA32" s="68"/>
      <c r="AB32" s="53"/>
      <c r="AC32" s="52"/>
      <c r="AD32" s="19"/>
      <c r="AE32" s="19"/>
      <c r="AF32" s="48"/>
      <c r="AG32" s="29"/>
      <c r="AH32" s="29"/>
      <c r="AI32" s="29"/>
      <c r="AJ32" s="29"/>
      <c r="AK32" s="4"/>
      <c r="AL32" s="87"/>
    </row>
    <row r="33" spans="1:38" ht="15.75" x14ac:dyDescent="0.25">
      <c r="A33" s="481"/>
      <c r="B33" s="170" t="s">
        <v>9</v>
      </c>
      <c r="C33" s="171">
        <v>431</v>
      </c>
      <c r="D33" s="249"/>
      <c r="E33" s="176"/>
      <c r="F33" s="174"/>
      <c r="G33" s="176"/>
      <c r="H33" s="176"/>
      <c r="I33" s="173"/>
      <c r="J33" s="172"/>
      <c r="K33" s="172"/>
      <c r="L33" s="172"/>
      <c r="M33" s="177"/>
      <c r="N33" s="173"/>
      <c r="O33" s="172"/>
      <c r="P33" s="172"/>
      <c r="Q33" s="172"/>
      <c r="R33" s="172"/>
      <c r="S33" s="177">
        <f t="shared" si="11"/>
        <v>0</v>
      </c>
      <c r="T33" s="173"/>
      <c r="U33" s="178"/>
      <c r="V33" s="166">
        <f t="shared" si="2"/>
        <v>0</v>
      </c>
      <c r="W33" s="167" t="e">
        <f t="shared" si="6"/>
        <v>#DIV/0!</v>
      </c>
      <c r="X33" s="210" t="e">
        <f t="shared" si="7"/>
        <v>#DIV/0!</v>
      </c>
      <c r="Y33" s="13"/>
      <c r="Z33" s="68"/>
      <c r="AA33" s="68"/>
      <c r="AB33" s="53"/>
      <c r="AC33" s="52"/>
      <c r="AD33" s="19"/>
      <c r="AE33" s="19"/>
      <c r="AF33" s="48"/>
      <c r="AG33" s="29"/>
      <c r="AH33" s="29"/>
      <c r="AI33" s="29"/>
      <c r="AJ33" s="29"/>
      <c r="AK33" s="4"/>
      <c r="AL33" s="87"/>
    </row>
    <row r="34" spans="1:38" ht="15.75" x14ac:dyDescent="0.25">
      <c r="A34" s="481"/>
      <c r="B34" s="170" t="s">
        <v>10</v>
      </c>
      <c r="C34" s="171">
        <v>441</v>
      </c>
      <c r="D34" s="249"/>
      <c r="E34" s="176"/>
      <c r="F34" s="174"/>
      <c r="G34" s="176"/>
      <c r="H34" s="176"/>
      <c r="I34" s="173"/>
      <c r="J34" s="172"/>
      <c r="K34" s="172"/>
      <c r="L34" s="172"/>
      <c r="M34" s="177"/>
      <c r="N34" s="173"/>
      <c r="O34" s="172"/>
      <c r="P34" s="172"/>
      <c r="Q34" s="172"/>
      <c r="R34" s="172"/>
      <c r="S34" s="177">
        <f t="shared" si="11"/>
        <v>0</v>
      </c>
      <c r="T34" s="173"/>
      <c r="U34" s="178"/>
      <c r="V34" s="166">
        <f t="shared" si="2"/>
        <v>0</v>
      </c>
      <c r="W34" s="167" t="e">
        <f t="shared" si="6"/>
        <v>#DIV/0!</v>
      </c>
      <c r="X34" s="210" t="e">
        <f t="shared" si="7"/>
        <v>#DIV/0!</v>
      </c>
      <c r="Y34" s="13"/>
      <c r="Z34" s="68"/>
      <c r="AA34" s="68"/>
      <c r="AB34" s="53"/>
      <c r="AC34" s="52"/>
      <c r="AD34" s="19"/>
      <c r="AE34" s="19"/>
      <c r="AF34" s="48"/>
      <c r="AG34" s="29"/>
      <c r="AH34" s="29"/>
      <c r="AI34" s="29"/>
      <c r="AJ34" s="29"/>
      <c r="AK34" s="4"/>
      <c r="AL34" s="87"/>
    </row>
    <row r="35" spans="1:38" ht="15.75" x14ac:dyDescent="0.25">
      <c r="A35" s="481"/>
      <c r="B35" s="170" t="s">
        <v>11</v>
      </c>
      <c r="C35" s="171">
        <v>451</v>
      </c>
      <c r="D35" s="251"/>
      <c r="E35" s="176"/>
      <c r="F35" s="174"/>
      <c r="G35" s="176"/>
      <c r="H35" s="176"/>
      <c r="I35" s="173"/>
      <c r="J35" s="172"/>
      <c r="K35" s="172"/>
      <c r="L35" s="172"/>
      <c r="M35" s="177"/>
      <c r="N35" s="173"/>
      <c r="O35" s="172"/>
      <c r="P35" s="172"/>
      <c r="Q35" s="172"/>
      <c r="R35" s="172"/>
      <c r="S35" s="177">
        <f t="shared" si="11"/>
        <v>0</v>
      </c>
      <c r="T35" s="173"/>
      <c r="U35" s="178"/>
      <c r="V35" s="166">
        <f t="shared" si="2"/>
        <v>0</v>
      </c>
      <c r="W35" s="167" t="e">
        <f t="shared" si="6"/>
        <v>#DIV/0!</v>
      </c>
      <c r="X35" s="210" t="e">
        <f t="shared" si="7"/>
        <v>#DIV/0!</v>
      </c>
      <c r="Y35" s="13"/>
      <c r="Z35" s="68"/>
      <c r="AA35" s="75"/>
      <c r="AB35" s="76"/>
      <c r="AC35" s="76"/>
      <c r="AD35" s="48"/>
      <c r="AE35" s="19"/>
      <c r="AF35" s="48"/>
      <c r="AG35" s="29"/>
      <c r="AH35" s="29"/>
      <c r="AI35" s="29"/>
      <c r="AJ35" s="29"/>
      <c r="AK35" s="4"/>
      <c r="AL35" s="87"/>
    </row>
    <row r="36" spans="1:38" ht="15.75" x14ac:dyDescent="0.25">
      <c r="A36" s="481"/>
      <c r="B36" s="170" t="s">
        <v>12</v>
      </c>
      <c r="C36" s="171">
        <v>461</v>
      </c>
      <c r="D36" s="249"/>
      <c r="E36" s="176"/>
      <c r="F36" s="174"/>
      <c r="G36" s="176"/>
      <c r="H36" s="176"/>
      <c r="I36" s="173"/>
      <c r="J36" s="172"/>
      <c r="K36" s="172"/>
      <c r="L36" s="172"/>
      <c r="M36" s="177"/>
      <c r="N36" s="173"/>
      <c r="O36" s="172"/>
      <c r="P36" s="172"/>
      <c r="Q36" s="172"/>
      <c r="R36" s="172"/>
      <c r="S36" s="177">
        <f t="shared" si="11"/>
        <v>0</v>
      </c>
      <c r="T36" s="173"/>
      <c r="U36" s="178"/>
      <c r="V36" s="166">
        <f t="shared" si="2"/>
        <v>0</v>
      </c>
      <c r="W36" s="167" t="e">
        <f t="shared" si="6"/>
        <v>#DIV/0!</v>
      </c>
      <c r="X36" s="210" t="e">
        <f t="shared" si="7"/>
        <v>#DIV/0!</v>
      </c>
      <c r="Y36" s="13"/>
      <c r="Z36" s="68"/>
      <c r="AA36" s="75"/>
      <c r="AB36" s="76"/>
      <c r="AC36" s="76"/>
      <c r="AD36" s="48"/>
      <c r="AE36" s="19"/>
      <c r="AF36" s="48"/>
      <c r="AG36" s="29"/>
      <c r="AH36" s="29"/>
      <c r="AI36" s="29"/>
      <c r="AJ36" s="29"/>
      <c r="AK36" s="4"/>
      <c r="AL36" s="87"/>
    </row>
    <row r="37" spans="1:38" ht="15.75" x14ac:dyDescent="0.25">
      <c r="A37" s="481"/>
      <c r="B37" s="170" t="s">
        <v>13</v>
      </c>
      <c r="C37" s="171">
        <v>471</v>
      </c>
      <c r="D37" s="249"/>
      <c r="E37" s="176"/>
      <c r="F37" s="173"/>
      <c r="G37" s="176"/>
      <c r="H37" s="176"/>
      <c r="I37" s="173"/>
      <c r="J37" s="172"/>
      <c r="K37" s="172"/>
      <c r="L37" s="172"/>
      <c r="M37" s="177"/>
      <c r="N37" s="173"/>
      <c r="O37" s="172"/>
      <c r="P37" s="172"/>
      <c r="Q37" s="172"/>
      <c r="R37" s="172"/>
      <c r="S37" s="177">
        <f t="shared" si="11"/>
        <v>0</v>
      </c>
      <c r="T37" s="173"/>
      <c r="U37" s="178"/>
      <c r="V37" s="166">
        <f t="shared" si="2"/>
        <v>0</v>
      </c>
      <c r="W37" s="167" t="e">
        <f t="shared" si="6"/>
        <v>#DIV/0!</v>
      </c>
      <c r="X37" s="210" t="e">
        <f t="shared" si="7"/>
        <v>#DIV/0!</v>
      </c>
      <c r="Y37" s="13"/>
      <c r="Z37" s="68"/>
      <c r="AA37" s="75"/>
      <c r="AB37" s="76"/>
      <c r="AC37" s="76"/>
      <c r="AD37" s="48"/>
      <c r="AE37" s="19"/>
      <c r="AF37" s="48"/>
      <c r="AG37" s="20"/>
      <c r="AH37" s="20"/>
      <c r="AI37" s="20"/>
      <c r="AJ37" s="20"/>
      <c r="AK37" s="54"/>
      <c r="AL37" s="87"/>
    </row>
    <row r="38" spans="1:38" ht="24.75" customHeight="1" x14ac:dyDescent="0.25">
      <c r="A38" s="481"/>
      <c r="B38" s="159" t="s">
        <v>15</v>
      </c>
      <c r="C38" s="160">
        <v>500</v>
      </c>
      <c r="D38" s="250"/>
      <c r="E38" s="180"/>
      <c r="F38" s="174"/>
      <c r="G38" s="180"/>
      <c r="H38" s="180"/>
      <c r="I38" s="167"/>
      <c r="J38" s="172"/>
      <c r="K38" s="172"/>
      <c r="L38" s="172"/>
      <c r="M38" s="177"/>
      <c r="N38" s="167"/>
      <c r="O38" s="172"/>
      <c r="P38" s="172"/>
      <c r="Q38" s="172"/>
      <c r="R38" s="172"/>
      <c r="S38" s="177">
        <f t="shared" si="11"/>
        <v>0</v>
      </c>
      <c r="T38" s="167"/>
      <c r="U38" s="178"/>
      <c r="V38" s="166">
        <f t="shared" si="2"/>
        <v>0</v>
      </c>
      <c r="W38" s="167" t="e">
        <f t="shared" si="6"/>
        <v>#DIV/0!</v>
      </c>
      <c r="X38" s="210" t="e">
        <f t="shared" si="7"/>
        <v>#DIV/0!</v>
      </c>
      <c r="Y38" s="12"/>
      <c r="Z38" s="71"/>
      <c r="AA38" s="71"/>
      <c r="AG38" s="20"/>
      <c r="AH38" s="20"/>
      <c r="AI38" s="20"/>
      <c r="AJ38" s="20"/>
      <c r="AK38" s="3"/>
      <c r="AL38" s="87"/>
    </row>
    <row r="39" spans="1:38" ht="55.5" customHeight="1" x14ac:dyDescent="0.25">
      <c r="B39" s="201" t="s">
        <v>31</v>
      </c>
      <c r="C39" s="183">
        <v>600</v>
      </c>
      <c r="D39" s="252">
        <f>D22+D30+D14</f>
        <v>73008.148000000001</v>
      </c>
      <c r="E39" s="252">
        <f>E22+E30+E14</f>
        <v>433937.91100000002</v>
      </c>
      <c r="F39" s="215">
        <f>E39/D39</f>
        <v>5.943691531526043</v>
      </c>
      <c r="G39" s="252">
        <f>G22+G30+G14</f>
        <v>1198.7610000000002</v>
      </c>
      <c r="H39" s="252">
        <f>H22+H30+H14</f>
        <v>6388.1239999999998</v>
      </c>
      <c r="I39" s="215">
        <f>H39/G39</f>
        <v>5.3289387959735084</v>
      </c>
      <c r="J39" s="252">
        <f>J14+J22+J30+J6</f>
        <v>12820.344999999998</v>
      </c>
      <c r="K39" s="252">
        <f>K14+K22+K30+K6</f>
        <v>45441.913</v>
      </c>
      <c r="L39" s="252">
        <f>L14+L22+L30+L6</f>
        <v>19250.905999999999</v>
      </c>
      <c r="M39" s="252">
        <f>M14+M22+M30+M6</f>
        <v>64692.818999999996</v>
      </c>
      <c r="N39" s="215">
        <f>M39/J39</f>
        <v>5.0461059355266968</v>
      </c>
      <c r="O39" s="252">
        <f>O14+O22+O30+O6</f>
        <v>17263.582000000002</v>
      </c>
      <c r="P39" s="252">
        <f>P14+P22+P30+P6</f>
        <v>36557.273000000001</v>
      </c>
      <c r="Q39" s="252">
        <f>Q14+Q22+Q30+Q6</f>
        <v>19.751999999999999</v>
      </c>
      <c r="R39" s="252">
        <f>R14+R22+R30+R6</f>
        <v>17885.776999999998</v>
      </c>
      <c r="S39" s="252">
        <f>S14+S22+S30+S6</f>
        <v>54443.05</v>
      </c>
      <c r="T39" s="215">
        <f>S39/O39</f>
        <v>3.1536357865939988</v>
      </c>
      <c r="U39" s="252">
        <f>U6+U14+U22+U30</f>
        <v>104290.836</v>
      </c>
      <c r="V39" s="166">
        <f t="shared" si="2"/>
        <v>559461.90399999998</v>
      </c>
      <c r="W39" s="167">
        <f t="shared" si="6"/>
        <v>5.364439728913478</v>
      </c>
      <c r="X39" s="210">
        <f t="shared" si="7"/>
        <v>6.4373276746961734</v>
      </c>
      <c r="Y39" s="14"/>
      <c r="Z39" s="23">
        <v>12820.344999999998</v>
      </c>
      <c r="AA39" s="23">
        <v>45441.913</v>
      </c>
      <c r="AB39" s="23">
        <f>AB6+AB14+AB22+AB30</f>
        <v>21.83</v>
      </c>
      <c r="AC39" s="23">
        <v>19250.905999999999</v>
      </c>
      <c r="AD39" s="23">
        <f>AD6+AD14+AD22+AD30</f>
        <v>12820.344999999998</v>
      </c>
      <c r="AE39" s="23">
        <f>AE6+AE14+AE22+AE30</f>
        <v>64692.818999999996</v>
      </c>
      <c r="AG39" s="23">
        <v>17263.582000000002</v>
      </c>
      <c r="AH39" s="23">
        <v>36557.273000000001</v>
      </c>
      <c r="AI39" s="23">
        <v>19.751999999999999</v>
      </c>
      <c r="AJ39" s="23">
        <v>17885.776999999998</v>
      </c>
      <c r="AK39" s="23">
        <f>AK6+AK14+AK22+AK30</f>
        <v>17263.582000000002</v>
      </c>
      <c r="AL39" s="23">
        <f>AL6+AL14+AL22+AL30</f>
        <v>54443.05</v>
      </c>
    </row>
    <row r="40" spans="1:38" ht="30.75" customHeight="1" x14ac:dyDescent="0.25">
      <c r="B40" s="253" t="s">
        <v>22</v>
      </c>
      <c r="C40" s="189"/>
      <c r="D40" s="254">
        <f>SUM(D41:D47)</f>
        <v>73008.148000000001</v>
      </c>
      <c r="E40" s="254">
        <f>SUM(E41:E47)</f>
        <v>433937.91100000002</v>
      </c>
      <c r="F40" s="255">
        <f t="shared" ref="F40:F47" si="17">E40/D40</f>
        <v>5.943691531526043</v>
      </c>
      <c r="G40" s="254">
        <f>G39</f>
        <v>1198.7610000000002</v>
      </c>
      <c r="H40" s="254">
        <f t="shared" ref="H40:N40" si="18">H39</f>
        <v>6388.1239999999998</v>
      </c>
      <c r="I40" s="255">
        <f t="shared" si="18"/>
        <v>5.3289387959735084</v>
      </c>
      <c r="J40" s="254">
        <f t="shared" si="18"/>
        <v>12820.344999999998</v>
      </c>
      <c r="K40" s="254">
        <f t="shared" si="18"/>
        <v>45441.913</v>
      </c>
      <c r="L40" s="254">
        <f t="shared" si="18"/>
        <v>19250.905999999999</v>
      </c>
      <c r="M40" s="254">
        <f t="shared" si="18"/>
        <v>64692.818999999996</v>
      </c>
      <c r="N40" s="255">
        <f t="shared" si="18"/>
        <v>5.0461059355266968</v>
      </c>
      <c r="O40" s="254">
        <f t="shared" ref="O40:T40" si="19">O39</f>
        <v>17263.582000000002</v>
      </c>
      <c r="P40" s="254">
        <f t="shared" si="19"/>
        <v>36557.273000000001</v>
      </c>
      <c r="Q40" s="254">
        <f>Q39</f>
        <v>19.751999999999999</v>
      </c>
      <c r="R40" s="254">
        <f t="shared" si="19"/>
        <v>17885.776999999998</v>
      </c>
      <c r="S40" s="254">
        <f>S39</f>
        <v>54443.05</v>
      </c>
      <c r="T40" s="255">
        <f t="shared" si="19"/>
        <v>3.1536357865939988</v>
      </c>
      <c r="U40" s="257">
        <f>U39</f>
        <v>104290.836</v>
      </c>
      <c r="V40" s="166">
        <f t="shared" si="2"/>
        <v>559461.90399999998</v>
      </c>
      <c r="W40" s="167">
        <f t="shared" si="6"/>
        <v>5.364439728913478</v>
      </c>
      <c r="X40" s="210">
        <f t="shared" si="7"/>
        <v>6.4373276746961734</v>
      </c>
      <c r="Y40" s="15"/>
      <c r="Z40" s="72">
        <v>12820.344999999998</v>
      </c>
      <c r="AA40" s="72">
        <v>45441.913</v>
      </c>
      <c r="AC40">
        <v>19250.905999999999</v>
      </c>
      <c r="AG40">
        <v>17263.582000000002</v>
      </c>
      <c r="AH40">
        <v>36557.273000000001</v>
      </c>
      <c r="AI40">
        <v>19.751999999999999</v>
      </c>
      <c r="AJ40">
        <v>17885.776999999998</v>
      </c>
    </row>
    <row r="41" spans="1:38" ht="24.75" customHeight="1" x14ac:dyDescent="0.25">
      <c r="A41" s="478"/>
      <c r="B41" s="195" t="s">
        <v>7</v>
      </c>
      <c r="C41" s="171"/>
      <c r="D41" s="177">
        <f>SUM(D7,D15,D23,D31)</f>
        <v>6013.2849999999999</v>
      </c>
      <c r="E41" s="177">
        <f t="shared" ref="D41:E47" si="20">E7+E15+E23+E31</f>
        <v>33467.195</v>
      </c>
      <c r="F41" s="173">
        <f t="shared" si="17"/>
        <v>5.5655427939969586</v>
      </c>
      <c r="G41" s="177">
        <f t="shared" ref="G41:H47" si="21">G7+G15+G23+G31</f>
        <v>0</v>
      </c>
      <c r="H41" s="177">
        <f t="shared" si="21"/>
        <v>0</v>
      </c>
      <c r="I41" s="173"/>
      <c r="J41" s="172">
        <f>J7+J15+J23+J31</f>
        <v>1055.962</v>
      </c>
      <c r="K41" s="172">
        <f>K7+K15+K23+K31</f>
        <v>3608.2280000000001</v>
      </c>
      <c r="L41" s="172">
        <f>L7+L15+L23+L31</f>
        <v>1499.7149999999999</v>
      </c>
      <c r="M41" s="172">
        <f>M7+M15+M23+M31</f>
        <v>5107.9429999999993</v>
      </c>
      <c r="N41" s="173">
        <f t="shared" ref="N41:N46" si="22">M41/J41</f>
        <v>4.8372413022438305</v>
      </c>
      <c r="O41" s="172">
        <f>O7+O15+O23+O31</f>
        <v>0</v>
      </c>
      <c r="P41" s="172">
        <f>P7+P15+P23+P31</f>
        <v>0</v>
      </c>
      <c r="Q41" s="172">
        <f>Q7+Q15+Q23+Q31</f>
        <v>0</v>
      </c>
      <c r="R41" s="172">
        <f>R7+R15+R23+R31</f>
        <v>0</v>
      </c>
      <c r="S41" s="172">
        <f>S7+S15+S23+S31</f>
        <v>0</v>
      </c>
      <c r="T41" s="173" t="e">
        <f>S41/O41</f>
        <v>#DIV/0!</v>
      </c>
      <c r="U41" s="172">
        <f t="shared" ref="U41:U47" si="23">U7+U15+U23+U31</f>
        <v>7069.2470000000003</v>
      </c>
      <c r="V41" s="166">
        <f t="shared" si="2"/>
        <v>38575.137999999999</v>
      </c>
      <c r="W41" s="167">
        <f t="shared" si="6"/>
        <v>5.4567534562026196</v>
      </c>
      <c r="X41" s="210">
        <f t="shared" si="7"/>
        <v>6.5481041474431434</v>
      </c>
      <c r="Y41" s="16"/>
      <c r="Z41" s="70">
        <v>1055.962</v>
      </c>
      <c r="AA41" s="70">
        <v>3608.2280000000001</v>
      </c>
      <c r="AC41">
        <v>1499.7149999999999</v>
      </c>
      <c r="AG41">
        <v>0</v>
      </c>
      <c r="AH41">
        <v>0</v>
      </c>
      <c r="AI41">
        <v>0</v>
      </c>
      <c r="AJ41">
        <v>0</v>
      </c>
    </row>
    <row r="42" spans="1:38" ht="24.75" customHeight="1" x14ac:dyDescent="0.25">
      <c r="A42" s="478"/>
      <c r="B42" s="195" t="s">
        <v>8</v>
      </c>
      <c r="C42" s="171"/>
      <c r="D42" s="177">
        <f t="shared" si="20"/>
        <v>0</v>
      </c>
      <c r="E42" s="177">
        <f t="shared" si="20"/>
        <v>0</v>
      </c>
      <c r="F42" s="173"/>
      <c r="G42" s="177">
        <f t="shared" si="21"/>
        <v>0</v>
      </c>
      <c r="H42" s="177">
        <f t="shared" si="21"/>
        <v>0</v>
      </c>
      <c r="I42" s="173"/>
      <c r="J42" s="172">
        <f t="shared" ref="J42:J47" si="24">J8+J16+J24+J32</f>
        <v>0</v>
      </c>
      <c r="K42" s="172">
        <f t="shared" ref="K42:M47" si="25">K8+K16+K24+K32</f>
        <v>0</v>
      </c>
      <c r="L42" s="172">
        <f t="shared" si="25"/>
        <v>0</v>
      </c>
      <c r="M42" s="172">
        <f t="shared" si="25"/>
        <v>0</v>
      </c>
      <c r="N42" s="173"/>
      <c r="O42" s="172">
        <f t="shared" ref="O42:R47" si="26">O8+O16+O24+O32</f>
        <v>0</v>
      </c>
      <c r="P42" s="172">
        <f t="shared" si="26"/>
        <v>0</v>
      </c>
      <c r="Q42" s="172">
        <f t="shared" ref="Q42:Q47" si="27">Q8+Q16+Q24+Q32</f>
        <v>0</v>
      </c>
      <c r="R42" s="172">
        <f t="shared" si="26"/>
        <v>0</v>
      </c>
      <c r="S42" s="172">
        <f t="shared" ref="S42:S47" si="28">S8+S16+S24+S32</f>
        <v>0</v>
      </c>
      <c r="T42" s="173"/>
      <c r="U42" s="172">
        <f t="shared" si="23"/>
        <v>0</v>
      </c>
      <c r="V42" s="166">
        <f t="shared" si="2"/>
        <v>0</v>
      </c>
      <c r="W42" s="167" t="e">
        <f t="shared" si="6"/>
        <v>#DIV/0!</v>
      </c>
      <c r="X42" s="210" t="e">
        <f t="shared" si="7"/>
        <v>#DIV/0!</v>
      </c>
      <c r="Y42" s="16"/>
      <c r="Z42" s="70">
        <v>0</v>
      </c>
      <c r="AA42" s="70">
        <v>0</v>
      </c>
      <c r="AC42">
        <v>0</v>
      </c>
      <c r="AG42">
        <v>0</v>
      </c>
      <c r="AH42">
        <v>0</v>
      </c>
      <c r="AI42">
        <v>0</v>
      </c>
      <c r="AJ42">
        <v>0</v>
      </c>
    </row>
    <row r="43" spans="1:38" ht="24.75" customHeight="1" x14ac:dyDescent="0.25">
      <c r="A43" s="478"/>
      <c r="B43" s="195" t="s">
        <v>9</v>
      </c>
      <c r="C43" s="171"/>
      <c r="D43" s="177">
        <f t="shared" si="20"/>
        <v>0</v>
      </c>
      <c r="E43" s="177">
        <f t="shared" si="20"/>
        <v>0</v>
      </c>
      <c r="F43" s="173"/>
      <c r="G43" s="177">
        <f t="shared" si="21"/>
        <v>0</v>
      </c>
      <c r="H43" s="177">
        <f t="shared" si="21"/>
        <v>0</v>
      </c>
      <c r="I43" s="173"/>
      <c r="J43" s="172">
        <f t="shared" si="24"/>
        <v>0</v>
      </c>
      <c r="K43" s="172">
        <f t="shared" si="25"/>
        <v>0</v>
      </c>
      <c r="L43" s="172">
        <f t="shared" si="25"/>
        <v>0</v>
      </c>
      <c r="M43" s="172">
        <f t="shared" si="25"/>
        <v>0</v>
      </c>
      <c r="N43" s="173"/>
      <c r="O43" s="172">
        <f t="shared" si="26"/>
        <v>0</v>
      </c>
      <c r="P43" s="172">
        <f t="shared" si="26"/>
        <v>0</v>
      </c>
      <c r="Q43" s="172">
        <f t="shared" si="27"/>
        <v>0</v>
      </c>
      <c r="R43" s="172">
        <f t="shared" si="26"/>
        <v>0</v>
      </c>
      <c r="S43" s="172">
        <f t="shared" si="28"/>
        <v>0</v>
      </c>
      <c r="T43" s="173"/>
      <c r="U43" s="172">
        <f t="shared" si="23"/>
        <v>0</v>
      </c>
      <c r="V43" s="166">
        <f t="shared" si="2"/>
        <v>0</v>
      </c>
      <c r="W43" s="167" t="e">
        <f t="shared" si="6"/>
        <v>#DIV/0!</v>
      </c>
      <c r="X43" s="210" t="e">
        <f t="shared" si="7"/>
        <v>#DIV/0!</v>
      </c>
      <c r="Y43" s="16"/>
      <c r="Z43" s="70">
        <v>0</v>
      </c>
      <c r="AA43" s="70">
        <v>0</v>
      </c>
      <c r="AC43">
        <v>0</v>
      </c>
      <c r="AG43">
        <v>0</v>
      </c>
      <c r="AH43">
        <v>0</v>
      </c>
      <c r="AI43">
        <v>0</v>
      </c>
      <c r="AJ43">
        <v>0</v>
      </c>
    </row>
    <row r="44" spans="1:38" ht="24.75" customHeight="1" x14ac:dyDescent="0.25">
      <c r="A44" s="478"/>
      <c r="B44" s="195" t="s">
        <v>10</v>
      </c>
      <c r="C44" s="171"/>
      <c r="D44" s="177">
        <f>SUM(D10,D18,D26,D34)</f>
        <v>45896.004000000001</v>
      </c>
      <c r="E44" s="177">
        <f t="shared" si="20"/>
        <v>272623.71299999999</v>
      </c>
      <c r="F44" s="173">
        <f t="shared" si="17"/>
        <v>5.9400315766052305</v>
      </c>
      <c r="G44" s="172">
        <f t="shared" si="21"/>
        <v>1198.7610000000002</v>
      </c>
      <c r="H44" s="177">
        <f t="shared" si="21"/>
        <v>6388.1239999999998</v>
      </c>
      <c r="I44" s="173">
        <f>H44/G44</f>
        <v>5.3289387959735084</v>
      </c>
      <c r="J44" s="172">
        <f t="shared" si="24"/>
        <v>9592.4330000000009</v>
      </c>
      <c r="K44" s="172">
        <f t="shared" si="25"/>
        <v>33605.661999999997</v>
      </c>
      <c r="L44" s="172">
        <f t="shared" si="25"/>
        <v>14592.618999999999</v>
      </c>
      <c r="M44" s="172">
        <f t="shared" si="25"/>
        <v>48198.280999999995</v>
      </c>
      <c r="N44" s="173">
        <f t="shared" si="22"/>
        <v>5.0246148187847641</v>
      </c>
      <c r="O44" s="172">
        <f t="shared" si="26"/>
        <v>8586.4340000000011</v>
      </c>
      <c r="P44" s="172">
        <f t="shared" si="26"/>
        <v>18559.796999999999</v>
      </c>
      <c r="Q44" s="172">
        <f t="shared" si="27"/>
        <v>13.651999999999999</v>
      </c>
      <c r="R44" s="172">
        <f t="shared" si="26"/>
        <v>12506.453999999998</v>
      </c>
      <c r="S44" s="172">
        <f t="shared" si="28"/>
        <v>31066.250999999997</v>
      </c>
      <c r="T44" s="173">
        <f>S44/O44</f>
        <v>3.6180620499732474</v>
      </c>
      <c r="U44" s="172">
        <f t="shared" si="23"/>
        <v>65273.631999999998</v>
      </c>
      <c r="V44" s="166">
        <f t="shared" si="2"/>
        <v>358276.36899999995</v>
      </c>
      <c r="W44" s="167">
        <f t="shared" si="6"/>
        <v>5.4888376519327124</v>
      </c>
      <c r="X44" s="210">
        <f t="shared" si="7"/>
        <v>6.5866051823192544</v>
      </c>
      <c r="Y44" s="16"/>
      <c r="Z44" s="70">
        <v>9592.4330000000009</v>
      </c>
      <c r="AA44" s="70">
        <v>33605.661999999997</v>
      </c>
      <c r="AC44">
        <v>14592.618999999999</v>
      </c>
      <c r="AG44">
        <v>8586.4340000000011</v>
      </c>
      <c r="AH44">
        <v>18559.796999999999</v>
      </c>
      <c r="AI44">
        <v>13.651999999999999</v>
      </c>
      <c r="AJ44">
        <v>12506.453999999998</v>
      </c>
    </row>
    <row r="45" spans="1:38" ht="24.75" customHeight="1" x14ac:dyDescent="0.25">
      <c r="A45" s="478"/>
      <c r="B45" s="195" t="s">
        <v>11</v>
      </c>
      <c r="C45" s="171"/>
      <c r="D45" s="177">
        <f>SUM(D11,D19,D27,D35)</f>
        <v>7199.701</v>
      </c>
      <c r="E45" s="177">
        <f t="shared" si="20"/>
        <v>42003.852999999996</v>
      </c>
      <c r="F45" s="173">
        <f t="shared" si="17"/>
        <v>5.8341107498769738</v>
      </c>
      <c r="G45" s="177">
        <f t="shared" si="21"/>
        <v>0</v>
      </c>
      <c r="H45" s="177">
        <f t="shared" si="21"/>
        <v>0</v>
      </c>
      <c r="I45" s="173"/>
      <c r="J45" s="172">
        <f t="shared" si="24"/>
        <v>734.49599999999998</v>
      </c>
      <c r="K45" s="172">
        <f t="shared" si="25"/>
        <v>2861.2869999999998</v>
      </c>
      <c r="L45" s="172">
        <f t="shared" si="25"/>
        <v>1146.9480000000001</v>
      </c>
      <c r="M45" s="172">
        <f t="shared" si="25"/>
        <v>4008.2349999999997</v>
      </c>
      <c r="N45" s="173">
        <f t="shared" si="22"/>
        <v>5.4571229795669405</v>
      </c>
      <c r="O45" s="172">
        <f t="shared" si="26"/>
        <v>0</v>
      </c>
      <c r="P45" s="172">
        <f t="shared" si="26"/>
        <v>0</v>
      </c>
      <c r="Q45" s="172">
        <f t="shared" si="27"/>
        <v>0</v>
      </c>
      <c r="R45" s="172">
        <f t="shared" si="26"/>
        <v>0</v>
      </c>
      <c r="S45" s="172">
        <f t="shared" si="28"/>
        <v>0</v>
      </c>
      <c r="T45" s="173" t="e">
        <f>S45/O45</f>
        <v>#DIV/0!</v>
      </c>
      <c r="U45" s="172">
        <f t="shared" si="23"/>
        <v>7934.1970000000001</v>
      </c>
      <c r="V45" s="166">
        <f t="shared" si="2"/>
        <v>46012.087999999996</v>
      </c>
      <c r="W45" s="167">
        <f t="shared" si="6"/>
        <v>5.7992116908617213</v>
      </c>
      <c r="X45" s="210">
        <f t="shared" si="7"/>
        <v>6.959054029034065</v>
      </c>
      <c r="Y45" s="16"/>
      <c r="Z45" s="70">
        <v>734.49599999999998</v>
      </c>
      <c r="AA45" s="70">
        <v>2861.2869999999998</v>
      </c>
      <c r="AC45">
        <v>1146.9480000000001</v>
      </c>
      <c r="AG45">
        <v>0</v>
      </c>
      <c r="AH45">
        <v>0</v>
      </c>
      <c r="AI45">
        <v>0</v>
      </c>
      <c r="AJ45">
        <v>0</v>
      </c>
    </row>
    <row r="46" spans="1:38" ht="24.75" customHeight="1" x14ac:dyDescent="0.25">
      <c r="A46" s="478"/>
      <c r="B46" s="195" t="s">
        <v>12</v>
      </c>
      <c r="C46" s="171"/>
      <c r="D46" s="177">
        <f>SUM(D12,D20,D28,D36)</f>
        <v>13823.249</v>
      </c>
      <c r="E46" s="177">
        <f>E12+E20+E28+E36</f>
        <v>85406.326000000001</v>
      </c>
      <c r="F46" s="173">
        <f t="shared" si="17"/>
        <v>6.1784552965804203</v>
      </c>
      <c r="G46" s="177">
        <f t="shared" si="21"/>
        <v>0</v>
      </c>
      <c r="H46" s="177">
        <f t="shared" si="21"/>
        <v>0</v>
      </c>
      <c r="I46" s="173"/>
      <c r="J46" s="172">
        <f t="shared" si="24"/>
        <v>1437.454</v>
      </c>
      <c r="K46" s="172">
        <f t="shared" si="25"/>
        <v>5366.7359999999999</v>
      </c>
      <c r="L46" s="172">
        <f t="shared" si="25"/>
        <v>2011.624</v>
      </c>
      <c r="M46" s="172">
        <f t="shared" si="25"/>
        <v>7378.36</v>
      </c>
      <c r="N46" s="173">
        <f t="shared" si="22"/>
        <v>5.1329364278787359</v>
      </c>
      <c r="O46" s="172">
        <f t="shared" si="26"/>
        <v>8677.148000000001</v>
      </c>
      <c r="P46" s="172">
        <f t="shared" si="26"/>
        <v>17997.476000000002</v>
      </c>
      <c r="Q46" s="172">
        <f t="shared" si="27"/>
        <v>6.1</v>
      </c>
      <c r="R46" s="172">
        <f t="shared" si="26"/>
        <v>5379.3230000000003</v>
      </c>
      <c r="S46" s="172">
        <f t="shared" si="28"/>
        <v>23376.799000000003</v>
      </c>
      <c r="T46" s="173">
        <f>S46/O46</f>
        <v>2.6940648010152644</v>
      </c>
      <c r="U46" s="172">
        <f t="shared" si="23"/>
        <v>23937.850999999999</v>
      </c>
      <c r="V46" s="166">
        <f t="shared" si="2"/>
        <v>116161.485</v>
      </c>
      <c r="W46" s="167">
        <f t="shared" si="6"/>
        <v>4.85262795728823</v>
      </c>
      <c r="X46" s="210">
        <f t="shared" si="7"/>
        <v>5.8231535487458759</v>
      </c>
      <c r="Y46" s="16"/>
      <c r="Z46" s="70">
        <v>1437.454</v>
      </c>
      <c r="AA46" s="70">
        <v>5366.7359999999999</v>
      </c>
      <c r="AC46">
        <v>2011.624</v>
      </c>
      <c r="AG46">
        <v>8677.148000000001</v>
      </c>
      <c r="AH46">
        <v>17997.476000000002</v>
      </c>
      <c r="AI46">
        <v>6.1</v>
      </c>
      <c r="AJ46">
        <v>5379.3230000000003</v>
      </c>
    </row>
    <row r="47" spans="1:38" ht="24.75" customHeight="1" x14ac:dyDescent="0.25">
      <c r="A47" s="478"/>
      <c r="B47" s="195" t="s">
        <v>13</v>
      </c>
      <c r="C47" s="198"/>
      <c r="D47" s="177">
        <f>SUM(D13,D21,D29,D37)</f>
        <v>75.909000000000006</v>
      </c>
      <c r="E47" s="197">
        <f t="shared" si="20"/>
        <v>436.82400000000001</v>
      </c>
      <c r="F47" s="173">
        <f t="shared" si="17"/>
        <v>5.7545745563767143</v>
      </c>
      <c r="G47" s="177">
        <f t="shared" si="21"/>
        <v>0</v>
      </c>
      <c r="H47" s="177">
        <f t="shared" si="21"/>
        <v>0</v>
      </c>
      <c r="I47" s="173"/>
      <c r="J47" s="172">
        <f t="shared" si="24"/>
        <v>0</v>
      </c>
      <c r="K47" s="172">
        <f t="shared" si="25"/>
        <v>0</v>
      </c>
      <c r="L47" s="172">
        <f t="shared" si="25"/>
        <v>0</v>
      </c>
      <c r="M47" s="172">
        <f t="shared" si="25"/>
        <v>0</v>
      </c>
      <c r="N47" s="173"/>
      <c r="O47" s="172">
        <f t="shared" si="26"/>
        <v>0</v>
      </c>
      <c r="P47" s="172">
        <f t="shared" si="26"/>
        <v>0</v>
      </c>
      <c r="Q47" s="172">
        <f t="shared" si="27"/>
        <v>0</v>
      </c>
      <c r="R47" s="172">
        <f t="shared" si="26"/>
        <v>0</v>
      </c>
      <c r="S47" s="172">
        <f t="shared" si="28"/>
        <v>0</v>
      </c>
      <c r="T47" s="173"/>
      <c r="U47" s="172">
        <f t="shared" si="23"/>
        <v>75.909000000000006</v>
      </c>
      <c r="V47" s="166">
        <f t="shared" si="2"/>
        <v>436.82400000000001</v>
      </c>
      <c r="W47" s="167">
        <f t="shared" si="6"/>
        <v>5.7545745563767143</v>
      </c>
      <c r="X47" s="210">
        <f t="shared" si="7"/>
        <v>6.9054894676520568</v>
      </c>
      <c r="Y47" s="16"/>
      <c r="Z47" s="70">
        <v>0</v>
      </c>
      <c r="AA47" s="70">
        <v>0</v>
      </c>
      <c r="AC47">
        <v>0</v>
      </c>
      <c r="AG47">
        <v>0</v>
      </c>
      <c r="AH47">
        <v>0</v>
      </c>
      <c r="AI47">
        <v>0</v>
      </c>
      <c r="AJ47">
        <v>0</v>
      </c>
    </row>
    <row r="48" spans="1:38" s="22" customFormat="1" ht="3.75" customHeight="1" x14ac:dyDescent="0.3">
      <c r="A48" s="21"/>
      <c r="D48" s="73"/>
      <c r="E48" s="73"/>
      <c r="F48" s="73"/>
      <c r="G48" s="73"/>
      <c r="H48" s="73"/>
      <c r="I48" s="73"/>
      <c r="J48" s="73"/>
      <c r="K48" s="73"/>
      <c r="L48" s="73"/>
      <c r="M48" s="73"/>
      <c r="N48" s="73"/>
      <c r="O48" s="73"/>
      <c r="P48" s="73"/>
      <c r="Q48" s="73"/>
      <c r="R48" s="73"/>
      <c r="S48" s="73"/>
      <c r="T48" s="73"/>
      <c r="U48" s="73"/>
      <c r="V48" s="73"/>
      <c r="W48" s="73"/>
    </row>
    <row r="49" spans="1:35" ht="4.5" customHeight="1" x14ac:dyDescent="0.3">
      <c r="A49" s="21"/>
      <c r="B49" s="147"/>
      <c r="C49" s="147"/>
      <c r="D49" s="147"/>
      <c r="E49" s="147"/>
      <c r="F49" s="147"/>
      <c r="G49" s="147"/>
      <c r="H49" s="147"/>
      <c r="I49" s="147"/>
      <c r="J49" s="147"/>
      <c r="K49" s="147"/>
      <c r="L49" s="147"/>
      <c r="M49" s="147"/>
      <c r="N49" s="147"/>
      <c r="O49" s="147"/>
      <c r="P49" s="147"/>
      <c r="Q49" s="147"/>
      <c r="R49" s="147"/>
      <c r="S49" s="147"/>
      <c r="T49" s="147"/>
      <c r="U49" s="147"/>
      <c r="V49" s="147"/>
      <c r="W49" s="147"/>
      <c r="X49" s="147"/>
    </row>
    <row r="50" spans="1:35" ht="15.75" x14ac:dyDescent="0.25">
      <c r="B50" s="67" t="s">
        <v>89</v>
      </c>
      <c r="C50" s="147"/>
      <c r="D50" s="147"/>
      <c r="E50" s="147"/>
      <c r="F50" s="147"/>
      <c r="G50" s="147"/>
      <c r="H50" s="147"/>
      <c r="I50" s="147"/>
      <c r="J50" s="147"/>
      <c r="K50" s="147"/>
      <c r="L50" s="147"/>
      <c r="M50" s="147"/>
      <c r="N50" s="147"/>
      <c r="O50" s="147"/>
      <c r="P50" s="147"/>
      <c r="Q50" s="147"/>
      <c r="R50" s="147"/>
      <c r="S50" s="147"/>
      <c r="T50" s="147"/>
      <c r="U50" s="192"/>
      <c r="V50" s="490" t="s">
        <v>90</v>
      </c>
      <c r="W50" s="490"/>
      <c r="X50" s="147"/>
    </row>
    <row r="51" spans="1:35" x14ac:dyDescent="0.25">
      <c r="C51"/>
    </row>
    <row r="52" spans="1:35" x14ac:dyDescent="0.25">
      <c r="U52" s="48"/>
    </row>
    <row r="53" spans="1:35" x14ac:dyDescent="0.25">
      <c r="AD53" s="479" t="s">
        <v>32</v>
      </c>
      <c r="AE53" s="479"/>
      <c r="AF53" s="479"/>
      <c r="AG53" s="479"/>
      <c r="AH53" s="479"/>
      <c r="AI53" s="479"/>
    </row>
    <row r="54" spans="1:35" x14ac:dyDescent="0.25">
      <c r="AD54" s="479"/>
      <c r="AE54" s="479"/>
      <c r="AF54" s="479"/>
      <c r="AG54" s="479"/>
      <c r="AH54" s="479"/>
      <c r="AI54" s="479"/>
    </row>
    <row r="55" spans="1:35" x14ac:dyDescent="0.25">
      <c r="AD55" s="479"/>
      <c r="AE55" s="479"/>
      <c r="AF55" s="479"/>
      <c r="AG55" s="479"/>
      <c r="AH55" s="479"/>
      <c r="AI55" s="479"/>
    </row>
    <row r="56" spans="1:35" x14ac:dyDescent="0.25">
      <c r="AD56" s="479"/>
      <c r="AE56" s="479"/>
      <c r="AF56" s="479"/>
      <c r="AG56" s="479"/>
      <c r="AH56" s="479"/>
      <c r="AI56" s="479"/>
    </row>
  </sheetData>
  <mergeCells count="18">
    <mergeCell ref="U1:W1"/>
    <mergeCell ref="B2:X2"/>
    <mergeCell ref="Z2:AA2"/>
    <mergeCell ref="AB2:AC2"/>
    <mergeCell ref="V3:W3"/>
    <mergeCell ref="Z4:AE4"/>
    <mergeCell ref="AG4:AL4"/>
    <mergeCell ref="A6:A38"/>
    <mergeCell ref="A41:A47"/>
    <mergeCell ref="AD53:AI56"/>
    <mergeCell ref="B4:B5"/>
    <mergeCell ref="C4:C5"/>
    <mergeCell ref="D4:F4"/>
    <mergeCell ref="G4:I4"/>
    <mergeCell ref="J4:N4"/>
    <mergeCell ref="V50:W50"/>
    <mergeCell ref="O4:T4"/>
    <mergeCell ref="U4:X4"/>
  </mergeCells>
  <dataValidations count="1">
    <dataValidation type="decimal" allowBlank="1" showErrorMessage="1" errorTitle="Ошибка" error="Допускается ввод только действительных чисел!" sqref="Z15:AC34 F39:U39 G29:N29 G30:H34 J6:M13 D38:D40 N41:N47 D22:D30 F40:F47 G22:H28 I41:I47 J30:M38 E22:E40 J15:M28 T41:T47 T29 AG22:AK22 AG39:AL39 AG23:AJ38 AG15:AJ21 Y39:AE39 Z35:Z37 AG6:AJ13">
      <formula1>-9.99999999999999E+23</formula1>
      <formula2>9.99999999999999E+23</formula2>
    </dataValidation>
  </dataValidations>
  <pageMargins left="0.70866141732283472" right="0.31496062992125984" top="0.55118110236220474" bottom="0.35433070866141736" header="0.31496062992125984" footer="0.31496062992125984"/>
  <pageSetup paperSize="9" scale="2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57C9"/>
  </sheetPr>
  <dimension ref="A1:BF51"/>
  <sheetViews>
    <sheetView view="pageBreakPreview" zoomScale="60" zoomScaleNormal="70" workbookViewId="0">
      <selection sqref="A1:XFD1048576"/>
    </sheetView>
  </sheetViews>
  <sheetFormatPr defaultRowHeight="15"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 min="31" max="31" width="14.7109375" hidden="1" customWidth="1" outlineLevel="1"/>
    <col min="32" max="32" width="16.85546875" hidden="1" customWidth="1" outlineLevel="1"/>
    <col min="33" max="34" width="12.7109375" hidden="1" customWidth="1" outlineLevel="1"/>
    <col min="35" max="35" width="14.140625" hidden="1" customWidth="1" outlineLevel="1"/>
    <col min="36" max="36" width="12.7109375" hidden="1" customWidth="1" outlineLevel="1"/>
    <col min="37" max="38" width="15.85546875" hidden="1" customWidth="1" outlineLevel="1"/>
    <col min="39" max="39" width="11.5703125" hidden="1" customWidth="1" outlineLevel="1"/>
    <col min="40" max="41" width="15.85546875" hidden="1" customWidth="1" outlineLevel="1"/>
    <col min="42" max="42" width="16.28515625" hidden="1" customWidth="1" outlineLevel="1"/>
    <col min="43" max="43" width="12.7109375" hidden="1" customWidth="1" outlineLevel="1"/>
    <col min="44" max="44" width="14.5703125" hidden="1" customWidth="1" outlineLevel="1"/>
    <col min="45" max="45" width="15.85546875" hidden="1" customWidth="1" outlineLevel="1"/>
    <col min="46" max="46" width="11.5703125" hidden="1" customWidth="1" outlineLevel="1"/>
    <col min="47" max="47" width="15.85546875" hidden="1" customWidth="1" outlineLevel="1"/>
    <col min="48" max="48" width="18.85546875" hidden="1" customWidth="1" outlineLevel="1"/>
    <col min="49" max="50" width="14.5703125" hidden="1" customWidth="1" outlineLevel="1"/>
    <col min="51" max="51" width="16.28515625" hidden="1" customWidth="1" outlineLevel="1"/>
    <col min="52" max="52" width="12.7109375" hidden="1" customWidth="1" outlineLevel="1"/>
    <col min="53" max="53" width="18.7109375" bestFit="1" customWidth="1" collapsed="1"/>
    <col min="54" max="54" width="17.7109375" bestFit="1" customWidth="1"/>
    <col min="55" max="55" width="13.7109375" bestFit="1" customWidth="1"/>
    <col min="56" max="56" width="13.42578125" customWidth="1"/>
    <col min="57" max="57" width="13.140625" customWidth="1"/>
    <col min="58" max="58" width="12.42578125" customWidth="1"/>
  </cols>
  <sheetData>
    <row r="1" spans="1:58" ht="15.75" x14ac:dyDescent="0.25">
      <c r="H1" s="473" t="s">
        <v>73</v>
      </c>
      <c r="I1" s="473"/>
    </row>
    <row r="2" spans="1:58" s="112" customFormat="1" ht="71.25" customHeight="1" x14ac:dyDescent="0.25">
      <c r="A2" s="476" t="s">
        <v>129</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76"/>
      <c r="AT2" s="476"/>
      <c r="AU2" s="476"/>
      <c r="AV2" s="476"/>
      <c r="AW2" s="476"/>
      <c r="AX2" s="476"/>
      <c r="AY2" s="476"/>
      <c r="AZ2" s="476"/>
      <c r="BA2" s="476"/>
      <c r="BB2" s="476"/>
      <c r="BC2" s="476"/>
      <c r="BD2" s="476"/>
      <c r="BE2" s="476"/>
      <c r="BF2" s="476"/>
    </row>
    <row r="3" spans="1:58" ht="12" customHeight="1" x14ac:dyDescent="0.25">
      <c r="B3" s="307"/>
      <c r="C3" s="307"/>
      <c r="D3" s="307"/>
      <c r="E3" s="307"/>
      <c r="F3" s="307"/>
      <c r="G3" s="307"/>
      <c r="H3" s="307"/>
      <c r="I3" s="307"/>
      <c r="J3" s="307"/>
      <c r="K3" s="307"/>
      <c r="L3" s="307"/>
      <c r="M3" s="307"/>
      <c r="N3" s="307"/>
      <c r="O3" s="307"/>
      <c r="P3" s="307"/>
      <c r="Q3" s="307"/>
      <c r="R3" s="307"/>
      <c r="S3" s="307"/>
      <c r="T3" s="307"/>
      <c r="U3" s="307"/>
      <c r="V3" s="307"/>
      <c r="W3" s="307"/>
      <c r="X3" s="307"/>
      <c r="Y3" s="307"/>
      <c r="Z3" s="508"/>
      <c r="AA3" s="508"/>
      <c r="AB3" s="508"/>
      <c r="AC3" s="508"/>
      <c r="AD3" s="17"/>
      <c r="AE3" s="17"/>
      <c r="AF3" s="17"/>
      <c r="AG3" s="17"/>
      <c r="AH3" s="17"/>
      <c r="AI3" s="17"/>
      <c r="AJ3" s="17"/>
      <c r="AK3" s="17"/>
      <c r="AL3" s="17"/>
      <c r="AM3" s="17"/>
      <c r="AN3" s="17"/>
      <c r="AO3" s="17"/>
      <c r="AP3" s="17"/>
      <c r="AQ3" s="17"/>
      <c r="AR3" s="17"/>
      <c r="AS3" s="17"/>
      <c r="AT3" s="17"/>
      <c r="AU3" s="17"/>
      <c r="AV3" s="17"/>
      <c r="AW3" s="17"/>
      <c r="AX3" s="17"/>
      <c r="AY3" s="17"/>
      <c r="AZ3" s="17"/>
      <c r="BA3" s="508"/>
      <c r="BB3" s="508"/>
      <c r="BC3" s="508"/>
      <c r="BD3" s="508"/>
    </row>
    <row r="4" spans="1:58" ht="15.75" x14ac:dyDescent="0.25">
      <c r="B4" s="501" t="s">
        <v>2</v>
      </c>
      <c r="C4" s="502" t="s">
        <v>0</v>
      </c>
      <c r="D4" s="503" t="s">
        <v>3</v>
      </c>
      <c r="E4" s="504"/>
      <c r="F4" s="504"/>
      <c r="G4" s="504" t="s">
        <v>4</v>
      </c>
      <c r="H4" s="504"/>
      <c r="I4" s="504"/>
      <c r="J4" s="504" t="s">
        <v>16</v>
      </c>
      <c r="K4" s="504"/>
      <c r="L4" s="504"/>
      <c r="M4" s="504"/>
      <c r="N4" s="504"/>
      <c r="O4" s="504"/>
      <c r="P4" s="504"/>
      <c r="Q4" s="504" t="s">
        <v>19</v>
      </c>
      <c r="R4" s="504"/>
      <c r="S4" s="504"/>
      <c r="T4" s="504"/>
      <c r="U4" s="504"/>
      <c r="V4" s="504"/>
      <c r="W4" s="504"/>
      <c r="X4" s="504"/>
      <c r="Y4" s="504"/>
      <c r="Z4" s="504" t="s">
        <v>127</v>
      </c>
      <c r="AA4" s="504"/>
      <c r="AB4" s="504"/>
      <c r="AC4" s="504"/>
      <c r="AE4" s="506" t="s">
        <v>3</v>
      </c>
      <c r="AF4" s="507"/>
      <c r="AG4" s="507"/>
      <c r="AH4" s="507" t="s">
        <v>4</v>
      </c>
      <c r="AI4" s="507"/>
      <c r="AJ4" s="507"/>
      <c r="AK4" s="507" t="s">
        <v>16</v>
      </c>
      <c r="AL4" s="507"/>
      <c r="AM4" s="507"/>
      <c r="AN4" s="507"/>
      <c r="AO4" s="507"/>
      <c r="AP4" s="507"/>
      <c r="AQ4" s="507"/>
      <c r="AR4" s="507" t="s">
        <v>19</v>
      </c>
      <c r="AS4" s="507"/>
      <c r="AT4" s="507"/>
      <c r="AU4" s="507"/>
      <c r="AV4" s="507"/>
      <c r="AW4" s="507"/>
      <c r="AX4" s="507"/>
      <c r="AY4" s="507"/>
      <c r="AZ4" s="507"/>
      <c r="BA4" s="504" t="s">
        <v>128</v>
      </c>
      <c r="BB4" s="504"/>
      <c r="BC4" s="504"/>
      <c r="BD4" s="504"/>
      <c r="BE4" s="509" t="s">
        <v>122</v>
      </c>
      <c r="BF4" s="509" t="s">
        <v>123</v>
      </c>
    </row>
    <row r="5" spans="1:58" ht="110.25" customHeight="1" x14ac:dyDescent="0.25">
      <c r="B5" s="501"/>
      <c r="C5" s="502"/>
      <c r="D5" s="270" t="s">
        <v>24</v>
      </c>
      <c r="E5" s="271" t="s">
        <v>25</v>
      </c>
      <c r="F5" s="272" t="s">
        <v>30</v>
      </c>
      <c r="G5" s="270" t="s">
        <v>24</v>
      </c>
      <c r="H5" s="271" t="s">
        <v>25</v>
      </c>
      <c r="I5" s="272" t="s">
        <v>30</v>
      </c>
      <c r="J5" s="273" t="s">
        <v>5</v>
      </c>
      <c r="K5" s="271" t="s">
        <v>27</v>
      </c>
      <c r="L5" s="273" t="s">
        <v>29</v>
      </c>
      <c r="M5" s="271" t="s">
        <v>28</v>
      </c>
      <c r="N5" s="274" t="s">
        <v>20</v>
      </c>
      <c r="O5" s="274" t="s">
        <v>21</v>
      </c>
      <c r="P5" s="272" t="s">
        <v>30</v>
      </c>
      <c r="Q5" s="273" t="s">
        <v>5</v>
      </c>
      <c r="R5" s="271" t="s">
        <v>18</v>
      </c>
      <c r="S5" s="273" t="s">
        <v>29</v>
      </c>
      <c r="T5" s="271" t="s">
        <v>28</v>
      </c>
      <c r="U5" s="273" t="s">
        <v>125</v>
      </c>
      <c r="V5" s="271" t="s">
        <v>126</v>
      </c>
      <c r="W5" s="274" t="s">
        <v>20</v>
      </c>
      <c r="X5" s="274" t="s">
        <v>21</v>
      </c>
      <c r="Y5" s="272" t="s">
        <v>30</v>
      </c>
      <c r="Z5" s="275" t="s">
        <v>24</v>
      </c>
      <c r="AA5" s="276" t="s">
        <v>92</v>
      </c>
      <c r="AB5" s="277" t="s">
        <v>69</v>
      </c>
      <c r="AC5" s="277" t="s">
        <v>81</v>
      </c>
      <c r="AE5" s="270" t="s">
        <v>24</v>
      </c>
      <c r="AF5" s="271" t="s">
        <v>25</v>
      </c>
      <c r="AG5" s="272" t="s">
        <v>30</v>
      </c>
      <c r="AH5" s="270" t="s">
        <v>24</v>
      </c>
      <c r="AI5" s="271" t="s">
        <v>25</v>
      </c>
      <c r="AJ5" s="272" t="s">
        <v>30</v>
      </c>
      <c r="AK5" s="273" t="s">
        <v>5</v>
      </c>
      <c r="AL5" s="271" t="s">
        <v>27</v>
      </c>
      <c r="AM5" s="273" t="s">
        <v>29</v>
      </c>
      <c r="AN5" s="271" t="s">
        <v>28</v>
      </c>
      <c r="AO5" s="274" t="s">
        <v>20</v>
      </c>
      <c r="AP5" s="274" t="s">
        <v>21</v>
      </c>
      <c r="AQ5" s="272" t="s">
        <v>30</v>
      </c>
      <c r="AR5" s="273" t="s">
        <v>5</v>
      </c>
      <c r="AS5" s="271" t="s">
        <v>18</v>
      </c>
      <c r="AT5" s="273" t="s">
        <v>29</v>
      </c>
      <c r="AU5" s="271" t="s">
        <v>28</v>
      </c>
      <c r="AV5" s="273" t="s">
        <v>125</v>
      </c>
      <c r="AW5" s="271" t="s">
        <v>126</v>
      </c>
      <c r="AX5" s="274" t="s">
        <v>20</v>
      </c>
      <c r="AY5" s="274" t="s">
        <v>21</v>
      </c>
      <c r="AZ5" s="272" t="s">
        <v>30</v>
      </c>
      <c r="BA5" s="275" t="s">
        <v>24</v>
      </c>
      <c r="BB5" s="276" t="s">
        <v>92</v>
      </c>
      <c r="BC5" s="277" t="s">
        <v>69</v>
      </c>
      <c r="BD5" s="277" t="s">
        <v>81</v>
      </c>
      <c r="BE5" s="509"/>
      <c r="BF5" s="509"/>
    </row>
    <row r="6" spans="1:58" s="264" customFormat="1" ht="24" x14ac:dyDescent="0.25">
      <c r="A6" s="481"/>
      <c r="B6" s="159" t="s">
        <v>1</v>
      </c>
      <c r="C6" s="262" t="s">
        <v>95</v>
      </c>
      <c r="D6" s="279">
        <f>SUM(D7:D13)</f>
        <v>0</v>
      </c>
      <c r="E6" s="279">
        <f>SUM(E7:E13)</f>
        <v>0</v>
      </c>
      <c r="F6" s="279" t="e">
        <f t="shared" ref="F6:F13" si="0">E6/D6</f>
        <v>#DIV/0!</v>
      </c>
      <c r="G6" s="279">
        <f>SUM(G7:G13)</f>
        <v>0</v>
      </c>
      <c r="H6" s="279">
        <f>SUM(H7:H13)</f>
        <v>0</v>
      </c>
      <c r="I6" s="279" t="e">
        <f t="shared" ref="I6:I21" si="1">H6/G6</f>
        <v>#DIV/0!</v>
      </c>
      <c r="J6" s="279">
        <f>SUM(J7:J13)</f>
        <v>10032.495999999999</v>
      </c>
      <c r="K6" s="279">
        <f>SUM(K7:K13)</f>
        <v>23236.052925</v>
      </c>
      <c r="L6" s="279">
        <f>SUM(L7:L13)</f>
        <v>1.3025</v>
      </c>
      <c r="M6" s="279">
        <f>SUM(M7:M13)</f>
        <v>13935.209525000002</v>
      </c>
      <c r="N6" s="279">
        <f t="shared" ref="N6:N13" si="2">J6</f>
        <v>10032.495999999999</v>
      </c>
      <c r="O6" s="279">
        <f t="shared" ref="O6:O13" si="3">K6+M6</f>
        <v>37171.262450000002</v>
      </c>
      <c r="P6" s="279">
        <f>O6/N6</f>
        <v>3.7050861968945719</v>
      </c>
      <c r="Q6" s="279">
        <f t="shared" ref="Q6:V6" si="4">SUM(Q7:Q13)</f>
        <v>8189.1819999999998</v>
      </c>
      <c r="R6" s="279">
        <f t="shared" si="4"/>
        <v>11458.424075000001</v>
      </c>
      <c r="S6" s="279">
        <f t="shared" si="4"/>
        <v>1.0605</v>
      </c>
      <c r="T6" s="279">
        <f t="shared" si="4"/>
        <v>11329.958025</v>
      </c>
      <c r="U6" s="279">
        <f t="shared" si="4"/>
        <v>1.2913333333333332</v>
      </c>
      <c r="V6" s="279">
        <f t="shared" si="4"/>
        <v>2912.7765083333329</v>
      </c>
      <c r="W6" s="279">
        <f>Q6</f>
        <v>8189.1819999999998</v>
      </c>
      <c r="X6" s="279">
        <f>R6+T6+V6</f>
        <v>25701.158608333335</v>
      </c>
      <c r="Y6" s="279">
        <f>X6/W6</f>
        <v>3.1384280637960345</v>
      </c>
      <c r="Z6" s="279">
        <f t="shared" ref="Z6:AA40" si="5">W6+N6+G6+D6</f>
        <v>18221.678</v>
      </c>
      <c r="AA6" s="279">
        <f t="shared" si="5"/>
        <v>62872.421058333333</v>
      </c>
      <c r="AB6" s="279">
        <f>AA6/Z6</f>
        <v>3.4504188394907063</v>
      </c>
      <c r="AC6" s="279">
        <f>AB6*1.2</f>
        <v>4.1405026073888473</v>
      </c>
      <c r="AE6" s="279">
        <f>SUM(AE7:AE13)</f>
        <v>0</v>
      </c>
      <c r="AF6" s="279">
        <f>SUM(AF7:AF13)</f>
        <v>0</v>
      </c>
      <c r="AG6" s="279" t="e">
        <f t="shared" ref="AG6:AG13" si="6">AF6/AE6</f>
        <v>#DIV/0!</v>
      </c>
      <c r="AH6" s="279">
        <f>SUM(AH7:AH13)</f>
        <v>0</v>
      </c>
      <c r="AI6" s="279">
        <f>SUM(AI7:AI13)</f>
        <v>0</v>
      </c>
      <c r="AJ6" s="279" t="e">
        <f t="shared" ref="AJ6:AJ21" si="7">AI6/AH6</f>
        <v>#DIV/0!</v>
      </c>
      <c r="AK6" s="279">
        <f>SUM(AK7:AK13)</f>
        <v>10158.368</v>
      </c>
      <c r="AL6" s="279">
        <f>SUM(AL7:AL13)</f>
        <v>26737.935458333333</v>
      </c>
      <c r="AM6" s="279">
        <f>SUM(AM7:AM13)</f>
        <v>1.3264166666666668</v>
      </c>
      <c r="AN6" s="279">
        <f>SUM(AN7:AN13)</f>
        <v>13348.917158333335</v>
      </c>
      <c r="AO6" s="279">
        <f t="shared" ref="AO6:AO13" si="8">AK6</f>
        <v>10158.368</v>
      </c>
      <c r="AP6" s="279">
        <f t="shared" ref="AP6:AP13" si="9">AL6+AN6</f>
        <v>40086.852616666671</v>
      </c>
      <c r="AQ6" s="279">
        <f>AP6/AO6</f>
        <v>3.9461902361350436</v>
      </c>
      <c r="AR6" s="279">
        <f t="shared" ref="AR6:AW6" si="10">SUM(AR7:AR13)</f>
        <v>7973.4269999999997</v>
      </c>
      <c r="AS6" s="279">
        <f t="shared" si="10"/>
        <v>13687.015108333333</v>
      </c>
      <c r="AT6" s="279">
        <f t="shared" si="10"/>
        <v>1.0433333333333334</v>
      </c>
      <c r="AU6" s="279">
        <f t="shared" si="10"/>
        <v>10524.153391666667</v>
      </c>
      <c r="AV6" s="279">
        <f t="shared" si="10"/>
        <v>1.2405833333333331</v>
      </c>
      <c r="AW6" s="279">
        <f t="shared" si="10"/>
        <v>2946.5733833333334</v>
      </c>
      <c r="AX6" s="279">
        <f>AR6</f>
        <v>7973.4269999999997</v>
      </c>
      <c r="AY6" s="279">
        <f>AS6+AU6+AW6</f>
        <v>27157.741883333332</v>
      </c>
      <c r="AZ6" s="279">
        <f>AY6/AX6</f>
        <v>3.4060312941139781</v>
      </c>
      <c r="BA6" s="279">
        <f t="shared" ref="BA6:BA40" si="11">AX6+AO6+AH6+AE6</f>
        <v>18131.794999999998</v>
      </c>
      <c r="BB6" s="279">
        <f t="shared" ref="BB6:BB40" si="12">AY6+AP6+AI6+AF6</f>
        <v>67244.594500000007</v>
      </c>
      <c r="BC6" s="279">
        <f>BB6/BA6</f>
        <v>3.70865623067104</v>
      </c>
      <c r="BD6" s="279">
        <f>BC6*1.2</f>
        <v>4.4503874768052478</v>
      </c>
      <c r="BE6" s="308">
        <f>BC6/AB6*100</f>
        <v>107.48423316684796</v>
      </c>
      <c r="BF6" s="308">
        <f>BA6/Z6*100</f>
        <v>99.506724902064448</v>
      </c>
    </row>
    <row r="7" spans="1:58" ht="15.75" x14ac:dyDescent="0.25">
      <c r="A7" s="481"/>
      <c r="B7" s="170" t="s">
        <v>7</v>
      </c>
      <c r="C7" s="263" t="s">
        <v>96</v>
      </c>
      <c r="D7" s="303">
        <v>0</v>
      </c>
      <c r="E7" s="303">
        <v>0</v>
      </c>
      <c r="F7" s="279" t="e">
        <f t="shared" si="0"/>
        <v>#DIV/0!</v>
      </c>
      <c r="G7" s="303">
        <v>0</v>
      </c>
      <c r="H7" s="303">
        <v>0</v>
      </c>
      <c r="I7" s="279" t="e">
        <f t="shared" si="1"/>
        <v>#DIV/0!</v>
      </c>
      <c r="J7" s="303">
        <v>0</v>
      </c>
      <c r="K7" s="303">
        <v>0</v>
      </c>
      <c r="L7" s="303">
        <v>0</v>
      </c>
      <c r="M7" s="303">
        <v>0</v>
      </c>
      <c r="N7" s="280">
        <f t="shared" si="2"/>
        <v>0</v>
      </c>
      <c r="O7" s="280">
        <f t="shared" si="3"/>
        <v>0</v>
      </c>
      <c r="P7" s="279" t="e">
        <f t="shared" ref="P7:P30" si="13">O7/N7</f>
        <v>#DIV/0!</v>
      </c>
      <c r="Q7" s="304">
        <v>0</v>
      </c>
      <c r="R7" s="304">
        <v>0</v>
      </c>
      <c r="S7" s="304">
        <v>0</v>
      </c>
      <c r="T7" s="304">
        <v>0</v>
      </c>
      <c r="U7" s="304">
        <v>0</v>
      </c>
      <c r="V7" s="304">
        <v>0</v>
      </c>
      <c r="W7" s="280">
        <f t="shared" ref="W7:W30" si="14">Q7</f>
        <v>0</v>
      </c>
      <c r="X7" s="280">
        <f t="shared" ref="X7:X30" si="15">R7+T7</f>
        <v>0</v>
      </c>
      <c r="Y7" s="279" t="e">
        <f t="shared" ref="Y7:Y30" si="16">X7/W7</f>
        <v>#DIV/0!</v>
      </c>
      <c r="Z7" s="280">
        <f t="shared" si="5"/>
        <v>0</v>
      </c>
      <c r="AA7" s="280">
        <f t="shared" si="5"/>
        <v>0</v>
      </c>
      <c r="AB7" s="279"/>
      <c r="AC7" s="280"/>
      <c r="AE7" s="303">
        <v>0</v>
      </c>
      <c r="AF7" s="303">
        <v>0</v>
      </c>
      <c r="AG7" s="279" t="e">
        <f t="shared" si="6"/>
        <v>#DIV/0!</v>
      </c>
      <c r="AH7" s="303">
        <v>0</v>
      </c>
      <c r="AI7" s="303">
        <v>0</v>
      </c>
      <c r="AJ7" s="279" t="e">
        <f t="shared" si="7"/>
        <v>#DIV/0!</v>
      </c>
      <c r="AK7" s="303">
        <v>0</v>
      </c>
      <c r="AL7" s="303">
        <v>0</v>
      </c>
      <c r="AM7" s="303">
        <v>0</v>
      </c>
      <c r="AN7" s="303">
        <v>0</v>
      </c>
      <c r="AO7" s="280">
        <f t="shared" si="8"/>
        <v>0</v>
      </c>
      <c r="AP7" s="280">
        <f t="shared" si="9"/>
        <v>0</v>
      </c>
      <c r="AQ7" s="279" t="e">
        <f t="shared" ref="AQ7:AQ30" si="17">AP7/AO7</f>
        <v>#DIV/0!</v>
      </c>
      <c r="AR7" s="304">
        <v>0</v>
      </c>
      <c r="AS7" s="304">
        <v>0</v>
      </c>
      <c r="AT7" s="304">
        <v>0</v>
      </c>
      <c r="AU7" s="304">
        <v>0</v>
      </c>
      <c r="AV7" s="304">
        <v>0</v>
      </c>
      <c r="AW7" s="304">
        <v>0</v>
      </c>
      <c r="AX7" s="280">
        <f t="shared" ref="AX7:AX14" si="18">AR7</f>
        <v>0</v>
      </c>
      <c r="AY7" s="280">
        <f t="shared" ref="AY7:AY21" si="19">AS7+AU7</f>
        <v>0</v>
      </c>
      <c r="AZ7" s="279" t="e">
        <f t="shared" ref="AZ7:AZ30" si="20">AY7/AX7</f>
        <v>#DIV/0!</v>
      </c>
      <c r="BA7" s="280">
        <f t="shared" si="11"/>
        <v>0</v>
      </c>
      <c r="BB7" s="280">
        <f t="shared" si="12"/>
        <v>0</v>
      </c>
      <c r="BC7" s="279"/>
      <c r="BD7" s="280"/>
      <c r="BE7" s="308"/>
      <c r="BF7" s="308"/>
    </row>
    <row r="8" spans="1:58" ht="15.75" x14ac:dyDescent="0.25">
      <c r="A8" s="481"/>
      <c r="B8" s="170" t="s">
        <v>8</v>
      </c>
      <c r="C8" s="263" t="s">
        <v>97</v>
      </c>
      <c r="D8" s="303">
        <v>0</v>
      </c>
      <c r="E8" s="303">
        <v>0</v>
      </c>
      <c r="F8" s="279" t="e">
        <f t="shared" si="0"/>
        <v>#DIV/0!</v>
      </c>
      <c r="G8" s="303">
        <v>0</v>
      </c>
      <c r="H8" s="303">
        <v>0</v>
      </c>
      <c r="I8" s="279" t="e">
        <f t="shared" si="1"/>
        <v>#DIV/0!</v>
      </c>
      <c r="J8" s="303">
        <v>10032.495999999999</v>
      </c>
      <c r="K8" s="303">
        <v>23236.052925</v>
      </c>
      <c r="L8" s="303">
        <v>1.3025</v>
      </c>
      <c r="M8" s="303">
        <v>13935.209525000002</v>
      </c>
      <c r="N8" s="280">
        <f t="shared" si="2"/>
        <v>10032.495999999999</v>
      </c>
      <c r="O8" s="280">
        <f t="shared" si="3"/>
        <v>37171.262450000002</v>
      </c>
      <c r="P8" s="279">
        <f t="shared" si="13"/>
        <v>3.7050861968945719</v>
      </c>
      <c r="Q8" s="304">
        <v>8189.1819999999998</v>
      </c>
      <c r="R8" s="304">
        <v>11458.424075000001</v>
      </c>
      <c r="S8" s="304">
        <v>1.0605</v>
      </c>
      <c r="T8" s="304">
        <v>11329.958025</v>
      </c>
      <c r="U8" s="304">
        <v>1.2913333333333332</v>
      </c>
      <c r="V8" s="304">
        <v>2912.7765083333329</v>
      </c>
      <c r="W8" s="280">
        <f t="shared" si="14"/>
        <v>8189.1819999999998</v>
      </c>
      <c r="X8" s="280">
        <f t="shared" si="15"/>
        <v>22788.382100000003</v>
      </c>
      <c r="Y8" s="279">
        <f t="shared" si="16"/>
        <v>2.7827421713182101</v>
      </c>
      <c r="Z8" s="280">
        <f t="shared" si="5"/>
        <v>18221.678</v>
      </c>
      <c r="AA8" s="280">
        <f t="shared" si="5"/>
        <v>59959.644550000005</v>
      </c>
      <c r="AB8" s="279">
        <f>AA8/Z8</f>
        <v>3.2905665740553642</v>
      </c>
      <c r="AC8" s="280">
        <f>AB8*1.2</f>
        <v>3.9486798888664367</v>
      </c>
      <c r="AE8" s="303">
        <v>0</v>
      </c>
      <c r="AF8" s="303">
        <v>0</v>
      </c>
      <c r="AG8" s="279" t="e">
        <f t="shared" si="6"/>
        <v>#DIV/0!</v>
      </c>
      <c r="AH8" s="303">
        <v>0</v>
      </c>
      <c r="AI8" s="303">
        <v>0</v>
      </c>
      <c r="AJ8" s="279" t="e">
        <f t="shared" si="7"/>
        <v>#DIV/0!</v>
      </c>
      <c r="AK8" s="303">
        <v>10158.368</v>
      </c>
      <c r="AL8" s="303">
        <v>26737.935458333333</v>
      </c>
      <c r="AM8" s="303">
        <v>1.3264166666666668</v>
      </c>
      <c r="AN8" s="303">
        <v>13348.917158333335</v>
      </c>
      <c r="AO8" s="280">
        <f t="shared" si="8"/>
        <v>10158.368</v>
      </c>
      <c r="AP8" s="280">
        <f t="shared" si="9"/>
        <v>40086.852616666671</v>
      </c>
      <c r="AQ8" s="279">
        <f t="shared" si="17"/>
        <v>3.9461902361350436</v>
      </c>
      <c r="AR8" s="304">
        <v>7973.4269999999997</v>
      </c>
      <c r="AS8" s="304">
        <v>13687.015108333333</v>
      </c>
      <c r="AT8" s="304">
        <v>1.0433333333333334</v>
      </c>
      <c r="AU8" s="304">
        <v>10524.153391666667</v>
      </c>
      <c r="AV8" s="304">
        <v>1.2405833333333331</v>
      </c>
      <c r="AW8" s="304">
        <v>2946.5733833333334</v>
      </c>
      <c r="AX8" s="280">
        <f t="shared" si="18"/>
        <v>7973.4269999999997</v>
      </c>
      <c r="AY8" s="280">
        <f t="shared" si="19"/>
        <v>24211.1685</v>
      </c>
      <c r="AZ8" s="279">
        <f t="shared" si="20"/>
        <v>3.0364821174132528</v>
      </c>
      <c r="BA8" s="280">
        <f t="shared" si="11"/>
        <v>18131.794999999998</v>
      </c>
      <c r="BB8" s="280">
        <f t="shared" si="12"/>
        <v>64298.02111666667</v>
      </c>
      <c r="BC8" s="279">
        <f>BB8/BA8</f>
        <v>3.5461475886235574</v>
      </c>
      <c r="BD8" s="280">
        <f>BC8*1.2</f>
        <v>4.255377106348269</v>
      </c>
      <c r="BE8" s="308">
        <f>BC8/AB8*100</f>
        <v>107.76708231899437</v>
      </c>
      <c r="BF8" s="308">
        <f>BA8/Z8*100</f>
        <v>99.506724902064448</v>
      </c>
    </row>
    <row r="9" spans="1:58" ht="15.75" x14ac:dyDescent="0.25">
      <c r="A9" s="481"/>
      <c r="B9" s="170" t="s">
        <v>9</v>
      </c>
      <c r="C9" s="263" t="s">
        <v>98</v>
      </c>
      <c r="D9" s="303">
        <v>0</v>
      </c>
      <c r="E9" s="303">
        <v>0</v>
      </c>
      <c r="F9" s="279" t="e">
        <f t="shared" si="0"/>
        <v>#DIV/0!</v>
      </c>
      <c r="G9" s="303">
        <v>0</v>
      </c>
      <c r="H9" s="303">
        <v>0</v>
      </c>
      <c r="I9" s="279" t="e">
        <f t="shared" si="1"/>
        <v>#DIV/0!</v>
      </c>
      <c r="J9" s="303">
        <v>0</v>
      </c>
      <c r="K9" s="303">
        <v>0</v>
      </c>
      <c r="L9" s="303">
        <v>0</v>
      </c>
      <c r="M9" s="303">
        <v>0</v>
      </c>
      <c r="N9" s="280">
        <f t="shared" si="2"/>
        <v>0</v>
      </c>
      <c r="O9" s="280">
        <f t="shared" si="3"/>
        <v>0</v>
      </c>
      <c r="P9" s="279" t="e">
        <f t="shared" si="13"/>
        <v>#DIV/0!</v>
      </c>
      <c r="Q9" s="304">
        <v>0</v>
      </c>
      <c r="R9" s="304">
        <v>0</v>
      </c>
      <c r="S9" s="304">
        <v>0</v>
      </c>
      <c r="T9" s="304">
        <v>0</v>
      </c>
      <c r="U9" s="304">
        <v>0</v>
      </c>
      <c r="V9" s="304">
        <v>0</v>
      </c>
      <c r="W9" s="280">
        <f t="shared" si="14"/>
        <v>0</v>
      </c>
      <c r="X9" s="280">
        <f t="shared" si="15"/>
        <v>0</v>
      </c>
      <c r="Y9" s="279" t="e">
        <f t="shared" si="16"/>
        <v>#DIV/0!</v>
      </c>
      <c r="Z9" s="280">
        <f t="shared" si="5"/>
        <v>0</v>
      </c>
      <c r="AA9" s="280">
        <f t="shared" si="5"/>
        <v>0</v>
      </c>
      <c r="AB9" s="279"/>
      <c r="AC9" s="280"/>
      <c r="AE9" s="303">
        <v>0</v>
      </c>
      <c r="AF9" s="303">
        <v>0</v>
      </c>
      <c r="AG9" s="279" t="e">
        <f t="shared" si="6"/>
        <v>#DIV/0!</v>
      </c>
      <c r="AH9" s="303">
        <v>0</v>
      </c>
      <c r="AI9" s="303">
        <v>0</v>
      </c>
      <c r="AJ9" s="279" t="e">
        <f t="shared" si="7"/>
        <v>#DIV/0!</v>
      </c>
      <c r="AK9" s="303">
        <v>0</v>
      </c>
      <c r="AL9" s="303">
        <v>0</v>
      </c>
      <c r="AM9" s="303">
        <v>0</v>
      </c>
      <c r="AN9" s="303">
        <v>0</v>
      </c>
      <c r="AO9" s="280">
        <f t="shared" si="8"/>
        <v>0</v>
      </c>
      <c r="AP9" s="280">
        <f t="shared" si="9"/>
        <v>0</v>
      </c>
      <c r="AQ9" s="279" t="e">
        <f t="shared" si="17"/>
        <v>#DIV/0!</v>
      </c>
      <c r="AR9" s="304">
        <v>0</v>
      </c>
      <c r="AS9" s="304">
        <v>0</v>
      </c>
      <c r="AT9" s="304">
        <v>0</v>
      </c>
      <c r="AU9" s="304">
        <v>0</v>
      </c>
      <c r="AV9" s="304">
        <v>0</v>
      </c>
      <c r="AW9" s="304">
        <v>0</v>
      </c>
      <c r="AX9" s="280">
        <f t="shared" si="18"/>
        <v>0</v>
      </c>
      <c r="AY9" s="280">
        <f t="shared" si="19"/>
        <v>0</v>
      </c>
      <c r="AZ9" s="279" t="e">
        <f t="shared" si="20"/>
        <v>#DIV/0!</v>
      </c>
      <c r="BA9" s="280">
        <f t="shared" si="11"/>
        <v>0</v>
      </c>
      <c r="BB9" s="280">
        <f t="shared" si="12"/>
        <v>0</v>
      </c>
      <c r="BC9" s="279"/>
      <c r="BD9" s="280"/>
      <c r="BE9" s="308"/>
      <c r="BF9" s="308"/>
    </row>
    <row r="10" spans="1:58" ht="15.75" x14ac:dyDescent="0.25">
      <c r="A10" s="481"/>
      <c r="B10" s="170" t="s">
        <v>10</v>
      </c>
      <c r="C10" s="263" t="s">
        <v>99</v>
      </c>
      <c r="D10" s="303">
        <v>0</v>
      </c>
      <c r="E10" s="303">
        <v>0</v>
      </c>
      <c r="F10" s="279" t="e">
        <f t="shared" si="0"/>
        <v>#DIV/0!</v>
      </c>
      <c r="G10" s="303">
        <v>0</v>
      </c>
      <c r="H10" s="303">
        <v>0</v>
      </c>
      <c r="I10" s="279" t="e">
        <f t="shared" si="1"/>
        <v>#DIV/0!</v>
      </c>
      <c r="J10" s="303">
        <v>0</v>
      </c>
      <c r="K10" s="303">
        <v>0</v>
      </c>
      <c r="L10" s="303">
        <v>0</v>
      </c>
      <c r="M10" s="303">
        <v>0</v>
      </c>
      <c r="N10" s="280">
        <f t="shared" si="2"/>
        <v>0</v>
      </c>
      <c r="O10" s="280">
        <f t="shared" si="3"/>
        <v>0</v>
      </c>
      <c r="P10" s="279" t="e">
        <f t="shared" si="13"/>
        <v>#DIV/0!</v>
      </c>
      <c r="Q10" s="304">
        <v>0</v>
      </c>
      <c r="R10" s="304">
        <v>0</v>
      </c>
      <c r="S10" s="304">
        <v>0</v>
      </c>
      <c r="T10" s="304">
        <v>0</v>
      </c>
      <c r="U10" s="304">
        <v>0</v>
      </c>
      <c r="V10" s="304">
        <v>0</v>
      </c>
      <c r="W10" s="280">
        <f t="shared" si="14"/>
        <v>0</v>
      </c>
      <c r="X10" s="280">
        <f t="shared" si="15"/>
        <v>0</v>
      </c>
      <c r="Y10" s="279" t="e">
        <f t="shared" si="16"/>
        <v>#DIV/0!</v>
      </c>
      <c r="Z10" s="280">
        <f t="shared" si="5"/>
        <v>0</v>
      </c>
      <c r="AA10" s="280">
        <f t="shared" si="5"/>
        <v>0</v>
      </c>
      <c r="AB10" s="279"/>
      <c r="AC10" s="280"/>
      <c r="AE10" s="303">
        <v>0</v>
      </c>
      <c r="AF10" s="303">
        <v>0</v>
      </c>
      <c r="AG10" s="279" t="e">
        <f t="shared" si="6"/>
        <v>#DIV/0!</v>
      </c>
      <c r="AH10" s="303">
        <v>0</v>
      </c>
      <c r="AI10" s="303">
        <v>0</v>
      </c>
      <c r="AJ10" s="279" t="e">
        <f t="shared" si="7"/>
        <v>#DIV/0!</v>
      </c>
      <c r="AK10" s="303">
        <v>0</v>
      </c>
      <c r="AL10" s="303">
        <v>0</v>
      </c>
      <c r="AM10" s="303">
        <v>0</v>
      </c>
      <c r="AN10" s="303">
        <v>0</v>
      </c>
      <c r="AO10" s="280">
        <f t="shared" si="8"/>
        <v>0</v>
      </c>
      <c r="AP10" s="280">
        <f t="shared" si="9"/>
        <v>0</v>
      </c>
      <c r="AQ10" s="279" t="e">
        <f t="shared" si="17"/>
        <v>#DIV/0!</v>
      </c>
      <c r="AR10" s="304">
        <v>0</v>
      </c>
      <c r="AS10" s="304">
        <v>0</v>
      </c>
      <c r="AT10" s="304">
        <v>0</v>
      </c>
      <c r="AU10" s="304">
        <v>0</v>
      </c>
      <c r="AV10" s="304">
        <v>0</v>
      </c>
      <c r="AW10" s="304">
        <v>0</v>
      </c>
      <c r="AX10" s="280">
        <f t="shared" si="18"/>
        <v>0</v>
      </c>
      <c r="AY10" s="280">
        <f t="shared" si="19"/>
        <v>0</v>
      </c>
      <c r="AZ10" s="279" t="e">
        <f t="shared" si="20"/>
        <v>#DIV/0!</v>
      </c>
      <c r="BA10" s="280">
        <f t="shared" si="11"/>
        <v>0</v>
      </c>
      <c r="BB10" s="280">
        <f t="shared" si="12"/>
        <v>0</v>
      </c>
      <c r="BC10" s="279"/>
      <c r="BD10" s="280"/>
      <c r="BE10" s="308"/>
      <c r="BF10" s="308"/>
    </row>
    <row r="11" spans="1:58" ht="15.75" x14ac:dyDescent="0.25">
      <c r="A11" s="481"/>
      <c r="B11" s="170" t="s">
        <v>11</v>
      </c>
      <c r="C11" s="263" t="s">
        <v>100</v>
      </c>
      <c r="D11" s="303">
        <v>0</v>
      </c>
      <c r="E11" s="303">
        <v>0</v>
      </c>
      <c r="F11" s="279" t="e">
        <f t="shared" si="0"/>
        <v>#DIV/0!</v>
      </c>
      <c r="G11" s="303">
        <v>0</v>
      </c>
      <c r="H11" s="303">
        <v>0</v>
      </c>
      <c r="I11" s="279" t="e">
        <f t="shared" si="1"/>
        <v>#DIV/0!</v>
      </c>
      <c r="J11" s="303">
        <v>0</v>
      </c>
      <c r="K11" s="303">
        <v>0</v>
      </c>
      <c r="L11" s="303">
        <v>0</v>
      </c>
      <c r="M11" s="303">
        <v>0</v>
      </c>
      <c r="N11" s="280">
        <f t="shared" si="2"/>
        <v>0</v>
      </c>
      <c r="O11" s="280">
        <f t="shared" si="3"/>
        <v>0</v>
      </c>
      <c r="P11" s="279" t="e">
        <f t="shared" si="13"/>
        <v>#DIV/0!</v>
      </c>
      <c r="Q11" s="304">
        <v>0</v>
      </c>
      <c r="R11" s="304">
        <v>0</v>
      </c>
      <c r="S11" s="304">
        <v>0</v>
      </c>
      <c r="T11" s="304">
        <v>0</v>
      </c>
      <c r="U11" s="304">
        <v>0</v>
      </c>
      <c r="V11" s="304">
        <v>0</v>
      </c>
      <c r="W11" s="280">
        <f t="shared" si="14"/>
        <v>0</v>
      </c>
      <c r="X11" s="280">
        <f t="shared" si="15"/>
        <v>0</v>
      </c>
      <c r="Y11" s="279" t="e">
        <f t="shared" si="16"/>
        <v>#DIV/0!</v>
      </c>
      <c r="Z11" s="280">
        <f t="shared" si="5"/>
        <v>0</v>
      </c>
      <c r="AA11" s="280">
        <f t="shared" si="5"/>
        <v>0</v>
      </c>
      <c r="AB11" s="279"/>
      <c r="AC11" s="280"/>
      <c r="AE11" s="303">
        <v>0</v>
      </c>
      <c r="AF11" s="303">
        <v>0</v>
      </c>
      <c r="AG11" s="279" t="e">
        <f t="shared" si="6"/>
        <v>#DIV/0!</v>
      </c>
      <c r="AH11" s="303">
        <v>0</v>
      </c>
      <c r="AI11" s="303">
        <v>0</v>
      </c>
      <c r="AJ11" s="279" t="e">
        <f t="shared" si="7"/>
        <v>#DIV/0!</v>
      </c>
      <c r="AK11" s="303">
        <v>0</v>
      </c>
      <c r="AL11" s="303">
        <v>0</v>
      </c>
      <c r="AM11" s="303">
        <v>0</v>
      </c>
      <c r="AN11" s="303">
        <v>0</v>
      </c>
      <c r="AO11" s="280">
        <f t="shared" si="8"/>
        <v>0</v>
      </c>
      <c r="AP11" s="280">
        <f t="shared" si="9"/>
        <v>0</v>
      </c>
      <c r="AQ11" s="279" t="e">
        <f t="shared" si="17"/>
        <v>#DIV/0!</v>
      </c>
      <c r="AR11" s="304">
        <v>0</v>
      </c>
      <c r="AS11" s="304">
        <v>0</v>
      </c>
      <c r="AT11" s="304">
        <v>0</v>
      </c>
      <c r="AU11" s="304">
        <v>0</v>
      </c>
      <c r="AV11" s="304">
        <v>0</v>
      </c>
      <c r="AW11" s="304">
        <v>0</v>
      </c>
      <c r="AX11" s="280">
        <f t="shared" si="18"/>
        <v>0</v>
      </c>
      <c r="AY11" s="280">
        <f t="shared" si="19"/>
        <v>0</v>
      </c>
      <c r="AZ11" s="279" t="e">
        <f t="shared" si="20"/>
        <v>#DIV/0!</v>
      </c>
      <c r="BA11" s="280">
        <f t="shared" si="11"/>
        <v>0</v>
      </c>
      <c r="BB11" s="280">
        <f t="shared" si="12"/>
        <v>0</v>
      </c>
      <c r="BC11" s="279"/>
      <c r="BD11" s="280"/>
      <c r="BE11" s="308"/>
      <c r="BF11" s="308"/>
    </row>
    <row r="12" spans="1:58" ht="15.75" x14ac:dyDescent="0.25">
      <c r="A12" s="481"/>
      <c r="B12" s="170" t="s">
        <v>12</v>
      </c>
      <c r="C12" s="263" t="s">
        <v>101</v>
      </c>
      <c r="D12" s="303">
        <v>0</v>
      </c>
      <c r="E12" s="303">
        <v>0</v>
      </c>
      <c r="F12" s="279" t="e">
        <f t="shared" si="0"/>
        <v>#DIV/0!</v>
      </c>
      <c r="G12" s="303">
        <v>0</v>
      </c>
      <c r="H12" s="303">
        <v>0</v>
      </c>
      <c r="I12" s="279" t="e">
        <f t="shared" si="1"/>
        <v>#DIV/0!</v>
      </c>
      <c r="J12" s="303">
        <v>0</v>
      </c>
      <c r="K12" s="303">
        <v>0</v>
      </c>
      <c r="L12" s="303">
        <v>0</v>
      </c>
      <c r="M12" s="303">
        <v>0</v>
      </c>
      <c r="N12" s="280">
        <f t="shared" si="2"/>
        <v>0</v>
      </c>
      <c r="O12" s="280">
        <f t="shared" si="3"/>
        <v>0</v>
      </c>
      <c r="P12" s="279" t="e">
        <f t="shared" si="13"/>
        <v>#DIV/0!</v>
      </c>
      <c r="Q12" s="304">
        <v>0</v>
      </c>
      <c r="R12" s="304">
        <v>0</v>
      </c>
      <c r="S12" s="304">
        <v>0</v>
      </c>
      <c r="T12" s="304">
        <v>0</v>
      </c>
      <c r="U12" s="304">
        <v>0</v>
      </c>
      <c r="V12" s="304">
        <v>0</v>
      </c>
      <c r="W12" s="280">
        <f t="shared" si="14"/>
        <v>0</v>
      </c>
      <c r="X12" s="280">
        <f t="shared" si="15"/>
        <v>0</v>
      </c>
      <c r="Y12" s="279" t="e">
        <f t="shared" si="16"/>
        <v>#DIV/0!</v>
      </c>
      <c r="Z12" s="280">
        <f t="shared" si="5"/>
        <v>0</v>
      </c>
      <c r="AA12" s="280">
        <f t="shared" si="5"/>
        <v>0</v>
      </c>
      <c r="AB12" s="279"/>
      <c r="AC12" s="280"/>
      <c r="AE12" s="303">
        <v>0</v>
      </c>
      <c r="AF12" s="303">
        <v>0</v>
      </c>
      <c r="AG12" s="279" t="e">
        <f t="shared" si="6"/>
        <v>#DIV/0!</v>
      </c>
      <c r="AH12" s="303">
        <v>0</v>
      </c>
      <c r="AI12" s="303">
        <v>0</v>
      </c>
      <c r="AJ12" s="279" t="e">
        <f t="shared" si="7"/>
        <v>#DIV/0!</v>
      </c>
      <c r="AK12" s="303">
        <v>0</v>
      </c>
      <c r="AL12" s="303">
        <v>0</v>
      </c>
      <c r="AM12" s="303">
        <v>0</v>
      </c>
      <c r="AN12" s="303">
        <v>0</v>
      </c>
      <c r="AO12" s="280">
        <f t="shared" si="8"/>
        <v>0</v>
      </c>
      <c r="AP12" s="280">
        <f t="shared" si="9"/>
        <v>0</v>
      </c>
      <c r="AQ12" s="279" t="e">
        <f t="shared" si="17"/>
        <v>#DIV/0!</v>
      </c>
      <c r="AR12" s="304">
        <v>0</v>
      </c>
      <c r="AS12" s="304">
        <v>0</v>
      </c>
      <c r="AT12" s="304">
        <v>0</v>
      </c>
      <c r="AU12" s="304">
        <v>0</v>
      </c>
      <c r="AV12" s="304">
        <v>0</v>
      </c>
      <c r="AW12" s="304">
        <v>0</v>
      </c>
      <c r="AX12" s="280">
        <f t="shared" si="18"/>
        <v>0</v>
      </c>
      <c r="AY12" s="280">
        <f t="shared" si="19"/>
        <v>0</v>
      </c>
      <c r="AZ12" s="279" t="e">
        <f t="shared" si="20"/>
        <v>#DIV/0!</v>
      </c>
      <c r="BA12" s="280">
        <f t="shared" si="11"/>
        <v>0</v>
      </c>
      <c r="BB12" s="280">
        <f t="shared" si="12"/>
        <v>0</v>
      </c>
      <c r="BC12" s="279"/>
      <c r="BD12" s="280"/>
      <c r="BE12" s="308"/>
      <c r="BF12" s="308"/>
    </row>
    <row r="13" spans="1:58" ht="15.75" x14ac:dyDescent="0.25">
      <c r="A13" s="481"/>
      <c r="B13" s="170" t="s">
        <v>13</v>
      </c>
      <c r="C13" s="263" t="s">
        <v>102</v>
      </c>
      <c r="D13" s="303">
        <v>0</v>
      </c>
      <c r="E13" s="303">
        <v>0</v>
      </c>
      <c r="F13" s="279" t="e">
        <f t="shared" si="0"/>
        <v>#DIV/0!</v>
      </c>
      <c r="G13" s="303">
        <v>0</v>
      </c>
      <c r="H13" s="303">
        <v>0</v>
      </c>
      <c r="I13" s="279" t="e">
        <f t="shared" si="1"/>
        <v>#DIV/0!</v>
      </c>
      <c r="J13" s="303">
        <v>0</v>
      </c>
      <c r="K13" s="303">
        <v>0</v>
      </c>
      <c r="L13" s="303">
        <v>0</v>
      </c>
      <c r="M13" s="303">
        <v>0</v>
      </c>
      <c r="N13" s="280">
        <f t="shared" si="2"/>
        <v>0</v>
      </c>
      <c r="O13" s="280">
        <f t="shared" si="3"/>
        <v>0</v>
      </c>
      <c r="P13" s="279" t="e">
        <f t="shared" si="13"/>
        <v>#DIV/0!</v>
      </c>
      <c r="Q13" s="304">
        <v>0</v>
      </c>
      <c r="R13" s="304">
        <v>0</v>
      </c>
      <c r="S13" s="304">
        <v>0</v>
      </c>
      <c r="T13" s="304">
        <v>0</v>
      </c>
      <c r="U13" s="304">
        <v>0</v>
      </c>
      <c r="V13" s="304">
        <v>0</v>
      </c>
      <c r="W13" s="280">
        <f t="shared" si="14"/>
        <v>0</v>
      </c>
      <c r="X13" s="280">
        <f t="shared" si="15"/>
        <v>0</v>
      </c>
      <c r="Y13" s="279" t="e">
        <f t="shared" si="16"/>
        <v>#DIV/0!</v>
      </c>
      <c r="Z13" s="280">
        <f t="shared" si="5"/>
        <v>0</v>
      </c>
      <c r="AA13" s="280">
        <f t="shared" si="5"/>
        <v>0</v>
      </c>
      <c r="AB13" s="279"/>
      <c r="AC13" s="280"/>
      <c r="AE13" s="303">
        <v>0</v>
      </c>
      <c r="AF13" s="303">
        <v>0</v>
      </c>
      <c r="AG13" s="279" t="e">
        <f t="shared" si="6"/>
        <v>#DIV/0!</v>
      </c>
      <c r="AH13" s="303">
        <v>0</v>
      </c>
      <c r="AI13" s="303">
        <v>0</v>
      </c>
      <c r="AJ13" s="279" t="e">
        <f t="shared" si="7"/>
        <v>#DIV/0!</v>
      </c>
      <c r="AK13" s="303">
        <v>0</v>
      </c>
      <c r="AL13" s="303">
        <v>0</v>
      </c>
      <c r="AM13" s="303">
        <v>0</v>
      </c>
      <c r="AN13" s="303">
        <v>0</v>
      </c>
      <c r="AO13" s="280">
        <f t="shared" si="8"/>
        <v>0</v>
      </c>
      <c r="AP13" s="280">
        <f t="shared" si="9"/>
        <v>0</v>
      </c>
      <c r="AQ13" s="279" t="e">
        <f t="shared" si="17"/>
        <v>#DIV/0!</v>
      </c>
      <c r="AR13" s="304">
        <v>0</v>
      </c>
      <c r="AS13" s="304">
        <v>0</v>
      </c>
      <c r="AT13" s="304">
        <v>0</v>
      </c>
      <c r="AU13" s="304">
        <v>0</v>
      </c>
      <c r="AV13" s="304">
        <v>0</v>
      </c>
      <c r="AW13" s="304">
        <v>0</v>
      </c>
      <c r="AX13" s="280">
        <f t="shared" si="18"/>
        <v>0</v>
      </c>
      <c r="AY13" s="280">
        <f t="shared" si="19"/>
        <v>0</v>
      </c>
      <c r="AZ13" s="279" t="e">
        <f t="shared" si="20"/>
        <v>#DIV/0!</v>
      </c>
      <c r="BA13" s="280">
        <f t="shared" si="11"/>
        <v>0</v>
      </c>
      <c r="BB13" s="280">
        <f t="shared" si="12"/>
        <v>0</v>
      </c>
      <c r="BC13" s="279"/>
      <c r="BD13" s="280"/>
      <c r="BE13" s="308"/>
      <c r="BF13" s="308"/>
    </row>
    <row r="14" spans="1:58" s="264" customFormat="1" ht="24" x14ac:dyDescent="0.25">
      <c r="A14" s="481"/>
      <c r="B14" s="159" t="s">
        <v>17</v>
      </c>
      <c r="C14" s="262" t="s">
        <v>103</v>
      </c>
      <c r="D14" s="279">
        <f>SUM(D15:D21)</f>
        <v>0</v>
      </c>
      <c r="E14" s="279">
        <f>SUM(E15:E21)</f>
        <v>0</v>
      </c>
      <c r="F14" s="279" t="e">
        <f>E14/D14</f>
        <v>#DIV/0!</v>
      </c>
      <c r="G14" s="279">
        <f>SUM(G15:G21)</f>
        <v>0</v>
      </c>
      <c r="H14" s="279">
        <f>SUM(H15:H21)</f>
        <v>0</v>
      </c>
      <c r="I14" s="279" t="e">
        <f t="shared" si="1"/>
        <v>#DIV/0!</v>
      </c>
      <c r="J14" s="279">
        <f>SUM(J15:J21)</f>
        <v>0</v>
      </c>
      <c r="K14" s="279">
        <f>SUM(K15:K21)</f>
        <v>0</v>
      </c>
      <c r="L14" s="279">
        <f>SUM(L15:L21)</f>
        <v>0</v>
      </c>
      <c r="M14" s="279">
        <f>SUM(M15:M21)</f>
        <v>0</v>
      </c>
      <c r="N14" s="279">
        <f>J14</f>
        <v>0</v>
      </c>
      <c r="O14" s="279">
        <f>K14+M14</f>
        <v>0</v>
      </c>
      <c r="P14" s="279" t="e">
        <f t="shared" si="13"/>
        <v>#DIV/0!</v>
      </c>
      <c r="Q14" s="279">
        <f t="shared" ref="Q14:V14" si="21">SUM(Q15:Q21)</f>
        <v>0</v>
      </c>
      <c r="R14" s="279">
        <f t="shared" si="21"/>
        <v>0</v>
      </c>
      <c r="S14" s="279">
        <f t="shared" si="21"/>
        <v>0</v>
      </c>
      <c r="T14" s="279">
        <f t="shared" si="21"/>
        <v>0</v>
      </c>
      <c r="U14" s="279">
        <f t="shared" si="21"/>
        <v>0</v>
      </c>
      <c r="V14" s="279">
        <f t="shared" si="21"/>
        <v>0</v>
      </c>
      <c r="W14" s="279">
        <f t="shared" si="14"/>
        <v>0</v>
      </c>
      <c r="X14" s="279">
        <f t="shared" si="15"/>
        <v>0</v>
      </c>
      <c r="Y14" s="279" t="e">
        <f t="shared" si="16"/>
        <v>#DIV/0!</v>
      </c>
      <c r="Z14" s="279">
        <f t="shared" si="5"/>
        <v>0</v>
      </c>
      <c r="AA14" s="279">
        <f t="shared" si="5"/>
        <v>0</v>
      </c>
      <c r="AB14" s="279"/>
      <c r="AC14" s="279"/>
      <c r="AE14" s="279">
        <f>SUM(AE15:AE21)</f>
        <v>0</v>
      </c>
      <c r="AF14" s="279">
        <f>SUM(AF15:AF21)</f>
        <v>0</v>
      </c>
      <c r="AG14" s="279" t="e">
        <f>AF14/AE14</f>
        <v>#DIV/0!</v>
      </c>
      <c r="AH14" s="279">
        <f>SUM(AH15:AH21)</f>
        <v>0</v>
      </c>
      <c r="AI14" s="279">
        <f>SUM(AI15:AI21)</f>
        <v>0</v>
      </c>
      <c r="AJ14" s="279" t="e">
        <f t="shared" si="7"/>
        <v>#DIV/0!</v>
      </c>
      <c r="AK14" s="279">
        <f>SUM(AK15:AK21)</f>
        <v>0</v>
      </c>
      <c r="AL14" s="279">
        <f>SUM(AL15:AL21)</f>
        <v>0</v>
      </c>
      <c r="AM14" s="279">
        <f>SUM(AM15:AM21)</f>
        <v>0</v>
      </c>
      <c r="AN14" s="279">
        <f>SUM(AN15:AN21)</f>
        <v>0</v>
      </c>
      <c r="AO14" s="279">
        <f>AK14</f>
        <v>0</v>
      </c>
      <c r="AP14" s="279">
        <f>AL14+AN14</f>
        <v>0</v>
      </c>
      <c r="AQ14" s="279" t="e">
        <f t="shared" si="17"/>
        <v>#DIV/0!</v>
      </c>
      <c r="AR14" s="279">
        <f t="shared" ref="AR14:AW14" si="22">SUM(AR15:AR21)</f>
        <v>0</v>
      </c>
      <c r="AS14" s="279">
        <f t="shared" si="22"/>
        <v>0</v>
      </c>
      <c r="AT14" s="279">
        <f t="shared" si="22"/>
        <v>0</v>
      </c>
      <c r="AU14" s="279">
        <f t="shared" si="22"/>
        <v>0</v>
      </c>
      <c r="AV14" s="279">
        <f t="shared" si="22"/>
        <v>0</v>
      </c>
      <c r="AW14" s="279">
        <f t="shared" si="22"/>
        <v>0</v>
      </c>
      <c r="AX14" s="279">
        <f t="shared" si="18"/>
        <v>0</v>
      </c>
      <c r="AY14" s="279">
        <f t="shared" si="19"/>
        <v>0</v>
      </c>
      <c r="AZ14" s="279" t="e">
        <f t="shared" si="20"/>
        <v>#DIV/0!</v>
      </c>
      <c r="BA14" s="279">
        <f t="shared" si="11"/>
        <v>0</v>
      </c>
      <c r="BB14" s="279">
        <f t="shared" si="12"/>
        <v>0</v>
      </c>
      <c r="BC14" s="279"/>
      <c r="BD14" s="279"/>
      <c r="BE14" s="308"/>
      <c r="BF14" s="308"/>
    </row>
    <row r="15" spans="1:58" ht="15.75" x14ac:dyDescent="0.25">
      <c r="A15" s="481"/>
      <c r="B15" s="170" t="s">
        <v>7</v>
      </c>
      <c r="C15" s="263" t="s">
        <v>104</v>
      </c>
      <c r="D15" s="303">
        <v>0</v>
      </c>
      <c r="E15" s="303">
        <v>0</v>
      </c>
      <c r="F15" s="279" t="e">
        <f t="shared" ref="F15:F31" si="23">E15/D15</f>
        <v>#DIV/0!</v>
      </c>
      <c r="G15" s="303">
        <v>0</v>
      </c>
      <c r="H15" s="303">
        <v>0</v>
      </c>
      <c r="I15" s="279" t="e">
        <f t="shared" si="1"/>
        <v>#DIV/0!</v>
      </c>
      <c r="J15" s="304">
        <v>0</v>
      </c>
      <c r="K15" s="304">
        <v>0</v>
      </c>
      <c r="L15" s="304">
        <v>0</v>
      </c>
      <c r="M15" s="304">
        <v>0</v>
      </c>
      <c r="N15" s="280">
        <f t="shared" ref="N15:N30" si="24">J15</f>
        <v>0</v>
      </c>
      <c r="O15" s="280">
        <f>K15+M15</f>
        <v>0</v>
      </c>
      <c r="P15" s="279" t="e">
        <f t="shared" si="13"/>
        <v>#DIV/0!</v>
      </c>
      <c r="Q15" s="304">
        <v>0</v>
      </c>
      <c r="R15" s="304">
        <v>0</v>
      </c>
      <c r="S15" s="304">
        <v>0</v>
      </c>
      <c r="T15" s="304">
        <v>0</v>
      </c>
      <c r="U15" s="304">
        <v>0</v>
      </c>
      <c r="V15" s="304">
        <v>0</v>
      </c>
      <c r="W15" s="280">
        <f>Q15</f>
        <v>0</v>
      </c>
      <c r="X15" s="280">
        <f t="shared" si="15"/>
        <v>0</v>
      </c>
      <c r="Y15" s="279" t="e">
        <f t="shared" si="16"/>
        <v>#DIV/0!</v>
      </c>
      <c r="Z15" s="280">
        <f t="shared" si="5"/>
        <v>0</v>
      </c>
      <c r="AA15" s="280">
        <f t="shared" si="5"/>
        <v>0</v>
      </c>
      <c r="AB15" s="279"/>
      <c r="AC15" s="280"/>
      <c r="AE15" s="303">
        <v>0</v>
      </c>
      <c r="AF15" s="303">
        <v>0</v>
      </c>
      <c r="AG15" s="279" t="e">
        <f t="shared" ref="AG15:AG31" si="25">AF15/AE15</f>
        <v>#DIV/0!</v>
      </c>
      <c r="AH15" s="303">
        <v>0</v>
      </c>
      <c r="AI15" s="303">
        <v>0</v>
      </c>
      <c r="AJ15" s="279" t="e">
        <f t="shared" si="7"/>
        <v>#DIV/0!</v>
      </c>
      <c r="AK15" s="304">
        <v>0</v>
      </c>
      <c r="AL15" s="304">
        <v>0</v>
      </c>
      <c r="AM15" s="304">
        <v>0</v>
      </c>
      <c r="AN15" s="304">
        <v>0</v>
      </c>
      <c r="AO15" s="280">
        <f t="shared" ref="AO15:AO21" si="26">AK15</f>
        <v>0</v>
      </c>
      <c r="AP15" s="280">
        <f>AL15+AN15</f>
        <v>0</v>
      </c>
      <c r="AQ15" s="279" t="e">
        <f t="shared" si="17"/>
        <v>#DIV/0!</v>
      </c>
      <c r="AR15" s="304">
        <v>0</v>
      </c>
      <c r="AS15" s="304">
        <v>0</v>
      </c>
      <c r="AT15" s="304">
        <v>0</v>
      </c>
      <c r="AU15" s="304">
        <v>0</v>
      </c>
      <c r="AV15" s="304">
        <v>0</v>
      </c>
      <c r="AW15" s="304">
        <v>0</v>
      </c>
      <c r="AX15" s="280">
        <f>AR15</f>
        <v>0</v>
      </c>
      <c r="AY15" s="280">
        <f t="shared" si="19"/>
        <v>0</v>
      </c>
      <c r="AZ15" s="279" t="e">
        <f t="shared" si="20"/>
        <v>#DIV/0!</v>
      </c>
      <c r="BA15" s="280">
        <f t="shared" si="11"/>
        <v>0</v>
      </c>
      <c r="BB15" s="280">
        <f t="shared" si="12"/>
        <v>0</v>
      </c>
      <c r="BC15" s="279"/>
      <c r="BD15" s="280"/>
      <c r="BE15" s="308"/>
      <c r="BF15" s="308"/>
    </row>
    <row r="16" spans="1:58" ht="15.75" x14ac:dyDescent="0.25">
      <c r="A16" s="481"/>
      <c r="B16" s="170" t="s">
        <v>8</v>
      </c>
      <c r="C16" s="263" t="s">
        <v>105</v>
      </c>
      <c r="D16" s="303">
        <v>0</v>
      </c>
      <c r="E16" s="303">
        <v>0</v>
      </c>
      <c r="F16" s="279" t="e">
        <f t="shared" si="23"/>
        <v>#DIV/0!</v>
      </c>
      <c r="G16" s="303">
        <v>0</v>
      </c>
      <c r="H16" s="303">
        <v>0</v>
      </c>
      <c r="I16" s="279" t="e">
        <f t="shared" si="1"/>
        <v>#DIV/0!</v>
      </c>
      <c r="J16" s="304">
        <v>0</v>
      </c>
      <c r="K16" s="304">
        <v>0</v>
      </c>
      <c r="L16" s="304">
        <v>0</v>
      </c>
      <c r="M16" s="304">
        <v>0</v>
      </c>
      <c r="N16" s="280">
        <f t="shared" si="24"/>
        <v>0</v>
      </c>
      <c r="O16" s="280">
        <f t="shared" ref="O16:O30" si="27">K16+M16</f>
        <v>0</v>
      </c>
      <c r="P16" s="279" t="e">
        <f t="shared" si="13"/>
        <v>#DIV/0!</v>
      </c>
      <c r="Q16" s="304">
        <v>0</v>
      </c>
      <c r="R16" s="304">
        <v>0</v>
      </c>
      <c r="S16" s="304">
        <v>0</v>
      </c>
      <c r="T16" s="304">
        <v>0</v>
      </c>
      <c r="U16" s="304">
        <v>0</v>
      </c>
      <c r="V16" s="304">
        <v>0</v>
      </c>
      <c r="W16" s="280">
        <f t="shared" si="14"/>
        <v>0</v>
      </c>
      <c r="X16" s="280">
        <f t="shared" si="15"/>
        <v>0</v>
      </c>
      <c r="Y16" s="279" t="e">
        <f t="shared" si="16"/>
        <v>#DIV/0!</v>
      </c>
      <c r="Z16" s="280">
        <f t="shared" si="5"/>
        <v>0</v>
      </c>
      <c r="AA16" s="280">
        <f t="shared" si="5"/>
        <v>0</v>
      </c>
      <c r="AB16" s="279"/>
      <c r="AC16" s="280"/>
      <c r="AE16" s="303">
        <v>0</v>
      </c>
      <c r="AF16" s="303">
        <v>0</v>
      </c>
      <c r="AG16" s="279" t="e">
        <f t="shared" si="25"/>
        <v>#DIV/0!</v>
      </c>
      <c r="AH16" s="303">
        <v>0</v>
      </c>
      <c r="AI16" s="303">
        <v>0</v>
      </c>
      <c r="AJ16" s="279" t="e">
        <f t="shared" si="7"/>
        <v>#DIV/0!</v>
      </c>
      <c r="AK16" s="304">
        <v>0</v>
      </c>
      <c r="AL16" s="304">
        <v>0</v>
      </c>
      <c r="AM16" s="304">
        <v>0</v>
      </c>
      <c r="AN16" s="304">
        <v>0</v>
      </c>
      <c r="AO16" s="280">
        <f t="shared" si="26"/>
        <v>0</v>
      </c>
      <c r="AP16" s="280">
        <f t="shared" ref="AP16:AP21" si="28">AL16+AN16</f>
        <v>0</v>
      </c>
      <c r="AQ16" s="279" t="e">
        <f t="shared" si="17"/>
        <v>#DIV/0!</v>
      </c>
      <c r="AR16" s="304">
        <v>0</v>
      </c>
      <c r="AS16" s="304">
        <v>0</v>
      </c>
      <c r="AT16" s="304">
        <v>0</v>
      </c>
      <c r="AU16" s="304">
        <v>0</v>
      </c>
      <c r="AV16" s="304">
        <v>0</v>
      </c>
      <c r="AW16" s="304">
        <v>0</v>
      </c>
      <c r="AX16" s="280">
        <f t="shared" ref="AX16:AX21" si="29">AR16</f>
        <v>0</v>
      </c>
      <c r="AY16" s="280">
        <f t="shared" si="19"/>
        <v>0</v>
      </c>
      <c r="AZ16" s="279" t="e">
        <f t="shared" si="20"/>
        <v>#DIV/0!</v>
      </c>
      <c r="BA16" s="280">
        <f t="shared" si="11"/>
        <v>0</v>
      </c>
      <c r="BB16" s="280">
        <f t="shared" si="12"/>
        <v>0</v>
      </c>
      <c r="BC16" s="279"/>
      <c r="BD16" s="280"/>
      <c r="BE16" s="308"/>
      <c r="BF16" s="308"/>
    </row>
    <row r="17" spans="1:58" ht="15.75" x14ac:dyDescent="0.25">
      <c r="A17" s="481"/>
      <c r="B17" s="170" t="s">
        <v>9</v>
      </c>
      <c r="C17" s="263" t="s">
        <v>106</v>
      </c>
      <c r="D17" s="303">
        <v>0</v>
      </c>
      <c r="E17" s="303">
        <v>0</v>
      </c>
      <c r="F17" s="279" t="e">
        <f t="shared" si="23"/>
        <v>#DIV/0!</v>
      </c>
      <c r="G17" s="303">
        <v>0</v>
      </c>
      <c r="H17" s="303">
        <v>0</v>
      </c>
      <c r="I17" s="279" t="e">
        <f t="shared" si="1"/>
        <v>#DIV/0!</v>
      </c>
      <c r="J17" s="304">
        <v>0</v>
      </c>
      <c r="K17" s="304">
        <v>0</v>
      </c>
      <c r="L17" s="304">
        <v>0</v>
      </c>
      <c r="M17" s="304">
        <v>0</v>
      </c>
      <c r="N17" s="280">
        <f t="shared" si="24"/>
        <v>0</v>
      </c>
      <c r="O17" s="280">
        <f t="shared" si="27"/>
        <v>0</v>
      </c>
      <c r="P17" s="279" t="e">
        <f t="shared" si="13"/>
        <v>#DIV/0!</v>
      </c>
      <c r="Q17" s="304">
        <v>0</v>
      </c>
      <c r="R17" s="304">
        <v>0</v>
      </c>
      <c r="S17" s="304">
        <v>0</v>
      </c>
      <c r="T17" s="304">
        <v>0</v>
      </c>
      <c r="U17" s="304">
        <v>0</v>
      </c>
      <c r="V17" s="304">
        <v>0</v>
      </c>
      <c r="W17" s="280">
        <f t="shared" si="14"/>
        <v>0</v>
      </c>
      <c r="X17" s="280">
        <f t="shared" si="15"/>
        <v>0</v>
      </c>
      <c r="Y17" s="279" t="e">
        <f t="shared" si="16"/>
        <v>#DIV/0!</v>
      </c>
      <c r="Z17" s="280">
        <f t="shared" si="5"/>
        <v>0</v>
      </c>
      <c r="AA17" s="280">
        <f t="shared" si="5"/>
        <v>0</v>
      </c>
      <c r="AB17" s="279"/>
      <c r="AC17" s="280"/>
      <c r="AE17" s="303">
        <v>0</v>
      </c>
      <c r="AF17" s="303">
        <v>0</v>
      </c>
      <c r="AG17" s="279" t="e">
        <f t="shared" si="25"/>
        <v>#DIV/0!</v>
      </c>
      <c r="AH17" s="303">
        <v>0</v>
      </c>
      <c r="AI17" s="303">
        <v>0</v>
      </c>
      <c r="AJ17" s="279" t="e">
        <f t="shared" si="7"/>
        <v>#DIV/0!</v>
      </c>
      <c r="AK17" s="304">
        <v>0</v>
      </c>
      <c r="AL17" s="304">
        <v>0</v>
      </c>
      <c r="AM17" s="304">
        <v>0</v>
      </c>
      <c r="AN17" s="304">
        <v>0</v>
      </c>
      <c r="AO17" s="280">
        <f t="shared" si="26"/>
        <v>0</v>
      </c>
      <c r="AP17" s="280">
        <f t="shared" si="28"/>
        <v>0</v>
      </c>
      <c r="AQ17" s="279" t="e">
        <f t="shared" si="17"/>
        <v>#DIV/0!</v>
      </c>
      <c r="AR17" s="304">
        <v>0</v>
      </c>
      <c r="AS17" s="304">
        <v>0</v>
      </c>
      <c r="AT17" s="304">
        <v>0</v>
      </c>
      <c r="AU17" s="304">
        <v>0</v>
      </c>
      <c r="AV17" s="304">
        <v>0</v>
      </c>
      <c r="AW17" s="304">
        <v>0</v>
      </c>
      <c r="AX17" s="280">
        <f t="shared" si="29"/>
        <v>0</v>
      </c>
      <c r="AY17" s="280">
        <f t="shared" si="19"/>
        <v>0</v>
      </c>
      <c r="AZ17" s="279" t="e">
        <f t="shared" si="20"/>
        <v>#DIV/0!</v>
      </c>
      <c r="BA17" s="280">
        <f t="shared" si="11"/>
        <v>0</v>
      </c>
      <c r="BB17" s="280">
        <f t="shared" si="12"/>
        <v>0</v>
      </c>
      <c r="BC17" s="279"/>
      <c r="BD17" s="280"/>
      <c r="BE17" s="308"/>
      <c r="BF17" s="308"/>
    </row>
    <row r="18" spans="1:58" ht="15.75" x14ac:dyDescent="0.25">
      <c r="A18" s="481"/>
      <c r="B18" s="170" t="s">
        <v>10</v>
      </c>
      <c r="C18" s="263" t="s">
        <v>107</v>
      </c>
      <c r="D18" s="303">
        <v>0</v>
      </c>
      <c r="E18" s="303">
        <v>0</v>
      </c>
      <c r="F18" s="279" t="e">
        <f t="shared" si="23"/>
        <v>#DIV/0!</v>
      </c>
      <c r="G18" s="303">
        <v>0</v>
      </c>
      <c r="H18" s="303">
        <v>0</v>
      </c>
      <c r="I18" s="279" t="e">
        <f t="shared" si="1"/>
        <v>#DIV/0!</v>
      </c>
      <c r="J18" s="304">
        <v>0</v>
      </c>
      <c r="K18" s="304">
        <v>0</v>
      </c>
      <c r="L18" s="304">
        <v>0</v>
      </c>
      <c r="M18" s="304">
        <v>0</v>
      </c>
      <c r="N18" s="280">
        <f t="shared" si="24"/>
        <v>0</v>
      </c>
      <c r="O18" s="280">
        <f t="shared" si="27"/>
        <v>0</v>
      </c>
      <c r="P18" s="279" t="e">
        <f t="shared" si="13"/>
        <v>#DIV/0!</v>
      </c>
      <c r="Q18" s="304">
        <v>0</v>
      </c>
      <c r="R18" s="304">
        <v>0</v>
      </c>
      <c r="S18" s="304">
        <v>0</v>
      </c>
      <c r="T18" s="304">
        <v>0</v>
      </c>
      <c r="U18" s="304">
        <v>0</v>
      </c>
      <c r="V18" s="304">
        <v>0</v>
      </c>
      <c r="W18" s="280">
        <f t="shared" si="14"/>
        <v>0</v>
      </c>
      <c r="X18" s="280">
        <f t="shared" si="15"/>
        <v>0</v>
      </c>
      <c r="Y18" s="279" t="e">
        <f t="shared" si="16"/>
        <v>#DIV/0!</v>
      </c>
      <c r="Z18" s="280">
        <f t="shared" si="5"/>
        <v>0</v>
      </c>
      <c r="AA18" s="280">
        <f t="shared" si="5"/>
        <v>0</v>
      </c>
      <c r="AB18" s="279"/>
      <c r="AC18" s="280"/>
      <c r="AE18" s="303">
        <v>0</v>
      </c>
      <c r="AF18" s="303">
        <v>0</v>
      </c>
      <c r="AG18" s="279" t="e">
        <f t="shared" si="25"/>
        <v>#DIV/0!</v>
      </c>
      <c r="AH18" s="303">
        <v>0</v>
      </c>
      <c r="AI18" s="303">
        <v>0</v>
      </c>
      <c r="AJ18" s="279" t="e">
        <f t="shared" si="7"/>
        <v>#DIV/0!</v>
      </c>
      <c r="AK18" s="304">
        <v>0</v>
      </c>
      <c r="AL18" s="304">
        <v>0</v>
      </c>
      <c r="AM18" s="304">
        <v>0</v>
      </c>
      <c r="AN18" s="304">
        <v>0</v>
      </c>
      <c r="AO18" s="280">
        <f t="shared" si="26"/>
        <v>0</v>
      </c>
      <c r="AP18" s="280">
        <f t="shared" si="28"/>
        <v>0</v>
      </c>
      <c r="AQ18" s="279" t="e">
        <f t="shared" si="17"/>
        <v>#DIV/0!</v>
      </c>
      <c r="AR18" s="304">
        <v>0</v>
      </c>
      <c r="AS18" s="304">
        <v>0</v>
      </c>
      <c r="AT18" s="304">
        <v>0</v>
      </c>
      <c r="AU18" s="304">
        <v>0</v>
      </c>
      <c r="AV18" s="304">
        <v>0</v>
      </c>
      <c r="AW18" s="304">
        <v>0</v>
      </c>
      <c r="AX18" s="280">
        <f t="shared" si="29"/>
        <v>0</v>
      </c>
      <c r="AY18" s="280">
        <f t="shared" si="19"/>
        <v>0</v>
      </c>
      <c r="AZ18" s="279" t="e">
        <f t="shared" si="20"/>
        <v>#DIV/0!</v>
      </c>
      <c r="BA18" s="280">
        <f t="shared" si="11"/>
        <v>0</v>
      </c>
      <c r="BB18" s="280">
        <f t="shared" si="12"/>
        <v>0</v>
      </c>
      <c r="BC18" s="279"/>
      <c r="BD18" s="280"/>
      <c r="BE18" s="308"/>
      <c r="BF18" s="308"/>
    </row>
    <row r="19" spans="1:58" ht="15.75" x14ac:dyDescent="0.25">
      <c r="A19" s="481"/>
      <c r="B19" s="170" t="s">
        <v>11</v>
      </c>
      <c r="C19" s="263" t="s">
        <v>108</v>
      </c>
      <c r="D19" s="303">
        <v>0</v>
      </c>
      <c r="E19" s="303">
        <v>0</v>
      </c>
      <c r="F19" s="279" t="e">
        <f t="shared" si="23"/>
        <v>#DIV/0!</v>
      </c>
      <c r="G19" s="303">
        <v>0</v>
      </c>
      <c r="H19" s="303">
        <v>0</v>
      </c>
      <c r="I19" s="279" t="e">
        <f t="shared" si="1"/>
        <v>#DIV/0!</v>
      </c>
      <c r="J19" s="304">
        <v>0</v>
      </c>
      <c r="K19" s="304">
        <v>0</v>
      </c>
      <c r="L19" s="304">
        <v>0</v>
      </c>
      <c r="M19" s="304">
        <v>0</v>
      </c>
      <c r="N19" s="280">
        <f t="shared" si="24"/>
        <v>0</v>
      </c>
      <c r="O19" s="280">
        <f t="shared" si="27"/>
        <v>0</v>
      </c>
      <c r="P19" s="279" t="e">
        <f t="shared" si="13"/>
        <v>#DIV/0!</v>
      </c>
      <c r="Q19" s="304">
        <v>0</v>
      </c>
      <c r="R19" s="304">
        <v>0</v>
      </c>
      <c r="S19" s="304">
        <v>0</v>
      </c>
      <c r="T19" s="304">
        <v>0</v>
      </c>
      <c r="U19" s="304">
        <v>0</v>
      </c>
      <c r="V19" s="304">
        <v>0</v>
      </c>
      <c r="W19" s="280">
        <f t="shared" si="14"/>
        <v>0</v>
      </c>
      <c r="X19" s="280">
        <f t="shared" si="15"/>
        <v>0</v>
      </c>
      <c r="Y19" s="279" t="e">
        <f t="shared" si="16"/>
        <v>#DIV/0!</v>
      </c>
      <c r="Z19" s="280">
        <f t="shared" si="5"/>
        <v>0</v>
      </c>
      <c r="AA19" s="280">
        <f t="shared" si="5"/>
        <v>0</v>
      </c>
      <c r="AB19" s="279"/>
      <c r="AC19" s="280"/>
      <c r="AE19" s="303">
        <v>0</v>
      </c>
      <c r="AF19" s="303">
        <v>0</v>
      </c>
      <c r="AG19" s="279" t="e">
        <f t="shared" si="25"/>
        <v>#DIV/0!</v>
      </c>
      <c r="AH19" s="303">
        <v>0</v>
      </c>
      <c r="AI19" s="303">
        <v>0</v>
      </c>
      <c r="AJ19" s="279" t="e">
        <f t="shared" si="7"/>
        <v>#DIV/0!</v>
      </c>
      <c r="AK19" s="304">
        <v>0</v>
      </c>
      <c r="AL19" s="304">
        <v>0</v>
      </c>
      <c r="AM19" s="304">
        <v>0</v>
      </c>
      <c r="AN19" s="304">
        <v>0</v>
      </c>
      <c r="AO19" s="280">
        <f t="shared" si="26"/>
        <v>0</v>
      </c>
      <c r="AP19" s="280">
        <f t="shared" si="28"/>
        <v>0</v>
      </c>
      <c r="AQ19" s="279" t="e">
        <f t="shared" si="17"/>
        <v>#DIV/0!</v>
      </c>
      <c r="AR19" s="304">
        <v>0</v>
      </c>
      <c r="AS19" s="304">
        <v>0</v>
      </c>
      <c r="AT19" s="304">
        <v>0</v>
      </c>
      <c r="AU19" s="304">
        <v>0</v>
      </c>
      <c r="AV19" s="304">
        <v>0</v>
      </c>
      <c r="AW19" s="304">
        <v>0</v>
      </c>
      <c r="AX19" s="280">
        <f t="shared" si="29"/>
        <v>0</v>
      </c>
      <c r="AY19" s="280">
        <f t="shared" si="19"/>
        <v>0</v>
      </c>
      <c r="AZ19" s="279" t="e">
        <f t="shared" si="20"/>
        <v>#DIV/0!</v>
      </c>
      <c r="BA19" s="280">
        <f t="shared" si="11"/>
        <v>0</v>
      </c>
      <c r="BB19" s="280">
        <f t="shared" si="12"/>
        <v>0</v>
      </c>
      <c r="BC19" s="279"/>
      <c r="BD19" s="280"/>
      <c r="BE19" s="308"/>
      <c r="BF19" s="308"/>
    </row>
    <row r="20" spans="1:58" ht="15.75" x14ac:dyDescent="0.25">
      <c r="A20" s="481"/>
      <c r="B20" s="170" t="s">
        <v>12</v>
      </c>
      <c r="C20" s="263" t="s">
        <v>109</v>
      </c>
      <c r="D20" s="303">
        <v>0</v>
      </c>
      <c r="E20" s="303">
        <v>0</v>
      </c>
      <c r="F20" s="279" t="e">
        <f t="shared" si="23"/>
        <v>#DIV/0!</v>
      </c>
      <c r="G20" s="303">
        <v>0</v>
      </c>
      <c r="H20" s="303">
        <v>0</v>
      </c>
      <c r="I20" s="279" t="e">
        <f t="shared" si="1"/>
        <v>#DIV/0!</v>
      </c>
      <c r="J20" s="304">
        <v>0</v>
      </c>
      <c r="K20" s="304">
        <v>0</v>
      </c>
      <c r="L20" s="304">
        <v>0</v>
      </c>
      <c r="M20" s="304">
        <v>0</v>
      </c>
      <c r="N20" s="280">
        <f t="shared" si="24"/>
        <v>0</v>
      </c>
      <c r="O20" s="280">
        <f t="shared" si="27"/>
        <v>0</v>
      </c>
      <c r="P20" s="279" t="e">
        <f t="shared" si="13"/>
        <v>#DIV/0!</v>
      </c>
      <c r="Q20" s="304">
        <v>0</v>
      </c>
      <c r="R20" s="304">
        <v>0</v>
      </c>
      <c r="S20" s="304">
        <v>0</v>
      </c>
      <c r="T20" s="304">
        <v>0</v>
      </c>
      <c r="U20" s="304">
        <v>0</v>
      </c>
      <c r="V20" s="304">
        <v>0</v>
      </c>
      <c r="W20" s="280">
        <f t="shared" si="14"/>
        <v>0</v>
      </c>
      <c r="X20" s="280">
        <f t="shared" si="15"/>
        <v>0</v>
      </c>
      <c r="Y20" s="279" t="e">
        <f t="shared" si="16"/>
        <v>#DIV/0!</v>
      </c>
      <c r="Z20" s="280">
        <f t="shared" si="5"/>
        <v>0</v>
      </c>
      <c r="AA20" s="280">
        <f t="shared" si="5"/>
        <v>0</v>
      </c>
      <c r="AB20" s="279"/>
      <c r="AC20" s="280"/>
      <c r="AE20" s="303">
        <v>0</v>
      </c>
      <c r="AF20" s="303">
        <v>0</v>
      </c>
      <c r="AG20" s="279" t="e">
        <f t="shared" si="25"/>
        <v>#DIV/0!</v>
      </c>
      <c r="AH20" s="303">
        <v>0</v>
      </c>
      <c r="AI20" s="303">
        <v>0</v>
      </c>
      <c r="AJ20" s="279" t="e">
        <f t="shared" si="7"/>
        <v>#DIV/0!</v>
      </c>
      <c r="AK20" s="304">
        <v>0</v>
      </c>
      <c r="AL20" s="304">
        <v>0</v>
      </c>
      <c r="AM20" s="304">
        <v>0</v>
      </c>
      <c r="AN20" s="304">
        <v>0</v>
      </c>
      <c r="AO20" s="280">
        <f t="shared" si="26"/>
        <v>0</v>
      </c>
      <c r="AP20" s="280">
        <f t="shared" si="28"/>
        <v>0</v>
      </c>
      <c r="AQ20" s="279" t="e">
        <f t="shared" si="17"/>
        <v>#DIV/0!</v>
      </c>
      <c r="AR20" s="304">
        <v>0</v>
      </c>
      <c r="AS20" s="304">
        <v>0</v>
      </c>
      <c r="AT20" s="304">
        <v>0</v>
      </c>
      <c r="AU20" s="304">
        <v>0</v>
      </c>
      <c r="AV20" s="304">
        <v>0</v>
      </c>
      <c r="AW20" s="304">
        <v>0</v>
      </c>
      <c r="AX20" s="280">
        <f t="shared" si="29"/>
        <v>0</v>
      </c>
      <c r="AY20" s="280">
        <f t="shared" si="19"/>
        <v>0</v>
      </c>
      <c r="AZ20" s="279" t="e">
        <f t="shared" si="20"/>
        <v>#DIV/0!</v>
      </c>
      <c r="BA20" s="280">
        <f t="shared" si="11"/>
        <v>0</v>
      </c>
      <c r="BB20" s="280">
        <f t="shared" si="12"/>
        <v>0</v>
      </c>
      <c r="BC20" s="279"/>
      <c r="BD20" s="280"/>
      <c r="BE20" s="308"/>
      <c r="BF20" s="308"/>
    </row>
    <row r="21" spans="1:58" ht="15.75" x14ac:dyDescent="0.25">
      <c r="A21" s="481"/>
      <c r="B21" s="170" t="s">
        <v>13</v>
      </c>
      <c r="C21" s="263" t="s">
        <v>110</v>
      </c>
      <c r="D21" s="303">
        <v>0</v>
      </c>
      <c r="E21" s="303">
        <v>0</v>
      </c>
      <c r="F21" s="279" t="e">
        <f t="shared" si="23"/>
        <v>#DIV/0!</v>
      </c>
      <c r="G21" s="303">
        <v>0</v>
      </c>
      <c r="H21" s="303">
        <v>0</v>
      </c>
      <c r="I21" s="279" t="e">
        <f t="shared" si="1"/>
        <v>#DIV/0!</v>
      </c>
      <c r="J21" s="304">
        <v>0</v>
      </c>
      <c r="K21" s="304">
        <v>0</v>
      </c>
      <c r="L21" s="304">
        <v>0</v>
      </c>
      <c r="M21" s="304">
        <v>0</v>
      </c>
      <c r="N21" s="280">
        <f t="shared" si="24"/>
        <v>0</v>
      </c>
      <c r="O21" s="280">
        <f t="shared" si="27"/>
        <v>0</v>
      </c>
      <c r="P21" s="279" t="e">
        <f t="shared" si="13"/>
        <v>#DIV/0!</v>
      </c>
      <c r="Q21" s="304">
        <v>0</v>
      </c>
      <c r="R21" s="304">
        <v>0</v>
      </c>
      <c r="S21" s="304">
        <v>0</v>
      </c>
      <c r="T21" s="304">
        <v>0</v>
      </c>
      <c r="U21" s="304">
        <v>0</v>
      </c>
      <c r="V21" s="304">
        <v>0</v>
      </c>
      <c r="W21" s="280">
        <f t="shared" si="14"/>
        <v>0</v>
      </c>
      <c r="X21" s="280">
        <f t="shared" si="15"/>
        <v>0</v>
      </c>
      <c r="Y21" s="279" t="e">
        <f t="shared" si="16"/>
        <v>#DIV/0!</v>
      </c>
      <c r="Z21" s="280">
        <f t="shared" si="5"/>
        <v>0</v>
      </c>
      <c r="AA21" s="280">
        <f t="shared" si="5"/>
        <v>0</v>
      </c>
      <c r="AB21" s="279"/>
      <c r="AC21" s="280"/>
      <c r="AE21" s="303">
        <v>0</v>
      </c>
      <c r="AF21" s="303">
        <v>0</v>
      </c>
      <c r="AG21" s="279" t="e">
        <f t="shared" si="25"/>
        <v>#DIV/0!</v>
      </c>
      <c r="AH21" s="303">
        <v>0</v>
      </c>
      <c r="AI21" s="303">
        <v>0</v>
      </c>
      <c r="AJ21" s="279" t="e">
        <f t="shared" si="7"/>
        <v>#DIV/0!</v>
      </c>
      <c r="AK21" s="304">
        <v>0</v>
      </c>
      <c r="AL21" s="304">
        <v>0</v>
      </c>
      <c r="AM21" s="304">
        <v>0</v>
      </c>
      <c r="AN21" s="304">
        <v>0</v>
      </c>
      <c r="AO21" s="280">
        <f t="shared" si="26"/>
        <v>0</v>
      </c>
      <c r="AP21" s="280">
        <f t="shared" si="28"/>
        <v>0</v>
      </c>
      <c r="AQ21" s="279" t="e">
        <f t="shared" si="17"/>
        <v>#DIV/0!</v>
      </c>
      <c r="AR21" s="304">
        <v>0</v>
      </c>
      <c r="AS21" s="304">
        <v>0</v>
      </c>
      <c r="AT21" s="304">
        <v>0</v>
      </c>
      <c r="AU21" s="304">
        <v>0</v>
      </c>
      <c r="AV21" s="304">
        <v>0</v>
      </c>
      <c r="AW21" s="304">
        <v>0</v>
      </c>
      <c r="AX21" s="280">
        <f t="shared" si="29"/>
        <v>0</v>
      </c>
      <c r="AY21" s="280">
        <f t="shared" si="19"/>
        <v>0</v>
      </c>
      <c r="AZ21" s="279" t="e">
        <f t="shared" si="20"/>
        <v>#DIV/0!</v>
      </c>
      <c r="BA21" s="280">
        <f t="shared" si="11"/>
        <v>0</v>
      </c>
      <c r="BB21" s="280">
        <f t="shared" si="12"/>
        <v>0</v>
      </c>
      <c r="BC21" s="279"/>
      <c r="BD21" s="280"/>
      <c r="BE21" s="308"/>
      <c r="BF21" s="308"/>
    </row>
    <row r="22" spans="1:58" s="285" customFormat="1" ht="24" x14ac:dyDescent="0.25">
      <c r="A22" s="481"/>
      <c r="B22" s="290" t="s">
        <v>119</v>
      </c>
      <c r="C22" s="288" t="s">
        <v>94</v>
      </c>
      <c r="D22" s="306"/>
      <c r="E22" s="306"/>
      <c r="F22" s="292" t="e">
        <f t="shared" si="23"/>
        <v>#DIV/0!</v>
      </c>
      <c r="G22" s="289"/>
      <c r="H22" s="289"/>
      <c r="I22" s="292"/>
      <c r="J22" s="289"/>
      <c r="K22" s="289"/>
      <c r="L22" s="289"/>
      <c r="M22" s="289"/>
      <c r="N22" s="289"/>
      <c r="O22" s="289"/>
      <c r="P22" s="279" t="e">
        <f t="shared" si="13"/>
        <v>#DIV/0!</v>
      </c>
      <c r="Q22" s="301"/>
      <c r="R22" s="301"/>
      <c r="S22" s="301"/>
      <c r="T22" s="301"/>
      <c r="U22" s="301"/>
      <c r="V22" s="301"/>
      <c r="W22" s="280"/>
      <c r="X22" s="280"/>
      <c r="Y22" s="279" t="e">
        <f t="shared" si="16"/>
        <v>#DIV/0!</v>
      </c>
      <c r="Z22" s="280">
        <f t="shared" si="5"/>
        <v>0</v>
      </c>
      <c r="AA22" s="280">
        <f t="shared" si="5"/>
        <v>0</v>
      </c>
      <c r="AB22" s="279"/>
      <c r="AC22" s="280"/>
      <c r="AE22" s="306"/>
      <c r="AF22" s="306"/>
      <c r="AG22" s="292" t="e">
        <f t="shared" si="25"/>
        <v>#DIV/0!</v>
      </c>
      <c r="AH22" s="289"/>
      <c r="AI22" s="289"/>
      <c r="AJ22" s="292"/>
      <c r="AK22" s="289"/>
      <c r="AL22" s="289"/>
      <c r="AM22" s="289"/>
      <c r="AN22" s="289"/>
      <c r="AO22" s="289"/>
      <c r="AP22" s="289"/>
      <c r="AQ22" s="279" t="e">
        <f t="shared" si="17"/>
        <v>#DIV/0!</v>
      </c>
      <c r="AR22" s="301"/>
      <c r="AS22" s="301"/>
      <c r="AT22" s="301"/>
      <c r="AU22" s="301"/>
      <c r="AV22" s="301"/>
      <c r="AW22" s="301"/>
      <c r="AX22" s="280"/>
      <c r="AY22" s="280"/>
      <c r="AZ22" s="279" t="e">
        <f t="shared" si="20"/>
        <v>#DIV/0!</v>
      </c>
      <c r="BA22" s="280">
        <f t="shared" si="11"/>
        <v>0</v>
      </c>
      <c r="BB22" s="280">
        <f t="shared" si="12"/>
        <v>0</v>
      </c>
      <c r="BC22" s="279"/>
      <c r="BD22" s="280"/>
      <c r="BE22" s="308"/>
      <c r="BF22" s="308"/>
    </row>
    <row r="23" spans="1:58" s="264" customFormat="1" ht="24" x14ac:dyDescent="0.25">
      <c r="A23" s="481"/>
      <c r="B23" s="159" t="s">
        <v>74</v>
      </c>
      <c r="C23" s="262" t="s">
        <v>111</v>
      </c>
      <c r="D23" s="279">
        <f>SUM(D24:D30)</f>
        <v>7254.4860000000008</v>
      </c>
      <c r="E23" s="279">
        <f>SUM(E24:E30)</f>
        <v>27365.489283333336</v>
      </c>
      <c r="F23" s="279">
        <f t="shared" si="23"/>
        <v>3.7722161547121784</v>
      </c>
      <c r="G23" s="279">
        <f>SUM(G24:G30)</f>
        <v>0</v>
      </c>
      <c r="H23" s="279">
        <f>SUM(H24:H30)</f>
        <v>0</v>
      </c>
      <c r="I23" s="279" t="e">
        <f>H23/G23</f>
        <v>#DIV/0!</v>
      </c>
      <c r="J23" s="279">
        <f>SUM(J24:J30)</f>
        <v>0</v>
      </c>
      <c r="K23" s="279">
        <f>SUM(K24:K30)</f>
        <v>0</v>
      </c>
      <c r="L23" s="279">
        <f>SUM(L24:L30)</f>
        <v>0</v>
      </c>
      <c r="M23" s="279">
        <f>SUM(M24:M30)</f>
        <v>0</v>
      </c>
      <c r="N23" s="279">
        <f t="shared" si="24"/>
        <v>0</v>
      </c>
      <c r="O23" s="279">
        <f>K23+M23</f>
        <v>0</v>
      </c>
      <c r="P23" s="279" t="e">
        <f t="shared" si="13"/>
        <v>#DIV/0!</v>
      </c>
      <c r="Q23" s="279">
        <f t="shared" ref="Q23:V23" si="30">SUM(Q24:Q30)</f>
        <v>0</v>
      </c>
      <c r="R23" s="279">
        <f t="shared" si="30"/>
        <v>0</v>
      </c>
      <c r="S23" s="279">
        <f t="shared" si="30"/>
        <v>0</v>
      </c>
      <c r="T23" s="279">
        <f t="shared" si="30"/>
        <v>0</v>
      </c>
      <c r="U23" s="279">
        <f t="shared" si="30"/>
        <v>0</v>
      </c>
      <c r="V23" s="279">
        <f t="shared" si="30"/>
        <v>0</v>
      </c>
      <c r="W23" s="279">
        <f t="shared" si="14"/>
        <v>0</v>
      </c>
      <c r="X23" s="279">
        <f t="shared" si="15"/>
        <v>0</v>
      </c>
      <c r="Y23" s="279" t="e">
        <f t="shared" si="16"/>
        <v>#DIV/0!</v>
      </c>
      <c r="Z23" s="279">
        <f t="shared" si="5"/>
        <v>7254.4860000000008</v>
      </c>
      <c r="AA23" s="279">
        <f t="shared" si="5"/>
        <v>27365.489283333336</v>
      </c>
      <c r="AB23" s="279">
        <f>AA23/Z23</f>
        <v>3.7722161547121784</v>
      </c>
      <c r="AC23" s="279">
        <f>AB23*1.2</f>
        <v>4.5266593856546136</v>
      </c>
      <c r="AE23" s="279">
        <f>SUM(AE24:AE30)</f>
        <v>7859.0810000000001</v>
      </c>
      <c r="AF23" s="279">
        <f>SUM(AF24:AF30)</f>
        <v>33564.543991666666</v>
      </c>
      <c r="AG23" s="279">
        <f t="shared" si="25"/>
        <v>4.2707975642020566</v>
      </c>
      <c r="AH23" s="279">
        <f>SUM(AH24:AH30)</f>
        <v>0</v>
      </c>
      <c r="AI23" s="279">
        <f>SUM(AI24:AI30)</f>
        <v>0</v>
      </c>
      <c r="AJ23" s="279" t="e">
        <f>AI23/AH23</f>
        <v>#DIV/0!</v>
      </c>
      <c r="AK23" s="279">
        <f>SUM(AK24:AK30)</f>
        <v>0</v>
      </c>
      <c r="AL23" s="279">
        <f>SUM(AL24:AL30)</f>
        <v>0</v>
      </c>
      <c r="AM23" s="279">
        <f>SUM(AM24:AM30)</f>
        <v>0</v>
      </c>
      <c r="AN23" s="279">
        <f>SUM(AN24:AN30)</f>
        <v>0</v>
      </c>
      <c r="AO23" s="279">
        <f t="shared" ref="AO23:AO30" si="31">AK23</f>
        <v>0</v>
      </c>
      <c r="AP23" s="279">
        <f>AL23+AN23</f>
        <v>0</v>
      </c>
      <c r="AQ23" s="279" t="e">
        <f t="shared" si="17"/>
        <v>#DIV/0!</v>
      </c>
      <c r="AR23" s="279">
        <f t="shared" ref="AR23:AW23" si="32">SUM(AR24:AR30)</f>
        <v>0</v>
      </c>
      <c r="AS23" s="279">
        <f t="shared" si="32"/>
        <v>0</v>
      </c>
      <c r="AT23" s="279">
        <f t="shared" si="32"/>
        <v>0</v>
      </c>
      <c r="AU23" s="279">
        <f t="shared" si="32"/>
        <v>0</v>
      </c>
      <c r="AV23" s="279">
        <f t="shared" si="32"/>
        <v>0</v>
      </c>
      <c r="AW23" s="279">
        <f t="shared" si="32"/>
        <v>0</v>
      </c>
      <c r="AX23" s="279">
        <f t="shared" ref="AX23:AX30" si="33">AR23</f>
        <v>0</v>
      </c>
      <c r="AY23" s="279">
        <f t="shared" ref="AY23:AY30" si="34">AS23+AU23</f>
        <v>0</v>
      </c>
      <c r="AZ23" s="279" t="e">
        <f t="shared" si="20"/>
        <v>#DIV/0!</v>
      </c>
      <c r="BA23" s="279">
        <f t="shared" si="11"/>
        <v>7859.0810000000001</v>
      </c>
      <c r="BB23" s="279">
        <f t="shared" si="12"/>
        <v>33564.543991666666</v>
      </c>
      <c r="BC23" s="279">
        <f>BB23/BA23</f>
        <v>4.2707975642020566</v>
      </c>
      <c r="BD23" s="279">
        <f>BC23*1.2</f>
        <v>5.1249570770424677</v>
      </c>
      <c r="BE23" s="308">
        <f>BC23/AB23*100</f>
        <v>113.21720148160279</v>
      </c>
      <c r="BF23" s="308">
        <f>BA23/Z23*100</f>
        <v>108.3340845926231</v>
      </c>
    </row>
    <row r="24" spans="1:58" ht="15.75" x14ac:dyDescent="0.25">
      <c r="A24" s="481"/>
      <c r="B24" s="170" t="s">
        <v>7</v>
      </c>
      <c r="C24" s="263" t="s">
        <v>112</v>
      </c>
      <c r="D24" s="303">
        <v>0</v>
      </c>
      <c r="E24" s="303">
        <v>0</v>
      </c>
      <c r="F24" s="279" t="e">
        <f t="shared" si="23"/>
        <v>#DIV/0!</v>
      </c>
      <c r="G24" s="303">
        <v>0</v>
      </c>
      <c r="H24" s="303">
        <v>0</v>
      </c>
      <c r="I24" s="279" t="e">
        <f t="shared" ref="I24:I30" si="35">H24/G24</f>
        <v>#DIV/0!</v>
      </c>
      <c r="J24" s="304">
        <v>0</v>
      </c>
      <c r="K24" s="304">
        <v>0</v>
      </c>
      <c r="L24" s="304">
        <v>0</v>
      </c>
      <c r="M24" s="304">
        <v>0</v>
      </c>
      <c r="N24" s="280">
        <f t="shared" si="24"/>
        <v>0</v>
      </c>
      <c r="O24" s="280">
        <f t="shared" si="27"/>
        <v>0</v>
      </c>
      <c r="P24" s="279" t="e">
        <f t="shared" si="13"/>
        <v>#DIV/0!</v>
      </c>
      <c r="Q24" s="304">
        <v>0</v>
      </c>
      <c r="R24" s="304">
        <v>0</v>
      </c>
      <c r="S24" s="304">
        <v>0</v>
      </c>
      <c r="T24" s="304">
        <v>0</v>
      </c>
      <c r="U24" s="304">
        <v>0</v>
      </c>
      <c r="V24" s="304">
        <v>0</v>
      </c>
      <c r="W24" s="280">
        <f t="shared" si="14"/>
        <v>0</v>
      </c>
      <c r="X24" s="280">
        <f t="shared" si="15"/>
        <v>0</v>
      </c>
      <c r="Y24" s="279" t="e">
        <f t="shared" si="16"/>
        <v>#DIV/0!</v>
      </c>
      <c r="Z24" s="280">
        <f t="shared" si="5"/>
        <v>0</v>
      </c>
      <c r="AA24" s="280">
        <f t="shared" si="5"/>
        <v>0</v>
      </c>
      <c r="AB24" s="279"/>
      <c r="AC24" s="280"/>
      <c r="AE24" s="303">
        <v>0</v>
      </c>
      <c r="AF24" s="303">
        <v>0</v>
      </c>
      <c r="AG24" s="279" t="e">
        <f t="shared" si="25"/>
        <v>#DIV/0!</v>
      </c>
      <c r="AH24" s="303">
        <v>0</v>
      </c>
      <c r="AI24" s="303">
        <v>0</v>
      </c>
      <c r="AJ24" s="279" t="e">
        <f t="shared" ref="AJ24:AJ30" si="36">AI24/AH24</f>
        <v>#DIV/0!</v>
      </c>
      <c r="AK24" s="304">
        <v>0</v>
      </c>
      <c r="AL24" s="304">
        <v>0</v>
      </c>
      <c r="AM24" s="304">
        <v>0</v>
      </c>
      <c r="AN24" s="304">
        <v>0</v>
      </c>
      <c r="AO24" s="280">
        <f t="shared" si="31"/>
        <v>0</v>
      </c>
      <c r="AP24" s="280">
        <f t="shared" ref="AP24:AP30" si="37">AL24+AN24</f>
        <v>0</v>
      </c>
      <c r="AQ24" s="279" t="e">
        <f t="shared" si="17"/>
        <v>#DIV/0!</v>
      </c>
      <c r="AR24" s="304">
        <v>0</v>
      </c>
      <c r="AS24" s="304">
        <v>0</v>
      </c>
      <c r="AT24" s="304">
        <v>0</v>
      </c>
      <c r="AU24" s="304">
        <v>0</v>
      </c>
      <c r="AV24" s="304">
        <v>0</v>
      </c>
      <c r="AW24" s="304">
        <v>0</v>
      </c>
      <c r="AX24" s="280">
        <f t="shared" si="33"/>
        <v>0</v>
      </c>
      <c r="AY24" s="280">
        <f t="shared" si="34"/>
        <v>0</v>
      </c>
      <c r="AZ24" s="279" t="e">
        <f t="shared" si="20"/>
        <v>#DIV/0!</v>
      </c>
      <c r="BA24" s="280">
        <f t="shared" si="11"/>
        <v>0</v>
      </c>
      <c r="BB24" s="280">
        <f t="shared" si="12"/>
        <v>0</v>
      </c>
      <c r="BC24" s="279"/>
      <c r="BD24" s="280"/>
      <c r="BE24" s="308"/>
      <c r="BF24" s="308"/>
    </row>
    <row r="25" spans="1:58" ht="15.75" x14ac:dyDescent="0.25">
      <c r="A25" s="481"/>
      <c r="B25" s="170" t="s">
        <v>8</v>
      </c>
      <c r="C25" s="263" t="s">
        <v>113</v>
      </c>
      <c r="D25" s="303">
        <v>0</v>
      </c>
      <c r="E25" s="303">
        <v>0</v>
      </c>
      <c r="F25" s="279" t="e">
        <f t="shared" si="23"/>
        <v>#DIV/0!</v>
      </c>
      <c r="G25" s="303">
        <v>0</v>
      </c>
      <c r="H25" s="303">
        <v>0</v>
      </c>
      <c r="I25" s="279" t="e">
        <f t="shared" si="35"/>
        <v>#DIV/0!</v>
      </c>
      <c r="J25" s="304">
        <v>0</v>
      </c>
      <c r="K25" s="304">
        <v>0</v>
      </c>
      <c r="L25" s="304">
        <v>0</v>
      </c>
      <c r="M25" s="304">
        <v>0</v>
      </c>
      <c r="N25" s="280">
        <f t="shared" si="24"/>
        <v>0</v>
      </c>
      <c r="O25" s="280">
        <f t="shared" si="27"/>
        <v>0</v>
      </c>
      <c r="P25" s="279" t="e">
        <f t="shared" si="13"/>
        <v>#DIV/0!</v>
      </c>
      <c r="Q25" s="305">
        <v>0</v>
      </c>
      <c r="R25" s="305">
        <v>0</v>
      </c>
      <c r="S25" s="305">
        <v>0</v>
      </c>
      <c r="T25" s="305">
        <v>0</v>
      </c>
      <c r="U25" s="304">
        <v>0</v>
      </c>
      <c r="V25" s="304">
        <v>0</v>
      </c>
      <c r="W25" s="280">
        <f t="shared" si="14"/>
        <v>0</v>
      </c>
      <c r="X25" s="280">
        <f t="shared" si="15"/>
        <v>0</v>
      </c>
      <c r="Y25" s="279" t="e">
        <f t="shared" si="16"/>
        <v>#DIV/0!</v>
      </c>
      <c r="Z25" s="280">
        <f t="shared" si="5"/>
        <v>0</v>
      </c>
      <c r="AA25" s="280">
        <f t="shared" si="5"/>
        <v>0</v>
      </c>
      <c r="AB25" s="279"/>
      <c r="AC25" s="280"/>
      <c r="AE25" s="303">
        <v>0</v>
      </c>
      <c r="AF25" s="303">
        <v>0</v>
      </c>
      <c r="AG25" s="279" t="e">
        <f t="shared" si="25"/>
        <v>#DIV/0!</v>
      </c>
      <c r="AH25" s="303">
        <v>0</v>
      </c>
      <c r="AI25" s="303">
        <v>0</v>
      </c>
      <c r="AJ25" s="279" t="e">
        <f t="shared" si="36"/>
        <v>#DIV/0!</v>
      </c>
      <c r="AK25" s="304">
        <v>0</v>
      </c>
      <c r="AL25" s="304">
        <v>0</v>
      </c>
      <c r="AM25" s="304">
        <v>0</v>
      </c>
      <c r="AN25" s="304">
        <v>0</v>
      </c>
      <c r="AO25" s="280">
        <f t="shared" si="31"/>
        <v>0</v>
      </c>
      <c r="AP25" s="280">
        <f t="shared" si="37"/>
        <v>0</v>
      </c>
      <c r="AQ25" s="279" t="e">
        <f t="shared" si="17"/>
        <v>#DIV/0!</v>
      </c>
      <c r="AR25" s="305">
        <v>0</v>
      </c>
      <c r="AS25" s="305">
        <v>0</v>
      </c>
      <c r="AT25" s="305">
        <v>0</v>
      </c>
      <c r="AU25" s="305">
        <v>0</v>
      </c>
      <c r="AV25" s="304">
        <v>0</v>
      </c>
      <c r="AW25" s="304">
        <v>0</v>
      </c>
      <c r="AX25" s="280">
        <f t="shared" si="33"/>
        <v>0</v>
      </c>
      <c r="AY25" s="280">
        <f t="shared" si="34"/>
        <v>0</v>
      </c>
      <c r="AZ25" s="279" t="e">
        <f t="shared" si="20"/>
        <v>#DIV/0!</v>
      </c>
      <c r="BA25" s="280">
        <f t="shared" si="11"/>
        <v>0</v>
      </c>
      <c r="BB25" s="280">
        <f t="shared" si="12"/>
        <v>0</v>
      </c>
      <c r="BC25" s="279"/>
      <c r="BD25" s="280"/>
      <c r="BE25" s="308"/>
      <c r="BF25" s="308"/>
    </row>
    <row r="26" spans="1:58" ht="15.75" x14ac:dyDescent="0.25">
      <c r="A26" s="481"/>
      <c r="B26" s="170" t="s">
        <v>9</v>
      </c>
      <c r="C26" s="263" t="s">
        <v>114</v>
      </c>
      <c r="D26" s="303">
        <v>0</v>
      </c>
      <c r="E26" s="303">
        <v>0</v>
      </c>
      <c r="F26" s="279" t="e">
        <f t="shared" si="23"/>
        <v>#DIV/0!</v>
      </c>
      <c r="G26" s="303">
        <v>0</v>
      </c>
      <c r="H26" s="303">
        <v>0</v>
      </c>
      <c r="I26" s="279" t="e">
        <f t="shared" si="35"/>
        <v>#DIV/0!</v>
      </c>
      <c r="J26" s="304">
        <v>0</v>
      </c>
      <c r="K26" s="304">
        <v>0</v>
      </c>
      <c r="L26" s="304">
        <v>0</v>
      </c>
      <c r="M26" s="304">
        <v>0</v>
      </c>
      <c r="N26" s="280">
        <f t="shared" si="24"/>
        <v>0</v>
      </c>
      <c r="O26" s="280">
        <f t="shared" si="27"/>
        <v>0</v>
      </c>
      <c r="P26" s="279" t="e">
        <f t="shared" si="13"/>
        <v>#DIV/0!</v>
      </c>
      <c r="Q26" s="305">
        <v>0</v>
      </c>
      <c r="R26" s="305">
        <v>0</v>
      </c>
      <c r="S26" s="305">
        <v>0</v>
      </c>
      <c r="T26" s="305">
        <v>0</v>
      </c>
      <c r="U26" s="304">
        <v>0</v>
      </c>
      <c r="V26" s="304">
        <v>0</v>
      </c>
      <c r="W26" s="280">
        <f t="shared" si="14"/>
        <v>0</v>
      </c>
      <c r="X26" s="280">
        <f t="shared" si="15"/>
        <v>0</v>
      </c>
      <c r="Y26" s="279" t="e">
        <f t="shared" si="16"/>
        <v>#DIV/0!</v>
      </c>
      <c r="Z26" s="280">
        <f t="shared" si="5"/>
        <v>0</v>
      </c>
      <c r="AA26" s="280">
        <f t="shared" si="5"/>
        <v>0</v>
      </c>
      <c r="AB26" s="279"/>
      <c r="AC26" s="280"/>
      <c r="AE26" s="303">
        <v>0</v>
      </c>
      <c r="AF26" s="303">
        <v>0</v>
      </c>
      <c r="AG26" s="279" t="e">
        <f t="shared" si="25"/>
        <v>#DIV/0!</v>
      </c>
      <c r="AH26" s="303">
        <v>0</v>
      </c>
      <c r="AI26" s="303">
        <v>0</v>
      </c>
      <c r="AJ26" s="279" t="e">
        <f t="shared" si="36"/>
        <v>#DIV/0!</v>
      </c>
      <c r="AK26" s="304">
        <v>0</v>
      </c>
      <c r="AL26" s="304">
        <v>0</v>
      </c>
      <c r="AM26" s="304">
        <v>0</v>
      </c>
      <c r="AN26" s="304">
        <v>0</v>
      </c>
      <c r="AO26" s="280">
        <f t="shared" si="31"/>
        <v>0</v>
      </c>
      <c r="AP26" s="280">
        <f t="shared" si="37"/>
        <v>0</v>
      </c>
      <c r="AQ26" s="279" t="e">
        <f t="shared" si="17"/>
        <v>#DIV/0!</v>
      </c>
      <c r="AR26" s="305">
        <v>0</v>
      </c>
      <c r="AS26" s="305">
        <v>0</v>
      </c>
      <c r="AT26" s="305">
        <v>0</v>
      </c>
      <c r="AU26" s="305">
        <v>0</v>
      </c>
      <c r="AV26" s="304">
        <v>0</v>
      </c>
      <c r="AW26" s="304">
        <v>0</v>
      </c>
      <c r="AX26" s="280">
        <f t="shared" si="33"/>
        <v>0</v>
      </c>
      <c r="AY26" s="280">
        <f t="shared" si="34"/>
        <v>0</v>
      </c>
      <c r="AZ26" s="279" t="e">
        <f t="shared" si="20"/>
        <v>#DIV/0!</v>
      </c>
      <c r="BA26" s="280">
        <f t="shared" si="11"/>
        <v>0</v>
      </c>
      <c r="BB26" s="280">
        <f t="shared" si="12"/>
        <v>0</v>
      </c>
      <c r="BC26" s="279"/>
      <c r="BD26" s="280"/>
      <c r="BE26" s="308"/>
      <c r="BF26" s="308"/>
    </row>
    <row r="27" spans="1:58" ht="15.75" x14ac:dyDescent="0.25">
      <c r="A27" s="481"/>
      <c r="B27" s="170" t="s">
        <v>10</v>
      </c>
      <c r="C27" s="263" t="s">
        <v>115</v>
      </c>
      <c r="D27" s="303">
        <v>732.52</v>
      </c>
      <c r="E27" s="303">
        <v>3490.8145666666665</v>
      </c>
      <c r="F27" s="279">
        <f t="shared" si="23"/>
        <v>4.765487040171827</v>
      </c>
      <c r="G27" s="303">
        <v>0</v>
      </c>
      <c r="H27" s="303">
        <v>0</v>
      </c>
      <c r="I27" s="279" t="e">
        <f t="shared" si="35"/>
        <v>#DIV/0!</v>
      </c>
      <c r="J27" s="304">
        <v>0</v>
      </c>
      <c r="K27" s="304">
        <v>0</v>
      </c>
      <c r="L27" s="304">
        <v>0</v>
      </c>
      <c r="M27" s="304">
        <v>0</v>
      </c>
      <c r="N27" s="280">
        <f t="shared" si="24"/>
        <v>0</v>
      </c>
      <c r="O27" s="280">
        <f t="shared" si="27"/>
        <v>0</v>
      </c>
      <c r="P27" s="279" t="e">
        <f t="shared" si="13"/>
        <v>#DIV/0!</v>
      </c>
      <c r="Q27" s="305">
        <v>0</v>
      </c>
      <c r="R27" s="305">
        <v>0</v>
      </c>
      <c r="S27" s="305">
        <v>0</v>
      </c>
      <c r="T27" s="305">
        <v>0</v>
      </c>
      <c r="U27" s="304">
        <v>0</v>
      </c>
      <c r="V27" s="304">
        <v>0</v>
      </c>
      <c r="W27" s="280">
        <f t="shared" si="14"/>
        <v>0</v>
      </c>
      <c r="X27" s="280">
        <f t="shared" si="15"/>
        <v>0</v>
      </c>
      <c r="Y27" s="279" t="e">
        <f t="shared" si="16"/>
        <v>#DIV/0!</v>
      </c>
      <c r="Z27" s="280">
        <f t="shared" si="5"/>
        <v>732.52</v>
      </c>
      <c r="AA27" s="280">
        <f t="shared" si="5"/>
        <v>3490.8145666666665</v>
      </c>
      <c r="AB27" s="279">
        <f>AA27/Z27</f>
        <v>4.765487040171827</v>
      </c>
      <c r="AC27" s="280">
        <f>AB27*1.2</f>
        <v>5.7185844482061921</v>
      </c>
      <c r="AE27" s="303">
        <v>1165.3800000000001</v>
      </c>
      <c r="AF27" s="303">
        <v>6145.2183333333323</v>
      </c>
      <c r="AG27" s="279">
        <f t="shared" si="25"/>
        <v>5.2731455262089035</v>
      </c>
      <c r="AH27" s="303">
        <v>0</v>
      </c>
      <c r="AI27" s="303">
        <v>0</v>
      </c>
      <c r="AJ27" s="279" t="e">
        <f t="shared" si="36"/>
        <v>#DIV/0!</v>
      </c>
      <c r="AK27" s="304">
        <v>0</v>
      </c>
      <c r="AL27" s="304">
        <v>0</v>
      </c>
      <c r="AM27" s="304">
        <v>0</v>
      </c>
      <c r="AN27" s="304">
        <v>0</v>
      </c>
      <c r="AO27" s="280">
        <f t="shared" si="31"/>
        <v>0</v>
      </c>
      <c r="AP27" s="280">
        <f t="shared" si="37"/>
        <v>0</v>
      </c>
      <c r="AQ27" s="279" t="e">
        <f t="shared" si="17"/>
        <v>#DIV/0!</v>
      </c>
      <c r="AR27" s="305">
        <v>0</v>
      </c>
      <c r="AS27" s="305">
        <v>0</v>
      </c>
      <c r="AT27" s="305">
        <v>0</v>
      </c>
      <c r="AU27" s="305">
        <v>0</v>
      </c>
      <c r="AV27" s="304">
        <v>0</v>
      </c>
      <c r="AW27" s="304">
        <v>0</v>
      </c>
      <c r="AX27" s="280">
        <f t="shared" si="33"/>
        <v>0</v>
      </c>
      <c r="AY27" s="280">
        <f t="shared" si="34"/>
        <v>0</v>
      </c>
      <c r="AZ27" s="279" t="e">
        <f t="shared" si="20"/>
        <v>#DIV/0!</v>
      </c>
      <c r="BA27" s="280">
        <f t="shared" si="11"/>
        <v>1165.3800000000001</v>
      </c>
      <c r="BB27" s="280">
        <f t="shared" si="12"/>
        <v>6145.2183333333323</v>
      </c>
      <c r="BC27" s="279">
        <f>BB27/BA27</f>
        <v>5.2731455262089035</v>
      </c>
      <c r="BD27" s="280">
        <f>BC27*1.2</f>
        <v>6.3277746314506844</v>
      </c>
      <c r="BE27" s="308">
        <f>BC27/AB27*100</f>
        <v>110.65281432427885</v>
      </c>
      <c r="BF27" s="308">
        <f>BA27/Z27*100</f>
        <v>159.09190192759243</v>
      </c>
    </row>
    <row r="28" spans="1:58" ht="15.75" x14ac:dyDescent="0.25">
      <c r="A28" s="481"/>
      <c r="B28" s="170" t="s">
        <v>11</v>
      </c>
      <c r="C28" s="263" t="s">
        <v>116</v>
      </c>
      <c r="D28" s="303">
        <v>0</v>
      </c>
      <c r="E28" s="303">
        <v>0</v>
      </c>
      <c r="F28" s="279" t="e">
        <f t="shared" si="23"/>
        <v>#DIV/0!</v>
      </c>
      <c r="G28" s="303">
        <v>0</v>
      </c>
      <c r="H28" s="303">
        <v>0</v>
      </c>
      <c r="I28" s="279" t="e">
        <f t="shared" si="35"/>
        <v>#DIV/0!</v>
      </c>
      <c r="J28" s="304">
        <v>0</v>
      </c>
      <c r="K28" s="304">
        <v>0</v>
      </c>
      <c r="L28" s="304">
        <v>0</v>
      </c>
      <c r="M28" s="304">
        <v>0</v>
      </c>
      <c r="N28" s="280">
        <f t="shared" si="24"/>
        <v>0</v>
      </c>
      <c r="O28" s="280">
        <f t="shared" si="27"/>
        <v>0</v>
      </c>
      <c r="P28" s="279" t="e">
        <f t="shared" si="13"/>
        <v>#DIV/0!</v>
      </c>
      <c r="Q28" s="305">
        <v>0</v>
      </c>
      <c r="R28" s="305">
        <v>0</v>
      </c>
      <c r="S28" s="305">
        <v>0</v>
      </c>
      <c r="T28" s="305">
        <v>0</v>
      </c>
      <c r="U28" s="304">
        <v>0</v>
      </c>
      <c r="V28" s="304">
        <v>0</v>
      </c>
      <c r="W28" s="280">
        <f t="shared" si="14"/>
        <v>0</v>
      </c>
      <c r="X28" s="280">
        <f t="shared" si="15"/>
        <v>0</v>
      </c>
      <c r="Y28" s="279" t="e">
        <f t="shared" si="16"/>
        <v>#DIV/0!</v>
      </c>
      <c r="Z28" s="280">
        <f t="shared" si="5"/>
        <v>0</v>
      </c>
      <c r="AA28" s="280">
        <f t="shared" si="5"/>
        <v>0</v>
      </c>
      <c r="AB28" s="279"/>
      <c r="AC28" s="280"/>
      <c r="AE28" s="303">
        <v>0</v>
      </c>
      <c r="AF28" s="303">
        <v>0</v>
      </c>
      <c r="AG28" s="279" t="e">
        <f t="shared" si="25"/>
        <v>#DIV/0!</v>
      </c>
      <c r="AH28" s="303">
        <v>0</v>
      </c>
      <c r="AI28" s="303">
        <v>0</v>
      </c>
      <c r="AJ28" s="279" t="e">
        <f t="shared" si="36"/>
        <v>#DIV/0!</v>
      </c>
      <c r="AK28" s="304">
        <v>0</v>
      </c>
      <c r="AL28" s="304">
        <v>0</v>
      </c>
      <c r="AM28" s="304">
        <v>0</v>
      </c>
      <c r="AN28" s="304">
        <v>0</v>
      </c>
      <c r="AO28" s="280">
        <f t="shared" si="31"/>
        <v>0</v>
      </c>
      <c r="AP28" s="280">
        <f t="shared" si="37"/>
        <v>0</v>
      </c>
      <c r="AQ28" s="279" t="e">
        <f t="shared" si="17"/>
        <v>#DIV/0!</v>
      </c>
      <c r="AR28" s="305">
        <v>0</v>
      </c>
      <c r="AS28" s="305">
        <v>0</v>
      </c>
      <c r="AT28" s="305">
        <v>0</v>
      </c>
      <c r="AU28" s="305">
        <v>0</v>
      </c>
      <c r="AV28" s="304">
        <v>0</v>
      </c>
      <c r="AW28" s="304">
        <v>0</v>
      </c>
      <c r="AX28" s="280">
        <f t="shared" si="33"/>
        <v>0</v>
      </c>
      <c r="AY28" s="280">
        <f t="shared" si="34"/>
        <v>0</v>
      </c>
      <c r="AZ28" s="279" t="e">
        <f t="shared" si="20"/>
        <v>#DIV/0!</v>
      </c>
      <c r="BA28" s="280">
        <f t="shared" si="11"/>
        <v>0</v>
      </c>
      <c r="BB28" s="280">
        <f t="shared" si="12"/>
        <v>0</v>
      </c>
      <c r="BC28" s="279"/>
      <c r="BD28" s="280"/>
      <c r="BE28" s="308"/>
      <c r="BF28" s="308"/>
    </row>
    <row r="29" spans="1:58" ht="15.75" x14ac:dyDescent="0.25">
      <c r="A29" s="481"/>
      <c r="B29" s="170" t="s">
        <v>12</v>
      </c>
      <c r="C29" s="263" t="s">
        <v>117</v>
      </c>
      <c r="D29" s="303">
        <v>0</v>
      </c>
      <c r="E29" s="303">
        <v>0</v>
      </c>
      <c r="F29" s="279" t="e">
        <f t="shared" si="23"/>
        <v>#DIV/0!</v>
      </c>
      <c r="G29" s="303">
        <v>0</v>
      </c>
      <c r="H29" s="303">
        <v>0</v>
      </c>
      <c r="I29" s="279" t="e">
        <f t="shared" si="35"/>
        <v>#DIV/0!</v>
      </c>
      <c r="J29" s="304">
        <v>0</v>
      </c>
      <c r="K29" s="304">
        <v>0</v>
      </c>
      <c r="L29" s="304">
        <v>0</v>
      </c>
      <c r="M29" s="304">
        <v>0</v>
      </c>
      <c r="N29" s="280">
        <f t="shared" si="24"/>
        <v>0</v>
      </c>
      <c r="O29" s="280">
        <f t="shared" si="27"/>
        <v>0</v>
      </c>
      <c r="P29" s="279" t="e">
        <f t="shared" si="13"/>
        <v>#DIV/0!</v>
      </c>
      <c r="Q29" s="305">
        <v>0</v>
      </c>
      <c r="R29" s="305">
        <v>0</v>
      </c>
      <c r="S29" s="305">
        <v>0</v>
      </c>
      <c r="T29" s="305">
        <v>0</v>
      </c>
      <c r="U29" s="304">
        <v>0</v>
      </c>
      <c r="V29" s="304">
        <v>0</v>
      </c>
      <c r="W29" s="280">
        <f t="shared" si="14"/>
        <v>0</v>
      </c>
      <c r="X29" s="280">
        <f t="shared" si="15"/>
        <v>0</v>
      </c>
      <c r="Y29" s="279" t="e">
        <f t="shared" si="16"/>
        <v>#DIV/0!</v>
      </c>
      <c r="Z29" s="280">
        <f t="shared" si="5"/>
        <v>0</v>
      </c>
      <c r="AA29" s="280">
        <f t="shared" si="5"/>
        <v>0</v>
      </c>
      <c r="AB29" s="279"/>
      <c r="AC29" s="280"/>
      <c r="AE29" s="303">
        <v>153.72800000000001</v>
      </c>
      <c r="AF29" s="303">
        <v>739.51973333333331</v>
      </c>
      <c r="AG29" s="279">
        <f t="shared" si="25"/>
        <v>4.8105727865667491</v>
      </c>
      <c r="AH29" s="303">
        <v>0</v>
      </c>
      <c r="AI29" s="303">
        <v>0</v>
      </c>
      <c r="AJ29" s="279" t="e">
        <f t="shared" si="36"/>
        <v>#DIV/0!</v>
      </c>
      <c r="AK29" s="304">
        <v>0</v>
      </c>
      <c r="AL29" s="304">
        <v>0</v>
      </c>
      <c r="AM29" s="304">
        <v>0</v>
      </c>
      <c r="AN29" s="304">
        <v>0</v>
      </c>
      <c r="AO29" s="280">
        <f t="shared" si="31"/>
        <v>0</v>
      </c>
      <c r="AP29" s="280">
        <f t="shared" si="37"/>
        <v>0</v>
      </c>
      <c r="AQ29" s="279" t="e">
        <f t="shared" si="17"/>
        <v>#DIV/0!</v>
      </c>
      <c r="AR29" s="305">
        <v>0</v>
      </c>
      <c r="AS29" s="305">
        <v>0</v>
      </c>
      <c r="AT29" s="305">
        <v>0</v>
      </c>
      <c r="AU29" s="305">
        <v>0</v>
      </c>
      <c r="AV29" s="304">
        <v>0</v>
      </c>
      <c r="AW29" s="304">
        <v>0</v>
      </c>
      <c r="AX29" s="280">
        <f t="shared" si="33"/>
        <v>0</v>
      </c>
      <c r="AY29" s="280">
        <f t="shared" si="34"/>
        <v>0</v>
      </c>
      <c r="AZ29" s="279" t="e">
        <f t="shared" si="20"/>
        <v>#DIV/0!</v>
      </c>
      <c r="BA29" s="280">
        <f t="shared" si="11"/>
        <v>153.72800000000001</v>
      </c>
      <c r="BB29" s="280">
        <f t="shared" si="12"/>
        <v>739.51973333333331</v>
      </c>
      <c r="BC29" s="279">
        <f>BB29/BA29</f>
        <v>4.8105727865667491</v>
      </c>
      <c r="BD29" s="280">
        <f>BC29*1.2</f>
        <v>5.772687343880099</v>
      </c>
      <c r="BE29" s="308"/>
      <c r="BF29" s="308"/>
    </row>
    <row r="30" spans="1:58" ht="15.75" x14ac:dyDescent="0.25">
      <c r="A30" s="481"/>
      <c r="B30" s="170" t="s">
        <v>13</v>
      </c>
      <c r="C30" s="263" t="s">
        <v>118</v>
      </c>
      <c r="D30" s="303">
        <v>6521.9660000000003</v>
      </c>
      <c r="E30" s="303">
        <v>23874.674716666668</v>
      </c>
      <c r="F30" s="279">
        <f t="shared" si="23"/>
        <v>3.660656114531518</v>
      </c>
      <c r="G30" s="303">
        <v>0</v>
      </c>
      <c r="H30" s="303">
        <v>0</v>
      </c>
      <c r="I30" s="279" t="e">
        <f t="shared" si="35"/>
        <v>#DIV/0!</v>
      </c>
      <c r="J30" s="304">
        <v>0</v>
      </c>
      <c r="K30" s="304">
        <v>0</v>
      </c>
      <c r="L30" s="304">
        <v>0</v>
      </c>
      <c r="M30" s="304">
        <v>0</v>
      </c>
      <c r="N30" s="280">
        <f t="shared" si="24"/>
        <v>0</v>
      </c>
      <c r="O30" s="280">
        <f t="shared" si="27"/>
        <v>0</v>
      </c>
      <c r="P30" s="279" t="e">
        <f t="shared" si="13"/>
        <v>#DIV/0!</v>
      </c>
      <c r="Q30" s="305">
        <v>0</v>
      </c>
      <c r="R30" s="305">
        <v>0</v>
      </c>
      <c r="S30" s="305">
        <v>0</v>
      </c>
      <c r="T30" s="305">
        <v>0</v>
      </c>
      <c r="U30" s="304">
        <v>0</v>
      </c>
      <c r="V30" s="304">
        <v>0</v>
      </c>
      <c r="W30" s="280">
        <f t="shared" si="14"/>
        <v>0</v>
      </c>
      <c r="X30" s="280">
        <f t="shared" si="15"/>
        <v>0</v>
      </c>
      <c r="Y30" s="279" t="e">
        <f t="shared" si="16"/>
        <v>#DIV/0!</v>
      </c>
      <c r="Z30" s="280">
        <f t="shared" si="5"/>
        <v>6521.9660000000003</v>
      </c>
      <c r="AA30" s="280">
        <f t="shared" si="5"/>
        <v>23874.674716666668</v>
      </c>
      <c r="AB30" s="279">
        <f>AA30/Z30</f>
        <v>3.660656114531518</v>
      </c>
      <c r="AC30" s="280">
        <f>AB30*1.2</f>
        <v>4.392787337437821</v>
      </c>
      <c r="AE30" s="303">
        <v>6539.973</v>
      </c>
      <c r="AF30" s="303">
        <v>26679.805925000001</v>
      </c>
      <c r="AG30" s="279">
        <f t="shared" si="25"/>
        <v>4.0794978702511466</v>
      </c>
      <c r="AH30" s="303">
        <v>0</v>
      </c>
      <c r="AI30" s="303">
        <v>0</v>
      </c>
      <c r="AJ30" s="279" t="e">
        <f t="shared" si="36"/>
        <v>#DIV/0!</v>
      </c>
      <c r="AK30" s="304">
        <v>0</v>
      </c>
      <c r="AL30" s="304">
        <v>0</v>
      </c>
      <c r="AM30" s="304">
        <v>0</v>
      </c>
      <c r="AN30" s="304">
        <v>0</v>
      </c>
      <c r="AO30" s="280">
        <f t="shared" si="31"/>
        <v>0</v>
      </c>
      <c r="AP30" s="280">
        <f t="shared" si="37"/>
        <v>0</v>
      </c>
      <c r="AQ30" s="279" t="e">
        <f t="shared" si="17"/>
        <v>#DIV/0!</v>
      </c>
      <c r="AR30" s="305">
        <v>0</v>
      </c>
      <c r="AS30" s="305">
        <v>0</v>
      </c>
      <c r="AT30" s="305">
        <v>0</v>
      </c>
      <c r="AU30" s="305">
        <v>0</v>
      </c>
      <c r="AV30" s="304">
        <v>0</v>
      </c>
      <c r="AW30" s="304">
        <v>0</v>
      </c>
      <c r="AX30" s="280">
        <f t="shared" si="33"/>
        <v>0</v>
      </c>
      <c r="AY30" s="280">
        <f t="shared" si="34"/>
        <v>0</v>
      </c>
      <c r="AZ30" s="279" t="e">
        <f t="shared" si="20"/>
        <v>#DIV/0!</v>
      </c>
      <c r="BA30" s="280">
        <f t="shared" si="11"/>
        <v>6539.973</v>
      </c>
      <c r="BB30" s="280">
        <f t="shared" si="12"/>
        <v>26679.805925000001</v>
      </c>
      <c r="BC30" s="279">
        <f>BB30/BA30</f>
        <v>4.0794978702511466</v>
      </c>
      <c r="BD30" s="280">
        <f>BC30*1.2</f>
        <v>4.8953974443013761</v>
      </c>
      <c r="BE30" s="308">
        <f>BC30/AB30*100</f>
        <v>111.44171270436942</v>
      </c>
      <c r="BF30" s="308">
        <f>BA30/Z30*100</f>
        <v>100.27609772881367</v>
      </c>
    </row>
    <row r="31" spans="1:58" s="293" customFormat="1" ht="24" x14ac:dyDescent="0.25">
      <c r="A31" s="481"/>
      <c r="B31" s="290" t="s">
        <v>121</v>
      </c>
      <c r="C31" s="291">
        <v>500</v>
      </c>
      <c r="D31" s="292">
        <v>0</v>
      </c>
      <c r="E31" s="292">
        <v>0</v>
      </c>
      <c r="F31" s="292" t="e">
        <f t="shared" si="23"/>
        <v>#DIV/0!</v>
      </c>
      <c r="G31" s="292"/>
      <c r="H31" s="292"/>
      <c r="I31" s="292"/>
      <c r="J31" s="292"/>
      <c r="K31" s="292"/>
      <c r="L31" s="292"/>
      <c r="M31" s="292"/>
      <c r="N31" s="292"/>
      <c r="O31" s="292"/>
      <c r="P31" s="292"/>
      <c r="Q31" s="302"/>
      <c r="R31" s="302"/>
      <c r="S31" s="302"/>
      <c r="T31" s="302"/>
      <c r="U31" s="302"/>
      <c r="V31" s="302"/>
      <c r="W31" s="292"/>
      <c r="X31" s="292"/>
      <c r="Y31" s="289"/>
      <c r="Z31" s="280">
        <f t="shared" si="5"/>
        <v>0</v>
      </c>
      <c r="AA31" s="280">
        <f t="shared" si="5"/>
        <v>0</v>
      </c>
      <c r="AB31" s="279"/>
      <c r="AC31" s="280"/>
      <c r="AE31" s="292">
        <v>0</v>
      </c>
      <c r="AF31" s="292">
        <v>0</v>
      </c>
      <c r="AG31" s="292" t="e">
        <f t="shared" si="25"/>
        <v>#DIV/0!</v>
      </c>
      <c r="AH31" s="292"/>
      <c r="AI31" s="292"/>
      <c r="AJ31" s="292"/>
      <c r="AK31" s="292"/>
      <c r="AL31" s="292"/>
      <c r="AM31" s="292"/>
      <c r="AN31" s="292"/>
      <c r="AO31" s="292"/>
      <c r="AP31" s="292"/>
      <c r="AQ31" s="292"/>
      <c r="AR31" s="302"/>
      <c r="AS31" s="302"/>
      <c r="AT31" s="302"/>
      <c r="AU31" s="302"/>
      <c r="AV31" s="302"/>
      <c r="AW31" s="302"/>
      <c r="AX31" s="292"/>
      <c r="AY31" s="292"/>
      <c r="AZ31" s="289"/>
      <c r="BA31" s="280">
        <f t="shared" si="11"/>
        <v>0</v>
      </c>
      <c r="BB31" s="280">
        <f t="shared" si="12"/>
        <v>0</v>
      </c>
      <c r="BC31" s="279"/>
      <c r="BD31" s="280"/>
      <c r="BE31" s="308"/>
      <c r="BF31" s="308"/>
    </row>
    <row r="32" spans="1:58" s="296" customFormat="1" ht="24" x14ac:dyDescent="0.25">
      <c r="B32" s="297" t="s">
        <v>31</v>
      </c>
      <c r="C32" s="298">
        <v>600</v>
      </c>
      <c r="D32" s="299">
        <f>D23+D14+D6</f>
        <v>7254.4860000000008</v>
      </c>
      <c r="E32" s="299">
        <f>E23+E14+E6</f>
        <v>27365.489283333336</v>
      </c>
      <c r="F32" s="299">
        <f>E32/D32</f>
        <v>3.7722161547121784</v>
      </c>
      <c r="G32" s="299">
        <f>G23+G14+G6</f>
        <v>0</v>
      </c>
      <c r="H32" s="299">
        <f>H23+H14+H6</f>
        <v>0</v>
      </c>
      <c r="I32" s="299" t="e">
        <f>H32/G32</f>
        <v>#DIV/0!</v>
      </c>
      <c r="J32" s="299">
        <f t="shared" ref="J32:O32" si="38">J6+J14+J23</f>
        <v>10032.495999999999</v>
      </c>
      <c r="K32" s="299">
        <f t="shared" si="38"/>
        <v>23236.052925</v>
      </c>
      <c r="L32" s="299">
        <f t="shared" si="38"/>
        <v>1.3025</v>
      </c>
      <c r="M32" s="299">
        <f t="shared" si="38"/>
        <v>13935.209525000002</v>
      </c>
      <c r="N32" s="299">
        <f t="shared" si="38"/>
        <v>10032.495999999999</v>
      </c>
      <c r="O32" s="299">
        <f t="shared" si="38"/>
        <v>37171.262450000002</v>
      </c>
      <c r="P32" s="300">
        <f t="shared" ref="P32:P40" si="39">O32/N32</f>
        <v>3.7050861968945719</v>
      </c>
      <c r="Q32" s="299">
        <f t="shared" ref="Q32:X32" si="40">Q6+Q14+Q23</f>
        <v>8189.1819999999998</v>
      </c>
      <c r="R32" s="299">
        <f t="shared" si="40"/>
        <v>11458.424075000001</v>
      </c>
      <c r="S32" s="299">
        <f t="shared" si="40"/>
        <v>1.0605</v>
      </c>
      <c r="T32" s="299">
        <f t="shared" si="40"/>
        <v>11329.958025</v>
      </c>
      <c r="U32" s="299">
        <f t="shared" si="40"/>
        <v>1.2913333333333332</v>
      </c>
      <c r="V32" s="299">
        <f t="shared" si="40"/>
        <v>2912.7765083333329</v>
      </c>
      <c r="W32" s="299">
        <f t="shared" si="40"/>
        <v>8189.1819999999998</v>
      </c>
      <c r="X32" s="299">
        <f t="shared" si="40"/>
        <v>25701.158608333335</v>
      </c>
      <c r="Y32" s="300">
        <f t="shared" ref="Y32:Y40" si="41">X32/W32</f>
        <v>3.1384280637960345</v>
      </c>
      <c r="Z32" s="300">
        <f t="shared" si="5"/>
        <v>25476.164000000001</v>
      </c>
      <c r="AA32" s="300">
        <f t="shared" si="5"/>
        <v>90237.910341666662</v>
      </c>
      <c r="AB32" s="316">
        <f>AA32/Z32</f>
        <v>3.5420524982358672</v>
      </c>
      <c r="AC32" s="309">
        <f>AB32*1.2</f>
        <v>4.2504629978830408</v>
      </c>
      <c r="AD32" s="310"/>
      <c r="AE32" s="311">
        <f>AE23+AE14+AE6</f>
        <v>7859.0810000000001</v>
      </c>
      <c r="AF32" s="311">
        <f>AF23+AF14+AF6</f>
        <v>33564.543991666666</v>
      </c>
      <c r="AG32" s="311">
        <f>AF32/AE32</f>
        <v>4.2707975642020566</v>
      </c>
      <c r="AH32" s="311">
        <f>AH23+AH14+AH6</f>
        <v>0</v>
      </c>
      <c r="AI32" s="311">
        <f>AI23+AI14+AI6</f>
        <v>0</v>
      </c>
      <c r="AJ32" s="311" t="e">
        <f>AI32/AH32</f>
        <v>#DIV/0!</v>
      </c>
      <c r="AK32" s="311">
        <f t="shared" ref="AK32:AP32" si="42">AK6+AK14+AK23</f>
        <v>10158.368</v>
      </c>
      <c r="AL32" s="311">
        <f t="shared" si="42"/>
        <v>26737.935458333333</v>
      </c>
      <c r="AM32" s="311">
        <f t="shared" si="42"/>
        <v>1.3264166666666668</v>
      </c>
      <c r="AN32" s="311">
        <f t="shared" si="42"/>
        <v>13348.917158333335</v>
      </c>
      <c r="AO32" s="311">
        <f t="shared" si="42"/>
        <v>10158.368</v>
      </c>
      <c r="AP32" s="311">
        <f t="shared" si="42"/>
        <v>40086.852616666671</v>
      </c>
      <c r="AQ32" s="309">
        <f t="shared" ref="AQ32:AQ40" si="43">AP32/AO32</f>
        <v>3.9461902361350436</v>
      </c>
      <c r="AR32" s="311">
        <f t="shared" ref="AR32:AY32" si="44">AR6+AR14+AR23</f>
        <v>7973.4269999999997</v>
      </c>
      <c r="AS32" s="311">
        <f t="shared" si="44"/>
        <v>13687.015108333333</v>
      </c>
      <c r="AT32" s="311">
        <f t="shared" si="44"/>
        <v>1.0433333333333334</v>
      </c>
      <c r="AU32" s="311">
        <f t="shared" si="44"/>
        <v>10524.153391666667</v>
      </c>
      <c r="AV32" s="311">
        <f t="shared" si="44"/>
        <v>1.2405833333333331</v>
      </c>
      <c r="AW32" s="311">
        <f t="shared" si="44"/>
        <v>2946.5733833333334</v>
      </c>
      <c r="AX32" s="311">
        <f t="shared" si="44"/>
        <v>7973.4269999999997</v>
      </c>
      <c r="AY32" s="311">
        <f t="shared" si="44"/>
        <v>27157.741883333332</v>
      </c>
      <c r="AZ32" s="309">
        <f t="shared" ref="AZ32:AZ40" si="45">AY32/AX32</f>
        <v>3.4060312941139781</v>
      </c>
      <c r="BA32" s="309">
        <f t="shared" si="11"/>
        <v>25990.875999999997</v>
      </c>
      <c r="BB32" s="309">
        <f>BB23+BB14+BB6</f>
        <v>100809.13849166667</v>
      </c>
      <c r="BC32" s="316">
        <f>BB32/BA32</f>
        <v>3.8786356601319127</v>
      </c>
      <c r="BD32" s="309">
        <f>BC32*1.2</f>
        <v>4.6543627921582953</v>
      </c>
      <c r="BE32" s="308">
        <f>BC32/AB32*100</f>
        <v>109.50248936354508</v>
      </c>
      <c r="BF32" s="308">
        <f>BA32/Z32*100</f>
        <v>102.02036695948415</v>
      </c>
    </row>
    <row r="33" spans="1:58" s="265" customFormat="1" ht="15.75" x14ac:dyDescent="0.25">
      <c r="B33" s="286" t="s">
        <v>22</v>
      </c>
      <c r="C33" s="266"/>
      <c r="D33" s="281">
        <f>SUM(D34:D40)</f>
        <v>7254.4860000000008</v>
      </c>
      <c r="E33" s="281">
        <f>SUM(E34:E40)</f>
        <v>27365.489283333336</v>
      </c>
      <c r="F33" s="282">
        <f t="shared" ref="F33:F40" si="46">E33/D33</f>
        <v>3.7722161547121784</v>
      </c>
      <c r="G33" s="281">
        <f>G32</f>
        <v>0</v>
      </c>
      <c r="H33" s="281">
        <f t="shared" ref="H33:I36" si="47">H32</f>
        <v>0</v>
      </c>
      <c r="I33" s="281" t="e">
        <f t="shared" si="47"/>
        <v>#DIV/0!</v>
      </c>
      <c r="J33" s="282">
        <f>J32</f>
        <v>10032.495999999999</v>
      </c>
      <c r="K33" s="282">
        <f t="shared" ref="K33:X33" si="48">K32</f>
        <v>23236.052925</v>
      </c>
      <c r="L33" s="282">
        <f t="shared" si="48"/>
        <v>1.3025</v>
      </c>
      <c r="M33" s="282">
        <f t="shared" si="48"/>
        <v>13935.209525000002</v>
      </c>
      <c r="N33" s="282">
        <f t="shared" si="48"/>
        <v>10032.495999999999</v>
      </c>
      <c r="O33" s="282">
        <f t="shared" si="48"/>
        <v>37171.262450000002</v>
      </c>
      <c r="P33" s="283">
        <f t="shared" si="39"/>
        <v>3.7050861968945719</v>
      </c>
      <c r="Q33" s="282">
        <f t="shared" si="48"/>
        <v>8189.1819999999998</v>
      </c>
      <c r="R33" s="282">
        <f t="shared" si="48"/>
        <v>11458.424075000001</v>
      </c>
      <c r="S33" s="282">
        <f t="shared" si="48"/>
        <v>1.0605</v>
      </c>
      <c r="T33" s="282">
        <f t="shared" si="48"/>
        <v>11329.958025</v>
      </c>
      <c r="U33" s="282">
        <f t="shared" si="48"/>
        <v>1.2913333333333332</v>
      </c>
      <c r="V33" s="282">
        <f t="shared" si="48"/>
        <v>2912.7765083333329</v>
      </c>
      <c r="W33" s="282">
        <f t="shared" si="48"/>
        <v>8189.1819999999998</v>
      </c>
      <c r="X33" s="282">
        <f t="shared" si="48"/>
        <v>25701.158608333335</v>
      </c>
      <c r="Y33" s="283">
        <f t="shared" si="41"/>
        <v>3.1384280637960345</v>
      </c>
      <c r="Z33" s="283">
        <f t="shared" si="5"/>
        <v>25476.164000000001</v>
      </c>
      <c r="AA33" s="283">
        <f t="shared" si="5"/>
        <v>90237.910341666662</v>
      </c>
      <c r="AB33" s="283">
        <f t="shared" ref="AB33:AB40" si="49">AA33/Z33</f>
        <v>3.5420524982358672</v>
      </c>
      <c r="AC33" s="279">
        <f>AB33*1.2</f>
        <v>4.2504629978830408</v>
      </c>
      <c r="AE33" s="281">
        <f>SUM(AE34:AE40)</f>
        <v>7859.0810000000001</v>
      </c>
      <c r="AF33" s="281">
        <f>SUM(AF34:AF40)</f>
        <v>33564.543991666666</v>
      </c>
      <c r="AG33" s="282">
        <f t="shared" ref="AG33:AG40" si="50">AF33/AE33</f>
        <v>4.2707975642020566</v>
      </c>
      <c r="AH33" s="281">
        <f t="shared" ref="AH33:AP33" si="51">AH32</f>
        <v>0</v>
      </c>
      <c r="AI33" s="281">
        <f t="shared" si="51"/>
        <v>0</v>
      </c>
      <c r="AJ33" s="281" t="e">
        <f t="shared" si="51"/>
        <v>#DIV/0!</v>
      </c>
      <c r="AK33" s="282">
        <f t="shared" si="51"/>
        <v>10158.368</v>
      </c>
      <c r="AL33" s="282">
        <f t="shared" si="51"/>
        <v>26737.935458333333</v>
      </c>
      <c r="AM33" s="282">
        <f t="shared" si="51"/>
        <v>1.3264166666666668</v>
      </c>
      <c r="AN33" s="282">
        <f t="shared" si="51"/>
        <v>13348.917158333335</v>
      </c>
      <c r="AO33" s="282">
        <f t="shared" si="51"/>
        <v>10158.368</v>
      </c>
      <c r="AP33" s="282">
        <f t="shared" si="51"/>
        <v>40086.852616666671</v>
      </c>
      <c r="AQ33" s="283">
        <f t="shared" si="43"/>
        <v>3.9461902361350436</v>
      </c>
      <c r="AR33" s="282">
        <f t="shared" ref="AR33:AY33" si="52">AR32</f>
        <v>7973.4269999999997</v>
      </c>
      <c r="AS33" s="282">
        <f t="shared" si="52"/>
        <v>13687.015108333333</v>
      </c>
      <c r="AT33" s="282">
        <f t="shared" si="52"/>
        <v>1.0433333333333334</v>
      </c>
      <c r="AU33" s="282">
        <f t="shared" si="52"/>
        <v>10524.153391666667</v>
      </c>
      <c r="AV33" s="282">
        <f t="shared" si="52"/>
        <v>1.2405833333333331</v>
      </c>
      <c r="AW33" s="282">
        <f t="shared" si="52"/>
        <v>2946.5733833333334</v>
      </c>
      <c r="AX33" s="282">
        <f t="shared" si="52"/>
        <v>7973.4269999999997</v>
      </c>
      <c r="AY33" s="282">
        <f t="shared" si="52"/>
        <v>27157.741883333332</v>
      </c>
      <c r="AZ33" s="283">
        <f t="shared" si="45"/>
        <v>3.4060312941139781</v>
      </c>
      <c r="BA33" s="283">
        <f t="shared" si="11"/>
        <v>25990.875999999997</v>
      </c>
      <c r="BB33" s="283">
        <f t="shared" si="12"/>
        <v>100809.13849166667</v>
      </c>
      <c r="BC33" s="283">
        <f>BB33/BA33</f>
        <v>3.8786356601319127</v>
      </c>
      <c r="BD33" s="279">
        <f>BC33*1.2</f>
        <v>4.6543627921582953</v>
      </c>
      <c r="BE33" s="308">
        <f>BC33/AB33*100</f>
        <v>109.50248936354508</v>
      </c>
      <c r="BF33" s="308">
        <f>BA33/Z33*100</f>
        <v>102.02036695948415</v>
      </c>
    </row>
    <row r="34" spans="1:58" s="265" customFormat="1" ht="15.75" x14ac:dyDescent="0.25">
      <c r="A34" s="505"/>
      <c r="B34" s="267" t="s">
        <v>7</v>
      </c>
      <c r="C34" s="268"/>
      <c r="D34" s="283">
        <f t="shared" ref="D34:E40" si="53">D7+D15+D24</f>
        <v>0</v>
      </c>
      <c r="E34" s="283">
        <f t="shared" si="53"/>
        <v>0</v>
      </c>
      <c r="F34" s="283" t="e">
        <f t="shared" si="46"/>
        <v>#DIV/0!</v>
      </c>
      <c r="G34" s="283">
        <f t="shared" ref="G34:H40" si="54">G7+G15+G24</f>
        <v>0</v>
      </c>
      <c r="H34" s="283">
        <f t="shared" si="54"/>
        <v>0</v>
      </c>
      <c r="I34" s="281" t="e">
        <f t="shared" si="47"/>
        <v>#DIV/0!</v>
      </c>
      <c r="J34" s="283">
        <f t="shared" ref="J34:O40" si="55">J7+J15+J24</f>
        <v>0</v>
      </c>
      <c r="K34" s="283">
        <f t="shared" si="55"/>
        <v>0</v>
      </c>
      <c r="L34" s="283">
        <f t="shared" si="55"/>
        <v>0</v>
      </c>
      <c r="M34" s="283">
        <f t="shared" si="55"/>
        <v>0</v>
      </c>
      <c r="N34" s="283">
        <f t="shared" si="55"/>
        <v>0</v>
      </c>
      <c r="O34" s="283">
        <f t="shared" si="55"/>
        <v>0</v>
      </c>
      <c r="P34" s="283" t="e">
        <f t="shared" si="39"/>
        <v>#DIV/0!</v>
      </c>
      <c r="Q34" s="283">
        <f t="shared" ref="Q34:X40" si="56">Q7+Q15+Q24</f>
        <v>0</v>
      </c>
      <c r="R34" s="283">
        <f t="shared" si="56"/>
        <v>0</v>
      </c>
      <c r="S34" s="283">
        <f t="shared" si="56"/>
        <v>0</v>
      </c>
      <c r="T34" s="283">
        <f t="shared" si="56"/>
        <v>0</v>
      </c>
      <c r="U34" s="283">
        <f t="shared" si="56"/>
        <v>0</v>
      </c>
      <c r="V34" s="283">
        <f t="shared" si="56"/>
        <v>0</v>
      </c>
      <c r="W34" s="283">
        <f t="shared" si="56"/>
        <v>0</v>
      </c>
      <c r="X34" s="283">
        <f t="shared" si="56"/>
        <v>0</v>
      </c>
      <c r="Y34" s="283" t="e">
        <f t="shared" si="41"/>
        <v>#DIV/0!</v>
      </c>
      <c r="Z34" s="283">
        <f t="shared" si="5"/>
        <v>0</v>
      </c>
      <c r="AA34" s="283">
        <f t="shared" si="5"/>
        <v>0</v>
      </c>
      <c r="AB34" s="283"/>
      <c r="AC34" s="279"/>
      <c r="AE34" s="283">
        <f t="shared" ref="AE34:AF40" si="57">AE7+AE15+AE24</f>
        <v>0</v>
      </c>
      <c r="AF34" s="283">
        <f t="shared" si="57"/>
        <v>0</v>
      </c>
      <c r="AG34" s="283" t="e">
        <f t="shared" si="50"/>
        <v>#DIV/0!</v>
      </c>
      <c r="AH34" s="283">
        <f t="shared" ref="AH34:AI40" si="58">AH7+AH15+AH24</f>
        <v>0</v>
      </c>
      <c r="AI34" s="283">
        <f t="shared" si="58"/>
        <v>0</v>
      </c>
      <c r="AJ34" s="281" t="e">
        <f>AJ33</f>
        <v>#DIV/0!</v>
      </c>
      <c r="AK34" s="283">
        <f t="shared" ref="AK34:AP34" si="59">AK7+AK15+AK24</f>
        <v>0</v>
      </c>
      <c r="AL34" s="283">
        <f t="shared" si="59"/>
        <v>0</v>
      </c>
      <c r="AM34" s="283">
        <f t="shared" si="59"/>
        <v>0</v>
      </c>
      <c r="AN34" s="283">
        <f t="shared" si="59"/>
        <v>0</v>
      </c>
      <c r="AO34" s="283">
        <f t="shared" si="59"/>
        <v>0</v>
      </c>
      <c r="AP34" s="283">
        <f t="shared" si="59"/>
        <v>0</v>
      </c>
      <c r="AQ34" s="283" t="e">
        <f t="shared" si="43"/>
        <v>#DIV/0!</v>
      </c>
      <c r="AR34" s="283">
        <f t="shared" ref="AR34:AY34" si="60">AR7+AR15+AR24</f>
        <v>0</v>
      </c>
      <c r="AS34" s="283">
        <f t="shared" si="60"/>
        <v>0</v>
      </c>
      <c r="AT34" s="283">
        <f t="shared" si="60"/>
        <v>0</v>
      </c>
      <c r="AU34" s="283">
        <f t="shared" si="60"/>
        <v>0</v>
      </c>
      <c r="AV34" s="283">
        <f t="shared" si="60"/>
        <v>0</v>
      </c>
      <c r="AW34" s="283">
        <f t="shared" si="60"/>
        <v>0</v>
      </c>
      <c r="AX34" s="283">
        <f t="shared" si="60"/>
        <v>0</v>
      </c>
      <c r="AY34" s="283">
        <f t="shared" si="60"/>
        <v>0</v>
      </c>
      <c r="AZ34" s="283" t="e">
        <f t="shared" si="45"/>
        <v>#DIV/0!</v>
      </c>
      <c r="BA34" s="283">
        <f t="shared" si="11"/>
        <v>0</v>
      </c>
      <c r="BB34" s="283">
        <f t="shared" si="12"/>
        <v>0</v>
      </c>
      <c r="BC34" s="283"/>
      <c r="BD34" s="279"/>
      <c r="BE34" s="308"/>
      <c r="BF34" s="308"/>
    </row>
    <row r="35" spans="1:58" s="265" customFormat="1" ht="15.75" x14ac:dyDescent="0.25">
      <c r="A35" s="505"/>
      <c r="B35" s="267" t="s">
        <v>8</v>
      </c>
      <c r="C35" s="268"/>
      <c r="D35" s="283">
        <f t="shared" si="53"/>
        <v>0</v>
      </c>
      <c r="E35" s="283">
        <f>E8+E16+E25</f>
        <v>0</v>
      </c>
      <c r="F35" s="283" t="e">
        <f t="shared" si="46"/>
        <v>#DIV/0!</v>
      </c>
      <c r="G35" s="283">
        <f t="shared" si="54"/>
        <v>0</v>
      </c>
      <c r="H35" s="283">
        <f t="shared" si="54"/>
        <v>0</v>
      </c>
      <c r="I35" s="281" t="e">
        <f t="shared" si="47"/>
        <v>#DIV/0!</v>
      </c>
      <c r="J35" s="283">
        <f t="shared" si="55"/>
        <v>10032.495999999999</v>
      </c>
      <c r="K35" s="283">
        <f t="shared" si="55"/>
        <v>23236.052925</v>
      </c>
      <c r="L35" s="283">
        <f t="shared" si="55"/>
        <v>1.3025</v>
      </c>
      <c r="M35" s="283">
        <f t="shared" si="55"/>
        <v>13935.209525000002</v>
      </c>
      <c r="N35" s="283">
        <f t="shared" si="55"/>
        <v>10032.495999999999</v>
      </c>
      <c r="O35" s="283">
        <f t="shared" si="55"/>
        <v>37171.262450000002</v>
      </c>
      <c r="P35" s="283">
        <f t="shared" si="39"/>
        <v>3.7050861968945719</v>
      </c>
      <c r="Q35" s="283">
        <f t="shared" si="56"/>
        <v>8189.1819999999998</v>
      </c>
      <c r="R35" s="283">
        <f t="shared" si="56"/>
        <v>11458.424075000001</v>
      </c>
      <c r="S35" s="283">
        <f t="shared" si="56"/>
        <v>1.0605</v>
      </c>
      <c r="T35" s="283">
        <f t="shared" si="56"/>
        <v>11329.958025</v>
      </c>
      <c r="U35" s="283">
        <f t="shared" si="56"/>
        <v>1.2913333333333332</v>
      </c>
      <c r="V35" s="283">
        <f t="shared" si="56"/>
        <v>2912.7765083333329</v>
      </c>
      <c r="W35" s="283">
        <f t="shared" si="56"/>
        <v>8189.1819999999998</v>
      </c>
      <c r="X35" s="283">
        <f t="shared" si="56"/>
        <v>22788.382100000003</v>
      </c>
      <c r="Y35" s="283">
        <f t="shared" si="41"/>
        <v>2.7827421713182101</v>
      </c>
      <c r="Z35" s="283">
        <f t="shared" si="5"/>
        <v>18221.678</v>
      </c>
      <c r="AA35" s="283">
        <f t="shared" si="5"/>
        <v>59959.644550000005</v>
      </c>
      <c r="AB35" s="283">
        <f t="shared" si="49"/>
        <v>3.2905665740553642</v>
      </c>
      <c r="AC35" s="279">
        <f>AB35*1.2</f>
        <v>3.9486798888664367</v>
      </c>
      <c r="AE35" s="283">
        <f t="shared" si="57"/>
        <v>0</v>
      </c>
      <c r="AF35" s="283">
        <f t="shared" si="57"/>
        <v>0</v>
      </c>
      <c r="AG35" s="283" t="e">
        <f t="shared" si="50"/>
        <v>#DIV/0!</v>
      </c>
      <c r="AH35" s="283">
        <f t="shared" si="58"/>
        <v>0</v>
      </c>
      <c r="AI35" s="283">
        <f t="shared" si="58"/>
        <v>0</v>
      </c>
      <c r="AJ35" s="281" t="e">
        <f>AJ34</f>
        <v>#DIV/0!</v>
      </c>
      <c r="AK35" s="283">
        <f t="shared" ref="AK35:AP35" si="61">AK8+AK16+AK25</f>
        <v>10158.368</v>
      </c>
      <c r="AL35" s="283">
        <f t="shared" si="61"/>
        <v>26737.935458333333</v>
      </c>
      <c r="AM35" s="283">
        <f t="shared" si="61"/>
        <v>1.3264166666666668</v>
      </c>
      <c r="AN35" s="283">
        <f t="shared" si="61"/>
        <v>13348.917158333335</v>
      </c>
      <c r="AO35" s="283">
        <f t="shared" si="61"/>
        <v>10158.368</v>
      </c>
      <c r="AP35" s="283">
        <f t="shared" si="61"/>
        <v>40086.852616666671</v>
      </c>
      <c r="AQ35" s="283">
        <f t="shared" si="43"/>
        <v>3.9461902361350436</v>
      </c>
      <c r="AR35" s="283">
        <f t="shared" ref="AR35:AY35" si="62">AR8+AR16+AR25</f>
        <v>7973.4269999999997</v>
      </c>
      <c r="AS35" s="283">
        <f t="shared" si="62"/>
        <v>13687.015108333333</v>
      </c>
      <c r="AT35" s="283">
        <f t="shared" si="62"/>
        <v>1.0433333333333334</v>
      </c>
      <c r="AU35" s="283">
        <f t="shared" si="62"/>
        <v>10524.153391666667</v>
      </c>
      <c r="AV35" s="283">
        <f t="shared" si="62"/>
        <v>1.2405833333333331</v>
      </c>
      <c r="AW35" s="283">
        <f t="shared" si="62"/>
        <v>2946.5733833333334</v>
      </c>
      <c r="AX35" s="283">
        <f t="shared" si="62"/>
        <v>7973.4269999999997</v>
      </c>
      <c r="AY35" s="283">
        <f t="shared" si="62"/>
        <v>24211.1685</v>
      </c>
      <c r="AZ35" s="283">
        <f t="shared" si="45"/>
        <v>3.0364821174132528</v>
      </c>
      <c r="BA35" s="283">
        <f t="shared" si="11"/>
        <v>18131.794999999998</v>
      </c>
      <c r="BB35" s="283">
        <f t="shared" si="12"/>
        <v>64298.02111666667</v>
      </c>
      <c r="BC35" s="283">
        <f>BB35/BA35</f>
        <v>3.5461475886235574</v>
      </c>
      <c r="BD35" s="279">
        <f>BC35*1.2</f>
        <v>4.255377106348269</v>
      </c>
      <c r="BE35" s="308">
        <f>BC35/AB35*100</f>
        <v>107.76708231899437</v>
      </c>
      <c r="BF35" s="308">
        <f>BA35/Z35*100</f>
        <v>99.506724902064448</v>
      </c>
    </row>
    <row r="36" spans="1:58" s="265" customFormat="1" ht="15.75" x14ac:dyDescent="0.25">
      <c r="A36" s="505"/>
      <c r="B36" s="267" t="s">
        <v>9</v>
      </c>
      <c r="C36" s="268"/>
      <c r="D36" s="283">
        <f t="shared" si="53"/>
        <v>0</v>
      </c>
      <c r="E36" s="283">
        <f t="shared" si="53"/>
        <v>0</v>
      </c>
      <c r="F36" s="283" t="e">
        <f t="shared" si="46"/>
        <v>#DIV/0!</v>
      </c>
      <c r="G36" s="283">
        <f t="shared" si="54"/>
        <v>0</v>
      </c>
      <c r="H36" s="283">
        <f t="shared" si="54"/>
        <v>0</v>
      </c>
      <c r="I36" s="281" t="e">
        <f t="shared" si="47"/>
        <v>#DIV/0!</v>
      </c>
      <c r="J36" s="283">
        <f t="shared" si="55"/>
        <v>0</v>
      </c>
      <c r="K36" s="283">
        <f t="shared" si="55"/>
        <v>0</v>
      </c>
      <c r="L36" s="283">
        <f t="shared" si="55"/>
        <v>0</v>
      </c>
      <c r="M36" s="283">
        <f t="shared" si="55"/>
        <v>0</v>
      </c>
      <c r="N36" s="283">
        <f t="shared" si="55"/>
        <v>0</v>
      </c>
      <c r="O36" s="283">
        <f t="shared" si="55"/>
        <v>0</v>
      </c>
      <c r="P36" s="283" t="e">
        <f t="shared" si="39"/>
        <v>#DIV/0!</v>
      </c>
      <c r="Q36" s="283">
        <f t="shared" si="56"/>
        <v>0</v>
      </c>
      <c r="R36" s="283">
        <f t="shared" si="56"/>
        <v>0</v>
      </c>
      <c r="S36" s="283">
        <f t="shared" si="56"/>
        <v>0</v>
      </c>
      <c r="T36" s="283">
        <f t="shared" si="56"/>
        <v>0</v>
      </c>
      <c r="U36" s="283">
        <f t="shared" si="56"/>
        <v>0</v>
      </c>
      <c r="V36" s="283">
        <f t="shared" si="56"/>
        <v>0</v>
      </c>
      <c r="W36" s="283">
        <f t="shared" si="56"/>
        <v>0</v>
      </c>
      <c r="X36" s="283">
        <f t="shared" si="56"/>
        <v>0</v>
      </c>
      <c r="Y36" s="283" t="e">
        <f t="shared" si="41"/>
        <v>#DIV/0!</v>
      </c>
      <c r="Z36" s="283">
        <f t="shared" si="5"/>
        <v>0</v>
      </c>
      <c r="AA36" s="283">
        <f t="shared" si="5"/>
        <v>0</v>
      </c>
      <c r="AB36" s="283"/>
      <c r="AC36" s="279"/>
      <c r="AE36" s="283">
        <f t="shared" si="57"/>
        <v>0</v>
      </c>
      <c r="AF36" s="283">
        <f t="shared" si="57"/>
        <v>0</v>
      </c>
      <c r="AG36" s="283" t="e">
        <f t="shared" si="50"/>
        <v>#DIV/0!</v>
      </c>
      <c r="AH36" s="283">
        <f t="shared" si="58"/>
        <v>0</v>
      </c>
      <c r="AI36" s="283">
        <f t="shared" si="58"/>
        <v>0</v>
      </c>
      <c r="AJ36" s="281" t="e">
        <f>AJ35</f>
        <v>#DIV/0!</v>
      </c>
      <c r="AK36" s="283">
        <f t="shared" ref="AK36:AP36" si="63">AK9+AK17+AK26</f>
        <v>0</v>
      </c>
      <c r="AL36" s="283">
        <f t="shared" si="63"/>
        <v>0</v>
      </c>
      <c r="AM36" s="283">
        <f t="shared" si="63"/>
        <v>0</v>
      </c>
      <c r="AN36" s="283">
        <f t="shared" si="63"/>
        <v>0</v>
      </c>
      <c r="AO36" s="283">
        <f t="shared" si="63"/>
        <v>0</v>
      </c>
      <c r="AP36" s="283">
        <f t="shared" si="63"/>
        <v>0</v>
      </c>
      <c r="AQ36" s="283" t="e">
        <f t="shared" si="43"/>
        <v>#DIV/0!</v>
      </c>
      <c r="AR36" s="283">
        <f t="shared" ref="AR36:AY36" si="64">AR9+AR17+AR26</f>
        <v>0</v>
      </c>
      <c r="AS36" s="283">
        <f t="shared" si="64"/>
        <v>0</v>
      </c>
      <c r="AT36" s="283">
        <f t="shared" si="64"/>
        <v>0</v>
      </c>
      <c r="AU36" s="283">
        <f t="shared" si="64"/>
        <v>0</v>
      </c>
      <c r="AV36" s="283">
        <f t="shared" si="64"/>
        <v>0</v>
      </c>
      <c r="AW36" s="283">
        <f t="shared" si="64"/>
        <v>0</v>
      </c>
      <c r="AX36" s="283">
        <f t="shared" si="64"/>
        <v>0</v>
      </c>
      <c r="AY36" s="283">
        <f t="shared" si="64"/>
        <v>0</v>
      </c>
      <c r="AZ36" s="283" t="e">
        <f t="shared" si="45"/>
        <v>#DIV/0!</v>
      </c>
      <c r="BA36" s="283">
        <f t="shared" si="11"/>
        <v>0</v>
      </c>
      <c r="BB36" s="283">
        <f t="shared" si="12"/>
        <v>0</v>
      </c>
      <c r="BC36" s="283"/>
      <c r="BD36" s="279"/>
      <c r="BE36" s="308"/>
      <c r="BF36" s="308"/>
    </row>
    <row r="37" spans="1:58" s="265" customFormat="1" ht="15.75" x14ac:dyDescent="0.25">
      <c r="A37" s="505"/>
      <c r="B37" s="267" t="s">
        <v>10</v>
      </c>
      <c r="C37" s="268"/>
      <c r="D37" s="283">
        <f t="shared" si="53"/>
        <v>732.52</v>
      </c>
      <c r="E37" s="283">
        <f t="shared" si="53"/>
        <v>3490.8145666666665</v>
      </c>
      <c r="F37" s="283">
        <f t="shared" si="46"/>
        <v>4.765487040171827</v>
      </c>
      <c r="G37" s="283">
        <f t="shared" si="54"/>
        <v>0</v>
      </c>
      <c r="H37" s="283">
        <f t="shared" si="54"/>
        <v>0</v>
      </c>
      <c r="I37" s="283" t="e">
        <f>H37/G37</f>
        <v>#DIV/0!</v>
      </c>
      <c r="J37" s="283">
        <f t="shared" si="55"/>
        <v>0</v>
      </c>
      <c r="K37" s="283">
        <f t="shared" si="55"/>
        <v>0</v>
      </c>
      <c r="L37" s="283">
        <f t="shared" si="55"/>
        <v>0</v>
      </c>
      <c r="M37" s="283">
        <f t="shared" si="55"/>
        <v>0</v>
      </c>
      <c r="N37" s="283">
        <f t="shared" si="55"/>
        <v>0</v>
      </c>
      <c r="O37" s="283">
        <f t="shared" si="55"/>
        <v>0</v>
      </c>
      <c r="P37" s="283" t="e">
        <f t="shared" si="39"/>
        <v>#DIV/0!</v>
      </c>
      <c r="Q37" s="283">
        <f t="shared" si="56"/>
        <v>0</v>
      </c>
      <c r="R37" s="283">
        <f t="shared" si="56"/>
        <v>0</v>
      </c>
      <c r="S37" s="283">
        <f t="shared" si="56"/>
        <v>0</v>
      </c>
      <c r="T37" s="283">
        <f t="shared" si="56"/>
        <v>0</v>
      </c>
      <c r="U37" s="283">
        <f t="shared" si="56"/>
        <v>0</v>
      </c>
      <c r="V37" s="283">
        <f t="shared" si="56"/>
        <v>0</v>
      </c>
      <c r="W37" s="283">
        <f t="shared" si="56"/>
        <v>0</v>
      </c>
      <c r="X37" s="283">
        <f t="shared" si="56"/>
        <v>0</v>
      </c>
      <c r="Y37" s="283" t="e">
        <f t="shared" si="41"/>
        <v>#DIV/0!</v>
      </c>
      <c r="Z37" s="283">
        <f t="shared" si="5"/>
        <v>732.52</v>
      </c>
      <c r="AA37" s="283">
        <f t="shared" si="5"/>
        <v>3490.8145666666665</v>
      </c>
      <c r="AB37" s="283">
        <f t="shared" si="49"/>
        <v>4.765487040171827</v>
      </c>
      <c r="AC37" s="279">
        <f>AB37*1.2</f>
        <v>5.7185844482061921</v>
      </c>
      <c r="AE37" s="283">
        <f t="shared" si="57"/>
        <v>1165.3800000000001</v>
      </c>
      <c r="AF37" s="283">
        <f t="shared" si="57"/>
        <v>6145.2183333333323</v>
      </c>
      <c r="AG37" s="283">
        <f t="shared" si="50"/>
        <v>5.2731455262089035</v>
      </c>
      <c r="AH37" s="283">
        <f t="shared" si="58"/>
        <v>0</v>
      </c>
      <c r="AI37" s="283">
        <f t="shared" si="58"/>
        <v>0</v>
      </c>
      <c r="AJ37" s="283" t="e">
        <f>AI37/AH37</f>
        <v>#DIV/0!</v>
      </c>
      <c r="AK37" s="283">
        <f t="shared" ref="AK37:AP37" si="65">AK10+AK18+AK27</f>
        <v>0</v>
      </c>
      <c r="AL37" s="283">
        <f t="shared" si="65"/>
        <v>0</v>
      </c>
      <c r="AM37" s="283">
        <f t="shared" si="65"/>
        <v>0</v>
      </c>
      <c r="AN37" s="283">
        <f t="shared" si="65"/>
        <v>0</v>
      </c>
      <c r="AO37" s="283">
        <f t="shared" si="65"/>
        <v>0</v>
      </c>
      <c r="AP37" s="283">
        <f t="shared" si="65"/>
        <v>0</v>
      </c>
      <c r="AQ37" s="283" t="e">
        <f t="shared" si="43"/>
        <v>#DIV/0!</v>
      </c>
      <c r="AR37" s="283">
        <f t="shared" ref="AR37:AY37" si="66">AR10+AR18+AR27</f>
        <v>0</v>
      </c>
      <c r="AS37" s="283">
        <f t="shared" si="66"/>
        <v>0</v>
      </c>
      <c r="AT37" s="283">
        <f t="shared" si="66"/>
        <v>0</v>
      </c>
      <c r="AU37" s="283">
        <f t="shared" si="66"/>
        <v>0</v>
      </c>
      <c r="AV37" s="283">
        <f t="shared" si="66"/>
        <v>0</v>
      </c>
      <c r="AW37" s="283">
        <f t="shared" si="66"/>
        <v>0</v>
      </c>
      <c r="AX37" s="283">
        <f t="shared" si="66"/>
        <v>0</v>
      </c>
      <c r="AY37" s="283">
        <f t="shared" si="66"/>
        <v>0</v>
      </c>
      <c r="AZ37" s="283" t="e">
        <f t="shared" si="45"/>
        <v>#DIV/0!</v>
      </c>
      <c r="BA37" s="283">
        <f t="shared" si="11"/>
        <v>1165.3800000000001</v>
      </c>
      <c r="BB37" s="283">
        <f t="shared" si="12"/>
        <v>6145.2183333333323</v>
      </c>
      <c r="BC37" s="283">
        <f>BB37/BA37</f>
        <v>5.2731455262089035</v>
      </c>
      <c r="BD37" s="279">
        <f>BC37*1.2</f>
        <v>6.3277746314506844</v>
      </c>
      <c r="BE37" s="308">
        <f>BC37/AB37*100</f>
        <v>110.65281432427885</v>
      </c>
      <c r="BF37" s="308">
        <f>BA37/Z37*100</f>
        <v>159.09190192759243</v>
      </c>
    </row>
    <row r="38" spans="1:58" s="265" customFormat="1" ht="15.75" x14ac:dyDescent="0.25">
      <c r="A38" s="505"/>
      <c r="B38" s="267" t="s">
        <v>11</v>
      </c>
      <c r="C38" s="268"/>
      <c r="D38" s="283">
        <f t="shared" si="53"/>
        <v>0</v>
      </c>
      <c r="E38" s="283">
        <f t="shared" si="53"/>
        <v>0</v>
      </c>
      <c r="F38" s="283" t="e">
        <f t="shared" si="46"/>
        <v>#DIV/0!</v>
      </c>
      <c r="G38" s="283">
        <f t="shared" si="54"/>
        <v>0</v>
      </c>
      <c r="H38" s="283">
        <f t="shared" si="54"/>
        <v>0</v>
      </c>
      <c r="I38" s="283" t="e">
        <f>H38/G38</f>
        <v>#DIV/0!</v>
      </c>
      <c r="J38" s="283">
        <f t="shared" si="55"/>
        <v>0</v>
      </c>
      <c r="K38" s="283">
        <f t="shared" si="55"/>
        <v>0</v>
      </c>
      <c r="L38" s="283">
        <f t="shared" si="55"/>
        <v>0</v>
      </c>
      <c r="M38" s="283">
        <f t="shared" si="55"/>
        <v>0</v>
      </c>
      <c r="N38" s="283">
        <f t="shared" si="55"/>
        <v>0</v>
      </c>
      <c r="O38" s="283">
        <f t="shared" si="55"/>
        <v>0</v>
      </c>
      <c r="P38" s="283" t="e">
        <f t="shared" si="39"/>
        <v>#DIV/0!</v>
      </c>
      <c r="Q38" s="283">
        <f t="shared" si="56"/>
        <v>0</v>
      </c>
      <c r="R38" s="283">
        <f t="shared" si="56"/>
        <v>0</v>
      </c>
      <c r="S38" s="283">
        <f t="shared" si="56"/>
        <v>0</v>
      </c>
      <c r="T38" s="283">
        <f t="shared" si="56"/>
        <v>0</v>
      </c>
      <c r="U38" s="283">
        <f t="shared" si="56"/>
        <v>0</v>
      </c>
      <c r="V38" s="283">
        <f t="shared" si="56"/>
        <v>0</v>
      </c>
      <c r="W38" s="283">
        <f t="shared" si="56"/>
        <v>0</v>
      </c>
      <c r="X38" s="283">
        <f t="shared" si="56"/>
        <v>0</v>
      </c>
      <c r="Y38" s="283" t="e">
        <f t="shared" si="41"/>
        <v>#DIV/0!</v>
      </c>
      <c r="Z38" s="283">
        <f t="shared" si="5"/>
        <v>0</v>
      </c>
      <c r="AA38" s="283">
        <f t="shared" si="5"/>
        <v>0</v>
      </c>
      <c r="AB38" s="283"/>
      <c r="AC38" s="279"/>
      <c r="AE38" s="283">
        <f t="shared" si="57"/>
        <v>0</v>
      </c>
      <c r="AF38" s="283">
        <f t="shared" si="57"/>
        <v>0</v>
      </c>
      <c r="AG38" s="283" t="e">
        <f t="shared" si="50"/>
        <v>#DIV/0!</v>
      </c>
      <c r="AH38" s="283">
        <f t="shared" si="58"/>
        <v>0</v>
      </c>
      <c r="AI38" s="283">
        <f t="shared" si="58"/>
        <v>0</v>
      </c>
      <c r="AJ38" s="283" t="e">
        <f>AI38/AH38</f>
        <v>#DIV/0!</v>
      </c>
      <c r="AK38" s="283">
        <f t="shared" ref="AK38:AP38" si="67">AK11+AK19+AK28</f>
        <v>0</v>
      </c>
      <c r="AL38" s="283">
        <f t="shared" si="67"/>
        <v>0</v>
      </c>
      <c r="AM38" s="283">
        <f t="shared" si="67"/>
        <v>0</v>
      </c>
      <c r="AN38" s="283">
        <f t="shared" si="67"/>
        <v>0</v>
      </c>
      <c r="AO38" s="283">
        <f t="shared" si="67"/>
        <v>0</v>
      </c>
      <c r="AP38" s="283">
        <f t="shared" si="67"/>
        <v>0</v>
      </c>
      <c r="AQ38" s="283" t="e">
        <f t="shared" si="43"/>
        <v>#DIV/0!</v>
      </c>
      <c r="AR38" s="283">
        <f t="shared" ref="AR38:AY38" si="68">AR11+AR19+AR28</f>
        <v>0</v>
      </c>
      <c r="AS38" s="283">
        <f t="shared" si="68"/>
        <v>0</v>
      </c>
      <c r="AT38" s="283">
        <f t="shared" si="68"/>
        <v>0</v>
      </c>
      <c r="AU38" s="283">
        <f t="shared" si="68"/>
        <v>0</v>
      </c>
      <c r="AV38" s="283">
        <f t="shared" si="68"/>
        <v>0</v>
      </c>
      <c r="AW38" s="283">
        <f t="shared" si="68"/>
        <v>0</v>
      </c>
      <c r="AX38" s="283">
        <f t="shared" si="68"/>
        <v>0</v>
      </c>
      <c r="AY38" s="283">
        <f t="shared" si="68"/>
        <v>0</v>
      </c>
      <c r="AZ38" s="283" t="e">
        <f t="shared" si="45"/>
        <v>#DIV/0!</v>
      </c>
      <c r="BA38" s="283">
        <f t="shared" si="11"/>
        <v>0</v>
      </c>
      <c r="BB38" s="283">
        <f t="shared" si="12"/>
        <v>0</v>
      </c>
      <c r="BC38" s="283"/>
      <c r="BD38" s="279"/>
      <c r="BE38" s="308"/>
      <c r="BF38" s="308"/>
    </row>
    <row r="39" spans="1:58" s="265" customFormat="1" ht="15.75" x14ac:dyDescent="0.25">
      <c r="A39" s="505"/>
      <c r="B39" s="267" t="s">
        <v>12</v>
      </c>
      <c r="C39" s="268"/>
      <c r="D39" s="283">
        <f t="shared" si="53"/>
        <v>0</v>
      </c>
      <c r="E39" s="283">
        <f t="shared" si="53"/>
        <v>0</v>
      </c>
      <c r="F39" s="283" t="e">
        <f t="shared" si="46"/>
        <v>#DIV/0!</v>
      </c>
      <c r="G39" s="283">
        <f t="shared" si="54"/>
        <v>0</v>
      </c>
      <c r="H39" s="283">
        <f t="shared" si="54"/>
        <v>0</v>
      </c>
      <c r="I39" s="283" t="e">
        <f>H39/G39</f>
        <v>#DIV/0!</v>
      </c>
      <c r="J39" s="283">
        <f t="shared" si="55"/>
        <v>0</v>
      </c>
      <c r="K39" s="283">
        <f t="shared" si="55"/>
        <v>0</v>
      </c>
      <c r="L39" s="283">
        <f t="shared" si="55"/>
        <v>0</v>
      </c>
      <c r="M39" s="283">
        <f t="shared" si="55"/>
        <v>0</v>
      </c>
      <c r="N39" s="283">
        <f t="shared" si="55"/>
        <v>0</v>
      </c>
      <c r="O39" s="283">
        <f t="shared" si="55"/>
        <v>0</v>
      </c>
      <c r="P39" s="283" t="e">
        <f t="shared" si="39"/>
        <v>#DIV/0!</v>
      </c>
      <c r="Q39" s="283">
        <f t="shared" si="56"/>
        <v>0</v>
      </c>
      <c r="R39" s="283">
        <f t="shared" si="56"/>
        <v>0</v>
      </c>
      <c r="S39" s="283">
        <f t="shared" si="56"/>
        <v>0</v>
      </c>
      <c r="T39" s="283">
        <f t="shared" si="56"/>
        <v>0</v>
      </c>
      <c r="U39" s="283">
        <f t="shared" si="56"/>
        <v>0</v>
      </c>
      <c r="V39" s="283">
        <f t="shared" si="56"/>
        <v>0</v>
      </c>
      <c r="W39" s="283">
        <f t="shared" si="56"/>
        <v>0</v>
      </c>
      <c r="X39" s="283">
        <f t="shared" si="56"/>
        <v>0</v>
      </c>
      <c r="Y39" s="283" t="e">
        <f t="shared" si="41"/>
        <v>#DIV/0!</v>
      </c>
      <c r="Z39" s="283">
        <f t="shared" si="5"/>
        <v>0</v>
      </c>
      <c r="AA39" s="283">
        <f t="shared" si="5"/>
        <v>0</v>
      </c>
      <c r="AB39" s="283"/>
      <c r="AC39" s="279"/>
      <c r="AE39" s="283">
        <f t="shared" si="57"/>
        <v>153.72800000000001</v>
      </c>
      <c r="AF39" s="283">
        <f t="shared" si="57"/>
        <v>739.51973333333331</v>
      </c>
      <c r="AG39" s="283">
        <f t="shared" si="50"/>
        <v>4.8105727865667491</v>
      </c>
      <c r="AH39" s="283">
        <f t="shared" si="58"/>
        <v>0</v>
      </c>
      <c r="AI39" s="283">
        <f t="shared" si="58"/>
        <v>0</v>
      </c>
      <c r="AJ39" s="283" t="e">
        <f>AI39/AH39</f>
        <v>#DIV/0!</v>
      </c>
      <c r="AK39" s="283">
        <f t="shared" ref="AK39:AP39" si="69">AK12+AK20+AK29</f>
        <v>0</v>
      </c>
      <c r="AL39" s="283">
        <f t="shared" si="69"/>
        <v>0</v>
      </c>
      <c r="AM39" s="283">
        <f t="shared" si="69"/>
        <v>0</v>
      </c>
      <c r="AN39" s="283">
        <f t="shared" si="69"/>
        <v>0</v>
      </c>
      <c r="AO39" s="283">
        <f t="shared" si="69"/>
        <v>0</v>
      </c>
      <c r="AP39" s="283">
        <f t="shared" si="69"/>
        <v>0</v>
      </c>
      <c r="AQ39" s="283" t="e">
        <f t="shared" si="43"/>
        <v>#DIV/0!</v>
      </c>
      <c r="AR39" s="283">
        <f t="shared" ref="AR39:AY39" si="70">AR12+AR20+AR29</f>
        <v>0</v>
      </c>
      <c r="AS39" s="283">
        <f t="shared" si="70"/>
        <v>0</v>
      </c>
      <c r="AT39" s="283">
        <f t="shared" si="70"/>
        <v>0</v>
      </c>
      <c r="AU39" s="283">
        <f t="shared" si="70"/>
        <v>0</v>
      </c>
      <c r="AV39" s="283">
        <f t="shared" si="70"/>
        <v>0</v>
      </c>
      <c r="AW39" s="283">
        <f t="shared" si="70"/>
        <v>0</v>
      </c>
      <c r="AX39" s="283">
        <f t="shared" si="70"/>
        <v>0</v>
      </c>
      <c r="AY39" s="283">
        <f t="shared" si="70"/>
        <v>0</v>
      </c>
      <c r="AZ39" s="283" t="e">
        <f t="shared" si="45"/>
        <v>#DIV/0!</v>
      </c>
      <c r="BA39" s="283">
        <f t="shared" si="11"/>
        <v>153.72800000000001</v>
      </c>
      <c r="BB39" s="283">
        <f t="shared" si="12"/>
        <v>739.51973333333331</v>
      </c>
      <c r="BC39" s="283">
        <f>BB39/BA39</f>
        <v>4.8105727865667491</v>
      </c>
      <c r="BD39" s="279">
        <f>BC39*1.2</f>
        <v>5.772687343880099</v>
      </c>
      <c r="BE39" s="308"/>
      <c r="BF39" s="308"/>
    </row>
    <row r="40" spans="1:58" s="265" customFormat="1" ht="15.75" x14ac:dyDescent="0.25">
      <c r="A40" s="505"/>
      <c r="B40" s="267" t="s">
        <v>13</v>
      </c>
      <c r="C40" s="269"/>
      <c r="D40" s="283">
        <f t="shared" si="53"/>
        <v>6521.9660000000003</v>
      </c>
      <c r="E40" s="283">
        <f t="shared" si="53"/>
        <v>23874.674716666668</v>
      </c>
      <c r="F40" s="283">
        <f t="shared" si="46"/>
        <v>3.660656114531518</v>
      </c>
      <c r="G40" s="283">
        <f t="shared" si="54"/>
        <v>0</v>
      </c>
      <c r="H40" s="283">
        <f t="shared" si="54"/>
        <v>0</v>
      </c>
      <c r="I40" s="283" t="e">
        <f>H40/G40</f>
        <v>#DIV/0!</v>
      </c>
      <c r="J40" s="283">
        <f t="shared" si="55"/>
        <v>0</v>
      </c>
      <c r="K40" s="283">
        <f t="shared" si="55"/>
        <v>0</v>
      </c>
      <c r="L40" s="283">
        <f t="shared" si="55"/>
        <v>0</v>
      </c>
      <c r="M40" s="283">
        <f t="shared" si="55"/>
        <v>0</v>
      </c>
      <c r="N40" s="283">
        <f t="shared" si="55"/>
        <v>0</v>
      </c>
      <c r="O40" s="283">
        <f t="shared" si="55"/>
        <v>0</v>
      </c>
      <c r="P40" s="283" t="e">
        <f t="shared" si="39"/>
        <v>#DIV/0!</v>
      </c>
      <c r="Q40" s="283">
        <f t="shared" si="56"/>
        <v>0</v>
      </c>
      <c r="R40" s="283">
        <f t="shared" si="56"/>
        <v>0</v>
      </c>
      <c r="S40" s="283">
        <f t="shared" si="56"/>
        <v>0</v>
      </c>
      <c r="T40" s="283">
        <f t="shared" si="56"/>
        <v>0</v>
      </c>
      <c r="U40" s="283">
        <f t="shared" si="56"/>
        <v>0</v>
      </c>
      <c r="V40" s="283">
        <f t="shared" si="56"/>
        <v>0</v>
      </c>
      <c r="W40" s="283">
        <f t="shared" si="56"/>
        <v>0</v>
      </c>
      <c r="X40" s="283">
        <f t="shared" si="56"/>
        <v>0</v>
      </c>
      <c r="Y40" s="283" t="e">
        <f t="shared" si="41"/>
        <v>#DIV/0!</v>
      </c>
      <c r="Z40" s="283">
        <f t="shared" si="5"/>
        <v>6521.9660000000003</v>
      </c>
      <c r="AA40" s="283">
        <f t="shared" si="5"/>
        <v>23874.674716666668</v>
      </c>
      <c r="AB40" s="283">
        <f t="shared" si="49"/>
        <v>3.660656114531518</v>
      </c>
      <c r="AC40" s="279">
        <f>AB40*1.2</f>
        <v>4.392787337437821</v>
      </c>
      <c r="AE40" s="283">
        <f t="shared" si="57"/>
        <v>6539.973</v>
      </c>
      <c r="AF40" s="283">
        <f t="shared" si="57"/>
        <v>26679.805925000001</v>
      </c>
      <c r="AG40" s="283">
        <f t="shared" si="50"/>
        <v>4.0794978702511466</v>
      </c>
      <c r="AH40" s="283">
        <f t="shared" si="58"/>
        <v>0</v>
      </c>
      <c r="AI40" s="283">
        <f t="shared" si="58"/>
        <v>0</v>
      </c>
      <c r="AJ40" s="283" t="e">
        <f>AI40/AH40</f>
        <v>#DIV/0!</v>
      </c>
      <c r="AK40" s="283">
        <f t="shared" ref="AK40:AP40" si="71">AK13+AK21+AK30</f>
        <v>0</v>
      </c>
      <c r="AL40" s="283">
        <f t="shared" si="71"/>
        <v>0</v>
      </c>
      <c r="AM40" s="283">
        <f t="shared" si="71"/>
        <v>0</v>
      </c>
      <c r="AN40" s="283">
        <f t="shared" si="71"/>
        <v>0</v>
      </c>
      <c r="AO40" s="283">
        <f t="shared" si="71"/>
        <v>0</v>
      </c>
      <c r="AP40" s="283">
        <f t="shared" si="71"/>
        <v>0</v>
      </c>
      <c r="AQ40" s="283" t="e">
        <f t="shared" si="43"/>
        <v>#DIV/0!</v>
      </c>
      <c r="AR40" s="283">
        <f t="shared" ref="AR40:AY40" si="72">AR13+AR21+AR30</f>
        <v>0</v>
      </c>
      <c r="AS40" s="283">
        <f t="shared" si="72"/>
        <v>0</v>
      </c>
      <c r="AT40" s="283">
        <f t="shared" si="72"/>
        <v>0</v>
      </c>
      <c r="AU40" s="283">
        <f t="shared" si="72"/>
        <v>0</v>
      </c>
      <c r="AV40" s="283">
        <f t="shared" si="72"/>
        <v>0</v>
      </c>
      <c r="AW40" s="283">
        <f t="shared" si="72"/>
        <v>0</v>
      </c>
      <c r="AX40" s="283">
        <f t="shared" si="72"/>
        <v>0</v>
      </c>
      <c r="AY40" s="283">
        <f t="shared" si="72"/>
        <v>0</v>
      </c>
      <c r="AZ40" s="283" t="e">
        <f t="shared" si="45"/>
        <v>#DIV/0!</v>
      </c>
      <c r="BA40" s="283">
        <f t="shared" si="11"/>
        <v>6539.973</v>
      </c>
      <c r="BB40" s="283">
        <f t="shared" si="12"/>
        <v>26679.805925000001</v>
      </c>
      <c r="BC40" s="283">
        <f>BB40/BA40</f>
        <v>4.0794978702511466</v>
      </c>
      <c r="BD40" s="279">
        <f>BC40*1.2</f>
        <v>4.8953974443013761</v>
      </c>
      <c r="BE40" s="308">
        <f>BC40/AB40*100</f>
        <v>111.44171270436942</v>
      </c>
      <c r="BF40" s="308">
        <f>BA40/Z40*100</f>
        <v>100.27609772881367</v>
      </c>
    </row>
    <row r="41" spans="1:58" x14ac:dyDescent="0.25">
      <c r="C41"/>
    </row>
    <row r="42" spans="1:58" ht="6" customHeight="1" x14ac:dyDescent="0.25">
      <c r="C42"/>
    </row>
    <row r="43" spans="1:58" s="22" customFormat="1" ht="18.75" hidden="1" x14ac:dyDescent="0.3">
      <c r="A43" s="21"/>
      <c r="D43" s="73"/>
      <c r="E43" s="73"/>
      <c r="F43" s="73"/>
      <c r="G43" s="73"/>
      <c r="H43" s="73"/>
      <c r="I43" s="73"/>
      <c r="Z43" s="278"/>
      <c r="AA43" s="278"/>
      <c r="AB43" s="278"/>
      <c r="AC43" s="278"/>
    </row>
    <row r="44" spans="1:58" ht="18.75" x14ac:dyDescent="0.3">
      <c r="A44" s="21"/>
      <c r="C44"/>
    </row>
    <row r="45" spans="1:58" ht="15.75" x14ac:dyDescent="0.25">
      <c r="B45" s="67"/>
      <c r="C45" s="67"/>
      <c r="D45" s="67"/>
      <c r="E45" s="67"/>
      <c r="F45" s="67"/>
      <c r="G45" s="67"/>
      <c r="AB45" s="67"/>
    </row>
    <row r="46" spans="1:58" x14ac:dyDescent="0.25">
      <c r="C46"/>
    </row>
    <row r="48" spans="1:58" x14ac:dyDescent="0.25">
      <c r="L48" s="479" t="s">
        <v>32</v>
      </c>
      <c r="M48" s="479"/>
      <c r="N48" s="479"/>
      <c r="O48" s="479"/>
      <c r="P48" s="479"/>
      <c r="Q48" s="479"/>
    </row>
    <row r="49" spans="12:17" x14ac:dyDescent="0.25">
      <c r="L49" s="479"/>
      <c r="M49" s="479"/>
      <c r="N49" s="479"/>
      <c r="O49" s="479"/>
      <c r="P49" s="479"/>
      <c r="Q49" s="479"/>
    </row>
    <row r="50" spans="12:17" x14ac:dyDescent="0.25">
      <c r="L50" s="479"/>
      <c r="M50" s="479"/>
      <c r="N50" s="479"/>
      <c r="O50" s="479"/>
      <c r="P50" s="479"/>
      <c r="Q50" s="479"/>
    </row>
    <row r="51" spans="12:17" x14ac:dyDescent="0.25">
      <c r="L51" s="479"/>
      <c r="M51" s="479"/>
      <c r="N51" s="479"/>
      <c r="O51" s="479"/>
      <c r="P51" s="479"/>
      <c r="Q51" s="479"/>
    </row>
  </sheetData>
  <mergeCells count="21">
    <mergeCell ref="BA3:BD3"/>
    <mergeCell ref="A2:BF2"/>
    <mergeCell ref="Z3:AC3"/>
    <mergeCell ref="AR4:AZ4"/>
    <mergeCell ref="BA4:BD4"/>
    <mergeCell ref="BE4:BE5"/>
    <mergeCell ref="BF4:BF5"/>
    <mergeCell ref="AK4:AQ4"/>
    <mergeCell ref="A6:A31"/>
    <mergeCell ref="A34:A40"/>
    <mergeCell ref="L48:Q51"/>
    <mergeCell ref="AE4:AG4"/>
    <mergeCell ref="AH4:AJ4"/>
    <mergeCell ref="J4:P4"/>
    <mergeCell ref="Q4:Y4"/>
    <mergeCell ref="Z4:AC4"/>
    <mergeCell ref="H1:I1"/>
    <mergeCell ref="B4:B5"/>
    <mergeCell ref="C4:C5"/>
    <mergeCell ref="D4:F4"/>
    <mergeCell ref="G4:I4"/>
  </mergeCells>
  <dataValidations count="1">
    <dataValidation type="decimal" allowBlank="1" showErrorMessage="1" errorTitle="Ошибка" error="Допускается ввод только действительных чисел!" sqref="Q6:V31 F32:O32 G6:H6 D14:E14 D6:E6 G23:H30 G14:H14 F33:F40 I37:I40 D23:E33 J15:M30 J14:K14 Q32:X32 J6:M6 AR6:AW31 AG32:AP32 AH6:AI6 AE14:AF14 AE6:AF6 AH23:AI30 AH14:AI14 AG33:AG40 AJ37:AJ40 AE23:AF33 AK15:AN30 AK14:AL14 AR32:AY32 AK6:AN6">
      <formula1>-9.99999999999999E+23</formula1>
      <formula2>9.99999999999999E+23</formula2>
    </dataValidation>
  </dataValidations>
  <pageMargins left="0.7" right="0.7" top="0.75" bottom="0.75" header="0.3" footer="0.3"/>
  <pageSetup paperSize="9" scale="55" orientation="landscape" r:id="rId1"/>
  <rowBreaks count="1" manualBreakCount="1">
    <brk id="4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57C9"/>
  </sheetPr>
  <dimension ref="A1:BF51"/>
  <sheetViews>
    <sheetView topLeftCell="A4" zoomScale="70" zoomScaleNormal="70" workbookViewId="0">
      <selection activeCell="BN35" sqref="BN35"/>
    </sheetView>
  </sheetViews>
  <sheetFormatPr defaultRowHeight="15"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 min="31" max="31" width="14.7109375" hidden="1" customWidth="1" outlineLevel="1"/>
    <col min="32" max="32" width="16.85546875" hidden="1" customWidth="1" outlineLevel="1"/>
    <col min="33" max="34" width="12.7109375" hidden="1" customWidth="1" outlineLevel="1"/>
    <col min="35" max="35" width="14.140625" hidden="1" customWidth="1" outlineLevel="1"/>
    <col min="36" max="36" width="12.7109375" hidden="1" customWidth="1" outlineLevel="1"/>
    <col min="37" max="38" width="15.85546875" hidden="1" customWidth="1" outlineLevel="1"/>
    <col min="39" max="39" width="11.5703125" hidden="1" customWidth="1" outlineLevel="1"/>
    <col min="40" max="41" width="15.85546875" hidden="1" customWidth="1" outlineLevel="1"/>
    <col min="42" max="42" width="16.28515625" hidden="1" customWidth="1" outlineLevel="1"/>
    <col min="43" max="43" width="12.7109375" hidden="1" customWidth="1" outlineLevel="1"/>
    <col min="44" max="44" width="14.5703125" hidden="1" customWidth="1" outlineLevel="1"/>
    <col min="45" max="45" width="15.85546875" hidden="1" customWidth="1" outlineLevel="1"/>
    <col min="46" max="46" width="11.5703125" hidden="1" customWidth="1" outlineLevel="1"/>
    <col min="47" max="47" width="15.85546875" hidden="1" customWidth="1" outlineLevel="1"/>
    <col min="48" max="48" width="18.85546875" hidden="1" customWidth="1" outlineLevel="1"/>
    <col min="49" max="50" width="14.5703125" hidden="1" customWidth="1" outlineLevel="1"/>
    <col min="51" max="51" width="16.28515625" hidden="1" customWidth="1" outlineLevel="1"/>
    <col min="52" max="52" width="12.7109375" hidden="1" customWidth="1" outlineLevel="1"/>
    <col min="53" max="53" width="18.7109375" bestFit="1" customWidth="1" collapsed="1"/>
    <col min="54" max="54" width="17.7109375" bestFit="1" customWidth="1"/>
    <col min="55" max="55" width="13.7109375" bestFit="1" customWidth="1"/>
    <col min="56" max="56" width="13.42578125" customWidth="1"/>
    <col min="57" max="57" width="13.140625" customWidth="1"/>
    <col min="58" max="58" width="12.42578125" customWidth="1"/>
  </cols>
  <sheetData>
    <row r="1" spans="1:58" ht="15.75" x14ac:dyDescent="0.25">
      <c r="H1" s="473" t="s">
        <v>73</v>
      </c>
      <c r="I1" s="473"/>
    </row>
    <row r="2" spans="1:58" s="112" customFormat="1" ht="71.25" customHeight="1" x14ac:dyDescent="0.25">
      <c r="A2" s="476" t="s">
        <v>135</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76"/>
      <c r="AT2" s="476"/>
      <c r="AU2" s="476"/>
      <c r="AV2" s="476"/>
      <c r="AW2" s="476"/>
      <c r="AX2" s="476"/>
      <c r="AY2" s="476"/>
      <c r="AZ2" s="476"/>
      <c r="BA2" s="476"/>
      <c r="BB2" s="476"/>
      <c r="BC2" s="476"/>
      <c r="BD2" s="476"/>
      <c r="BE2" s="476"/>
      <c r="BF2" s="476"/>
    </row>
    <row r="3" spans="1:58" ht="12" customHeight="1" x14ac:dyDescent="0.25">
      <c r="B3" s="307"/>
      <c r="C3" s="307"/>
      <c r="D3" s="307"/>
      <c r="E3" s="307"/>
      <c r="F3" s="307"/>
      <c r="G3" s="307"/>
      <c r="H3" s="307"/>
      <c r="I3" s="307"/>
      <c r="J3" s="307"/>
      <c r="K3" s="307"/>
      <c r="L3" s="307"/>
      <c r="M3" s="307"/>
      <c r="N3" s="307"/>
      <c r="O3" s="307"/>
      <c r="P3" s="307"/>
      <c r="Q3" s="307"/>
      <c r="R3" s="307"/>
      <c r="S3" s="307"/>
      <c r="T3" s="307"/>
      <c r="U3" s="307"/>
      <c r="V3" s="307"/>
      <c r="W3" s="307"/>
      <c r="X3" s="307"/>
      <c r="Y3" s="307"/>
      <c r="Z3" s="508"/>
      <c r="AA3" s="508"/>
      <c r="AB3" s="508"/>
      <c r="AC3" s="508"/>
      <c r="AD3" s="17"/>
      <c r="AE3" s="17"/>
      <c r="AF3" s="17"/>
      <c r="AG3" s="17"/>
      <c r="AH3" s="17"/>
      <c r="AI3" s="17"/>
      <c r="AJ3" s="17"/>
      <c r="AK3" s="17"/>
      <c r="AL3" s="17"/>
      <c r="AM3" s="17"/>
      <c r="AN3" s="17"/>
      <c r="AO3" s="17"/>
      <c r="AP3" s="17"/>
      <c r="AQ3" s="17"/>
      <c r="AR3" s="17"/>
      <c r="AS3" s="17"/>
      <c r="AT3" s="17"/>
      <c r="AU3" s="17"/>
      <c r="AV3" s="17"/>
      <c r="AW3" s="17"/>
      <c r="AX3" s="17"/>
      <c r="AY3" s="17"/>
      <c r="AZ3" s="17"/>
      <c r="BA3" s="508"/>
      <c r="BB3" s="508"/>
      <c r="BC3" s="508"/>
      <c r="BD3" s="508"/>
    </row>
    <row r="4" spans="1:58" ht="15.75" x14ac:dyDescent="0.25">
      <c r="B4" s="501" t="s">
        <v>2</v>
      </c>
      <c r="C4" s="502" t="s">
        <v>0</v>
      </c>
      <c r="D4" s="503" t="s">
        <v>3</v>
      </c>
      <c r="E4" s="504"/>
      <c r="F4" s="504"/>
      <c r="G4" s="504" t="s">
        <v>4</v>
      </c>
      <c r="H4" s="504"/>
      <c r="I4" s="504"/>
      <c r="J4" s="504" t="s">
        <v>16</v>
      </c>
      <c r="K4" s="504"/>
      <c r="L4" s="504"/>
      <c r="M4" s="504"/>
      <c r="N4" s="504"/>
      <c r="O4" s="504"/>
      <c r="P4" s="504"/>
      <c r="Q4" s="504" t="s">
        <v>19</v>
      </c>
      <c r="R4" s="504"/>
      <c r="S4" s="504"/>
      <c r="T4" s="504"/>
      <c r="U4" s="504"/>
      <c r="V4" s="504"/>
      <c r="W4" s="504"/>
      <c r="X4" s="504"/>
      <c r="Y4" s="504"/>
      <c r="Z4" s="504" t="s">
        <v>134</v>
      </c>
      <c r="AA4" s="504"/>
      <c r="AB4" s="504"/>
      <c r="AC4" s="504"/>
      <c r="AE4" s="506" t="s">
        <v>3</v>
      </c>
      <c r="AF4" s="507"/>
      <c r="AG4" s="507"/>
      <c r="AH4" s="507" t="s">
        <v>4</v>
      </c>
      <c r="AI4" s="507"/>
      <c r="AJ4" s="507"/>
      <c r="AK4" s="507" t="s">
        <v>16</v>
      </c>
      <c r="AL4" s="507"/>
      <c r="AM4" s="507"/>
      <c r="AN4" s="507"/>
      <c r="AO4" s="507"/>
      <c r="AP4" s="507"/>
      <c r="AQ4" s="507"/>
      <c r="AR4" s="507" t="s">
        <v>19</v>
      </c>
      <c r="AS4" s="507"/>
      <c r="AT4" s="507"/>
      <c r="AU4" s="507"/>
      <c r="AV4" s="507"/>
      <c r="AW4" s="507"/>
      <c r="AX4" s="507"/>
      <c r="AY4" s="507"/>
      <c r="AZ4" s="507"/>
      <c r="BA4" s="504" t="s">
        <v>128</v>
      </c>
      <c r="BB4" s="504"/>
      <c r="BC4" s="504"/>
      <c r="BD4" s="504"/>
      <c r="BE4" s="509" t="s">
        <v>136</v>
      </c>
      <c r="BF4" s="509" t="s">
        <v>137</v>
      </c>
    </row>
    <row r="5" spans="1:58" ht="110.25" customHeight="1" x14ac:dyDescent="0.25">
      <c r="B5" s="501"/>
      <c r="C5" s="502"/>
      <c r="D5" s="270" t="s">
        <v>24</v>
      </c>
      <c r="E5" s="271" t="s">
        <v>25</v>
      </c>
      <c r="F5" s="272" t="s">
        <v>30</v>
      </c>
      <c r="G5" s="270" t="s">
        <v>24</v>
      </c>
      <c r="H5" s="271" t="s">
        <v>25</v>
      </c>
      <c r="I5" s="272" t="s">
        <v>30</v>
      </c>
      <c r="J5" s="273" t="s">
        <v>5</v>
      </c>
      <c r="K5" s="271" t="s">
        <v>27</v>
      </c>
      <c r="L5" s="273" t="s">
        <v>29</v>
      </c>
      <c r="M5" s="271" t="s">
        <v>28</v>
      </c>
      <c r="N5" s="274" t="s">
        <v>20</v>
      </c>
      <c r="O5" s="274" t="s">
        <v>21</v>
      </c>
      <c r="P5" s="272" t="s">
        <v>30</v>
      </c>
      <c r="Q5" s="273" t="s">
        <v>5</v>
      </c>
      <c r="R5" s="271" t="s">
        <v>18</v>
      </c>
      <c r="S5" s="273" t="s">
        <v>29</v>
      </c>
      <c r="T5" s="271" t="s">
        <v>28</v>
      </c>
      <c r="U5" s="273" t="s">
        <v>125</v>
      </c>
      <c r="V5" s="271" t="s">
        <v>126</v>
      </c>
      <c r="W5" s="274" t="s">
        <v>20</v>
      </c>
      <c r="X5" s="274" t="s">
        <v>21</v>
      </c>
      <c r="Y5" s="272" t="s">
        <v>30</v>
      </c>
      <c r="Z5" s="275" t="s">
        <v>24</v>
      </c>
      <c r="AA5" s="276" t="s">
        <v>92</v>
      </c>
      <c r="AB5" s="277" t="s">
        <v>69</v>
      </c>
      <c r="AC5" s="277" t="s">
        <v>81</v>
      </c>
      <c r="AE5" s="270" t="s">
        <v>24</v>
      </c>
      <c r="AF5" s="271" t="s">
        <v>25</v>
      </c>
      <c r="AG5" s="272" t="s">
        <v>30</v>
      </c>
      <c r="AH5" s="270" t="s">
        <v>24</v>
      </c>
      <c r="AI5" s="271" t="s">
        <v>25</v>
      </c>
      <c r="AJ5" s="272" t="s">
        <v>30</v>
      </c>
      <c r="AK5" s="273" t="s">
        <v>5</v>
      </c>
      <c r="AL5" s="271" t="s">
        <v>27</v>
      </c>
      <c r="AM5" s="273" t="s">
        <v>29</v>
      </c>
      <c r="AN5" s="271" t="s">
        <v>28</v>
      </c>
      <c r="AO5" s="274" t="s">
        <v>20</v>
      </c>
      <c r="AP5" s="274" t="s">
        <v>21</v>
      </c>
      <c r="AQ5" s="272" t="s">
        <v>30</v>
      </c>
      <c r="AR5" s="273" t="s">
        <v>5</v>
      </c>
      <c r="AS5" s="271" t="s">
        <v>18</v>
      </c>
      <c r="AT5" s="273" t="s">
        <v>29</v>
      </c>
      <c r="AU5" s="271" t="s">
        <v>28</v>
      </c>
      <c r="AV5" s="273" t="s">
        <v>125</v>
      </c>
      <c r="AW5" s="271" t="s">
        <v>126</v>
      </c>
      <c r="AX5" s="274" t="s">
        <v>20</v>
      </c>
      <c r="AY5" s="274" t="s">
        <v>21</v>
      </c>
      <c r="AZ5" s="272" t="s">
        <v>30</v>
      </c>
      <c r="BA5" s="275" t="s">
        <v>24</v>
      </c>
      <c r="BB5" s="276" t="s">
        <v>92</v>
      </c>
      <c r="BC5" s="277" t="s">
        <v>69</v>
      </c>
      <c r="BD5" s="277" t="s">
        <v>81</v>
      </c>
      <c r="BE5" s="509"/>
      <c r="BF5" s="509"/>
    </row>
    <row r="6" spans="1:58" s="264" customFormat="1" ht="24" x14ac:dyDescent="0.25">
      <c r="A6" s="481"/>
      <c r="B6" s="159" t="s">
        <v>1</v>
      </c>
      <c r="C6" s="262" t="s">
        <v>95</v>
      </c>
      <c r="D6" s="279">
        <f>SUM(D7:D13)</f>
        <v>0</v>
      </c>
      <c r="E6" s="279">
        <f>SUM(E7:E13)</f>
        <v>0</v>
      </c>
      <c r="F6" s="279" t="e">
        <f t="shared" ref="F6:F13" si="0">E6/D6</f>
        <v>#DIV/0!</v>
      </c>
      <c r="G6" s="279">
        <f>SUM(G7:G13)</f>
        <v>0</v>
      </c>
      <c r="H6" s="279">
        <f>SUM(H7:H13)</f>
        <v>0</v>
      </c>
      <c r="I6" s="279" t="e">
        <f t="shared" ref="I6:I21" si="1">H6/G6</f>
        <v>#DIV/0!</v>
      </c>
      <c r="J6" s="279">
        <f>SUM(J7:J13)</f>
        <v>9195.4259999999995</v>
      </c>
      <c r="K6" s="279">
        <f>SUM(K7:K13)</f>
        <v>25083.471458333301</v>
      </c>
      <c r="L6" s="279">
        <f>SUM(L7:L13)</f>
        <v>1.181</v>
      </c>
      <c r="M6" s="279">
        <f>SUM(M7:M13)</f>
        <v>12274.264208333299</v>
      </c>
      <c r="N6" s="279">
        <f t="shared" ref="N6:N13" si="2">J6</f>
        <v>9195.4259999999995</v>
      </c>
      <c r="O6" s="279">
        <f t="shared" ref="O6:O13" si="3">K6+M6</f>
        <v>37357.735666666602</v>
      </c>
      <c r="P6" s="279">
        <f>O6/N6</f>
        <v>4.0626432822869329</v>
      </c>
      <c r="Q6" s="279">
        <f t="shared" ref="Q6:V6" si="4">SUM(Q7:Q13)</f>
        <v>7407.826</v>
      </c>
      <c r="R6" s="279">
        <f t="shared" si="4"/>
        <v>13128.7304083333</v>
      </c>
      <c r="S6" s="279">
        <f t="shared" si="4"/>
        <v>0.95333333333333303</v>
      </c>
      <c r="T6" s="279">
        <f t="shared" si="4"/>
        <v>9924.0742583333304</v>
      </c>
      <c r="U6" s="279">
        <f t="shared" si="4"/>
        <v>1.1609166666666699</v>
      </c>
      <c r="V6" s="279">
        <f t="shared" si="4"/>
        <v>2960.42286666667</v>
      </c>
      <c r="W6" s="279">
        <f>Q6</f>
        <v>7407.826</v>
      </c>
      <c r="X6" s="279">
        <f>R6+T6+V6</f>
        <v>26013.227533333302</v>
      </c>
      <c r="Y6" s="279">
        <f>X6/W6</f>
        <v>3.511587277202961</v>
      </c>
      <c r="Z6" s="279">
        <f t="shared" ref="Z6:AA40" si="5">W6+N6+G6+D6</f>
        <v>16603.252</v>
      </c>
      <c r="AA6" s="279">
        <f t="shared" si="5"/>
        <v>63370.963199999904</v>
      </c>
      <c r="AB6" s="279">
        <f>AA6/Z6</f>
        <v>3.8167801825810934</v>
      </c>
      <c r="AC6" s="279">
        <f>AB6*1.2</f>
        <v>4.5801362190973123</v>
      </c>
      <c r="AE6" s="279">
        <f>SUM(AE7:AE13)</f>
        <v>0</v>
      </c>
      <c r="AF6" s="279">
        <f>SUM(AF7:AF13)</f>
        <v>0</v>
      </c>
      <c r="AG6" s="279" t="e">
        <f t="shared" ref="AG6:AG13" si="6">AF6/AE6</f>
        <v>#DIV/0!</v>
      </c>
      <c r="AH6" s="279">
        <f>SUM(AH7:AH13)</f>
        <v>0</v>
      </c>
      <c r="AI6" s="279">
        <f>SUM(AI7:AI13)</f>
        <v>0</v>
      </c>
      <c r="AJ6" s="279" t="e">
        <f t="shared" ref="AJ6:AJ21" si="7">AI6/AH6</f>
        <v>#DIV/0!</v>
      </c>
      <c r="AK6" s="279">
        <f>SUM(AK7:AK13)</f>
        <v>10158.368</v>
      </c>
      <c r="AL6" s="279">
        <f>SUM(AL7:AL13)</f>
        <v>26737.935458333333</v>
      </c>
      <c r="AM6" s="279">
        <f>SUM(AM7:AM13)</f>
        <v>1.3264166666666668</v>
      </c>
      <c r="AN6" s="279">
        <f>SUM(AN7:AN13)</f>
        <v>13348.917158333335</v>
      </c>
      <c r="AO6" s="279">
        <f t="shared" ref="AO6:AO13" si="8">AK6</f>
        <v>10158.368</v>
      </c>
      <c r="AP6" s="279">
        <f t="shared" ref="AP6:AP13" si="9">AL6+AN6</f>
        <v>40086.852616666671</v>
      </c>
      <c r="AQ6" s="279">
        <f>AP6/AO6</f>
        <v>3.9461902361350436</v>
      </c>
      <c r="AR6" s="279">
        <f t="shared" ref="AR6:AW6" si="10">SUM(AR7:AR13)</f>
        <v>7973.4269999999997</v>
      </c>
      <c r="AS6" s="279">
        <f t="shared" si="10"/>
        <v>13687.015108333333</v>
      </c>
      <c r="AT6" s="279">
        <f t="shared" si="10"/>
        <v>1.0433333333333334</v>
      </c>
      <c r="AU6" s="279">
        <f t="shared" si="10"/>
        <v>10524.153391666667</v>
      </c>
      <c r="AV6" s="279">
        <f t="shared" si="10"/>
        <v>1.2405833333333331</v>
      </c>
      <c r="AW6" s="279">
        <f t="shared" si="10"/>
        <v>2946.5733833333334</v>
      </c>
      <c r="AX6" s="279">
        <f>AR6</f>
        <v>7973.4269999999997</v>
      </c>
      <c r="AY6" s="279">
        <f>AS6+AU6+AW6</f>
        <v>27157.741883333332</v>
      </c>
      <c r="AZ6" s="279">
        <f>AY6/AX6</f>
        <v>3.4060312941139781</v>
      </c>
      <c r="BA6" s="279">
        <f t="shared" ref="BA6:BB40" si="11">AX6+AO6+AH6+AE6</f>
        <v>18131.794999999998</v>
      </c>
      <c r="BB6" s="279">
        <f t="shared" si="11"/>
        <v>67244.594500000007</v>
      </c>
      <c r="BC6" s="279">
        <f>BB6/BA6</f>
        <v>3.70865623067104</v>
      </c>
      <c r="BD6" s="279">
        <f>BC6*1.2</f>
        <v>4.4503874768052478</v>
      </c>
      <c r="BE6" s="308">
        <f>AB6/BC6*100</f>
        <v>102.91544821587549</v>
      </c>
      <c r="BF6" s="308">
        <f>Z6/BA6*100</f>
        <v>91.569819755848783</v>
      </c>
    </row>
    <row r="7" spans="1:58" ht="15.75" x14ac:dyDescent="0.25">
      <c r="A7" s="481"/>
      <c r="B7" s="170" t="s">
        <v>7</v>
      </c>
      <c r="C7" s="263" t="s">
        <v>96</v>
      </c>
      <c r="D7" s="303">
        <v>0</v>
      </c>
      <c r="E7" s="303">
        <v>0</v>
      </c>
      <c r="F7" s="279" t="e">
        <f t="shared" si="0"/>
        <v>#DIV/0!</v>
      </c>
      <c r="G7" s="303">
        <v>0</v>
      </c>
      <c r="H7" s="303">
        <v>0</v>
      </c>
      <c r="I7" s="279" t="e">
        <f t="shared" si="1"/>
        <v>#DIV/0!</v>
      </c>
      <c r="J7" s="303">
        <v>0</v>
      </c>
      <c r="K7" s="303">
        <v>0</v>
      </c>
      <c r="L7" s="303">
        <v>0</v>
      </c>
      <c r="M7" s="303">
        <v>0</v>
      </c>
      <c r="N7" s="280">
        <f t="shared" si="2"/>
        <v>0</v>
      </c>
      <c r="O7" s="280">
        <f t="shared" si="3"/>
        <v>0</v>
      </c>
      <c r="P7" s="279" t="e">
        <f t="shared" ref="P7:P30" si="12">O7/N7</f>
        <v>#DIV/0!</v>
      </c>
      <c r="Q7" s="304">
        <v>0</v>
      </c>
      <c r="R7" s="304">
        <v>0</v>
      </c>
      <c r="S7" s="304">
        <v>0</v>
      </c>
      <c r="T7" s="304">
        <v>0</v>
      </c>
      <c r="U7" s="304">
        <v>0</v>
      </c>
      <c r="V7" s="304">
        <v>0</v>
      </c>
      <c r="W7" s="280">
        <f t="shared" ref="W7:W30" si="13">Q7</f>
        <v>0</v>
      </c>
      <c r="X7" s="280">
        <f t="shared" ref="X7:X30" si="14">R7+T7</f>
        <v>0</v>
      </c>
      <c r="Y7" s="279" t="e">
        <f t="shared" ref="Y7:Y30" si="15">X7/W7</f>
        <v>#DIV/0!</v>
      </c>
      <c r="Z7" s="280">
        <f t="shared" si="5"/>
        <v>0</v>
      </c>
      <c r="AA7" s="280">
        <f t="shared" si="5"/>
        <v>0</v>
      </c>
      <c r="AB7" s="279"/>
      <c r="AC7" s="279"/>
      <c r="AE7" s="303">
        <v>0</v>
      </c>
      <c r="AF7" s="303">
        <v>0</v>
      </c>
      <c r="AG7" s="279" t="e">
        <f t="shared" si="6"/>
        <v>#DIV/0!</v>
      </c>
      <c r="AH7" s="303">
        <v>0</v>
      </c>
      <c r="AI7" s="303">
        <v>0</v>
      </c>
      <c r="AJ7" s="279" t="e">
        <f t="shared" si="7"/>
        <v>#DIV/0!</v>
      </c>
      <c r="AK7" s="303">
        <v>0</v>
      </c>
      <c r="AL7" s="303">
        <v>0</v>
      </c>
      <c r="AM7" s="303">
        <v>0</v>
      </c>
      <c r="AN7" s="303">
        <v>0</v>
      </c>
      <c r="AO7" s="280">
        <f t="shared" si="8"/>
        <v>0</v>
      </c>
      <c r="AP7" s="280">
        <f t="shared" si="9"/>
        <v>0</v>
      </c>
      <c r="AQ7" s="279" t="e">
        <f t="shared" ref="AQ7:AQ30" si="16">AP7/AO7</f>
        <v>#DIV/0!</v>
      </c>
      <c r="AR7" s="304">
        <v>0</v>
      </c>
      <c r="AS7" s="304">
        <v>0</v>
      </c>
      <c r="AT7" s="304">
        <v>0</v>
      </c>
      <c r="AU7" s="304">
        <v>0</v>
      </c>
      <c r="AV7" s="304">
        <v>0</v>
      </c>
      <c r="AW7" s="304">
        <v>0</v>
      </c>
      <c r="AX7" s="280">
        <f t="shared" ref="AX7:AX14" si="17">AR7</f>
        <v>0</v>
      </c>
      <c r="AY7" s="280">
        <f t="shared" ref="AY7:AY21" si="18">AS7+AU7</f>
        <v>0</v>
      </c>
      <c r="AZ7" s="279" t="e">
        <f t="shared" ref="AZ7:AZ30" si="19">AY7/AX7</f>
        <v>#DIV/0!</v>
      </c>
      <c r="BA7" s="280">
        <f t="shared" si="11"/>
        <v>0</v>
      </c>
      <c r="BB7" s="280">
        <f t="shared" si="11"/>
        <v>0</v>
      </c>
      <c r="BC7" s="279"/>
      <c r="BD7" s="280"/>
      <c r="BE7" s="308"/>
      <c r="BF7" s="308"/>
    </row>
    <row r="8" spans="1:58" ht="15.75" x14ac:dyDescent="0.25">
      <c r="A8" s="481"/>
      <c r="B8" s="170" t="s">
        <v>8</v>
      </c>
      <c r="C8" s="263" t="s">
        <v>97</v>
      </c>
      <c r="D8" s="303">
        <v>0</v>
      </c>
      <c r="E8" s="303">
        <v>0</v>
      </c>
      <c r="F8" s="279" t="e">
        <f t="shared" si="0"/>
        <v>#DIV/0!</v>
      </c>
      <c r="G8" s="303">
        <v>0</v>
      </c>
      <c r="H8" s="303">
        <v>0</v>
      </c>
      <c r="I8" s="279" t="e">
        <f t="shared" si="1"/>
        <v>#DIV/0!</v>
      </c>
      <c r="J8" s="303">
        <v>9195.4259999999995</v>
      </c>
      <c r="K8" s="303">
        <v>25083.471458333301</v>
      </c>
      <c r="L8" s="303">
        <v>1.181</v>
      </c>
      <c r="M8" s="303">
        <v>12274.264208333299</v>
      </c>
      <c r="N8" s="280">
        <f t="shared" si="2"/>
        <v>9195.4259999999995</v>
      </c>
      <c r="O8" s="280">
        <f t="shared" si="3"/>
        <v>37357.735666666602</v>
      </c>
      <c r="P8" s="279">
        <f t="shared" si="12"/>
        <v>4.0626432822869329</v>
      </c>
      <c r="Q8" s="304">
        <v>7407.826</v>
      </c>
      <c r="R8" s="304">
        <v>13128.7304083333</v>
      </c>
      <c r="S8" s="304">
        <v>0.95333333333333303</v>
      </c>
      <c r="T8" s="304">
        <v>9924.0742583333304</v>
      </c>
      <c r="U8" s="304">
        <v>1.1609166666666699</v>
      </c>
      <c r="V8" s="304">
        <v>2960.42286666667</v>
      </c>
      <c r="W8" s="280">
        <f t="shared" si="13"/>
        <v>7407.826</v>
      </c>
      <c r="X8" s="280">
        <f t="shared" si="14"/>
        <v>23052.804666666631</v>
      </c>
      <c r="Y8" s="279">
        <f t="shared" si="15"/>
        <v>3.111952773548762</v>
      </c>
      <c r="Z8" s="280">
        <f t="shared" si="5"/>
        <v>16603.252</v>
      </c>
      <c r="AA8" s="280">
        <f t="shared" si="5"/>
        <v>60410.540333333236</v>
      </c>
      <c r="AB8" s="279">
        <f t="shared" ref="AB8:AB29" si="20">AA8/Z8</f>
        <v>3.6384763860316784</v>
      </c>
      <c r="AC8" s="279">
        <f t="shared" ref="AC8:AC37" si="21">AB8*1.2</f>
        <v>4.3661716632380143</v>
      </c>
      <c r="AE8" s="303">
        <v>0</v>
      </c>
      <c r="AF8" s="303">
        <v>0</v>
      </c>
      <c r="AG8" s="279" t="e">
        <f t="shared" si="6"/>
        <v>#DIV/0!</v>
      </c>
      <c r="AH8" s="303">
        <v>0</v>
      </c>
      <c r="AI8" s="303">
        <v>0</v>
      </c>
      <c r="AJ8" s="279" t="e">
        <f t="shared" si="7"/>
        <v>#DIV/0!</v>
      </c>
      <c r="AK8" s="303">
        <v>10158.368</v>
      </c>
      <c r="AL8" s="303">
        <v>26737.935458333333</v>
      </c>
      <c r="AM8" s="303">
        <v>1.3264166666666668</v>
      </c>
      <c r="AN8" s="303">
        <v>13348.917158333335</v>
      </c>
      <c r="AO8" s="280">
        <f t="shared" si="8"/>
        <v>10158.368</v>
      </c>
      <c r="AP8" s="280">
        <f t="shared" si="9"/>
        <v>40086.852616666671</v>
      </c>
      <c r="AQ8" s="279">
        <f t="shared" si="16"/>
        <v>3.9461902361350436</v>
      </c>
      <c r="AR8" s="304">
        <v>7973.4269999999997</v>
      </c>
      <c r="AS8" s="304">
        <v>13687.015108333333</v>
      </c>
      <c r="AT8" s="304">
        <v>1.0433333333333334</v>
      </c>
      <c r="AU8" s="304">
        <v>10524.153391666667</v>
      </c>
      <c r="AV8" s="304">
        <v>1.2405833333333331</v>
      </c>
      <c r="AW8" s="304">
        <v>2946.5733833333334</v>
      </c>
      <c r="AX8" s="280">
        <f t="shared" si="17"/>
        <v>7973.4269999999997</v>
      </c>
      <c r="AY8" s="280">
        <f t="shared" si="18"/>
        <v>24211.1685</v>
      </c>
      <c r="AZ8" s="279">
        <f t="shared" si="19"/>
        <v>3.0364821174132528</v>
      </c>
      <c r="BA8" s="280">
        <f t="shared" si="11"/>
        <v>18131.794999999998</v>
      </c>
      <c r="BB8" s="280">
        <f t="shared" si="11"/>
        <v>64298.02111666667</v>
      </c>
      <c r="BC8" s="279">
        <f>BB8/BA8</f>
        <v>3.5461475886235574</v>
      </c>
      <c r="BD8" s="280">
        <f>BC8*1.2</f>
        <v>4.255377106348269</v>
      </c>
      <c r="BE8" s="308">
        <f t="shared" ref="BE8:BE40" si="22">AB8/BC8*100</f>
        <v>102.60363662539942</v>
      </c>
      <c r="BF8" s="308">
        <f t="shared" ref="BF8:BF40" si="23">Z8/BA8*100</f>
        <v>91.569819755848783</v>
      </c>
    </row>
    <row r="9" spans="1:58" ht="15.75" x14ac:dyDescent="0.25">
      <c r="A9" s="481"/>
      <c r="B9" s="170" t="s">
        <v>9</v>
      </c>
      <c r="C9" s="263" t="s">
        <v>98</v>
      </c>
      <c r="D9" s="303">
        <v>0</v>
      </c>
      <c r="E9" s="303">
        <v>0</v>
      </c>
      <c r="F9" s="279" t="e">
        <f t="shared" si="0"/>
        <v>#DIV/0!</v>
      </c>
      <c r="G9" s="303">
        <v>0</v>
      </c>
      <c r="H9" s="303">
        <v>0</v>
      </c>
      <c r="I9" s="279" t="e">
        <f t="shared" si="1"/>
        <v>#DIV/0!</v>
      </c>
      <c r="J9" s="303">
        <v>0</v>
      </c>
      <c r="K9" s="303">
        <v>0</v>
      </c>
      <c r="L9" s="303">
        <v>0</v>
      </c>
      <c r="M9" s="303">
        <v>0</v>
      </c>
      <c r="N9" s="280">
        <f t="shared" si="2"/>
        <v>0</v>
      </c>
      <c r="O9" s="280">
        <f t="shared" si="3"/>
        <v>0</v>
      </c>
      <c r="P9" s="279" t="e">
        <f t="shared" si="12"/>
        <v>#DIV/0!</v>
      </c>
      <c r="Q9" s="304">
        <v>0</v>
      </c>
      <c r="R9" s="304">
        <v>0</v>
      </c>
      <c r="S9" s="304">
        <v>0</v>
      </c>
      <c r="T9" s="304">
        <v>0</v>
      </c>
      <c r="U9" s="304">
        <v>0</v>
      </c>
      <c r="V9" s="304">
        <v>0</v>
      </c>
      <c r="W9" s="280">
        <f t="shared" si="13"/>
        <v>0</v>
      </c>
      <c r="X9" s="280">
        <f t="shared" si="14"/>
        <v>0</v>
      </c>
      <c r="Y9" s="279" t="e">
        <f t="shared" si="15"/>
        <v>#DIV/0!</v>
      </c>
      <c r="Z9" s="280">
        <f t="shared" si="5"/>
        <v>0</v>
      </c>
      <c r="AA9" s="280">
        <f t="shared" si="5"/>
        <v>0</v>
      </c>
      <c r="AB9" s="279"/>
      <c r="AC9" s="279"/>
      <c r="AE9" s="303">
        <v>0</v>
      </c>
      <c r="AF9" s="303">
        <v>0</v>
      </c>
      <c r="AG9" s="279" t="e">
        <f t="shared" si="6"/>
        <v>#DIV/0!</v>
      </c>
      <c r="AH9" s="303">
        <v>0</v>
      </c>
      <c r="AI9" s="303">
        <v>0</v>
      </c>
      <c r="AJ9" s="279" t="e">
        <f t="shared" si="7"/>
        <v>#DIV/0!</v>
      </c>
      <c r="AK9" s="303">
        <v>0</v>
      </c>
      <c r="AL9" s="303">
        <v>0</v>
      </c>
      <c r="AM9" s="303">
        <v>0</v>
      </c>
      <c r="AN9" s="303">
        <v>0</v>
      </c>
      <c r="AO9" s="280">
        <f t="shared" si="8"/>
        <v>0</v>
      </c>
      <c r="AP9" s="280">
        <f t="shared" si="9"/>
        <v>0</v>
      </c>
      <c r="AQ9" s="279" t="e">
        <f t="shared" si="16"/>
        <v>#DIV/0!</v>
      </c>
      <c r="AR9" s="304">
        <v>0</v>
      </c>
      <c r="AS9" s="304">
        <v>0</v>
      </c>
      <c r="AT9" s="304">
        <v>0</v>
      </c>
      <c r="AU9" s="304">
        <v>0</v>
      </c>
      <c r="AV9" s="304">
        <v>0</v>
      </c>
      <c r="AW9" s="304">
        <v>0</v>
      </c>
      <c r="AX9" s="280">
        <f t="shared" si="17"/>
        <v>0</v>
      </c>
      <c r="AY9" s="280">
        <f t="shared" si="18"/>
        <v>0</v>
      </c>
      <c r="AZ9" s="279" t="e">
        <f t="shared" si="19"/>
        <v>#DIV/0!</v>
      </c>
      <c r="BA9" s="280">
        <f t="shared" si="11"/>
        <v>0</v>
      </c>
      <c r="BB9" s="280">
        <f t="shared" si="11"/>
        <v>0</v>
      </c>
      <c r="BC9" s="279"/>
      <c r="BD9" s="280"/>
      <c r="BE9" s="308"/>
      <c r="BF9" s="308"/>
    </row>
    <row r="10" spans="1:58" ht="15.75" x14ac:dyDescent="0.25">
      <c r="A10" s="481"/>
      <c r="B10" s="170" t="s">
        <v>10</v>
      </c>
      <c r="C10" s="263" t="s">
        <v>99</v>
      </c>
      <c r="D10" s="303">
        <v>0</v>
      </c>
      <c r="E10" s="303">
        <v>0</v>
      </c>
      <c r="F10" s="279" t="e">
        <f t="shared" si="0"/>
        <v>#DIV/0!</v>
      </c>
      <c r="G10" s="303">
        <v>0</v>
      </c>
      <c r="H10" s="303">
        <v>0</v>
      </c>
      <c r="I10" s="279" t="e">
        <f t="shared" si="1"/>
        <v>#DIV/0!</v>
      </c>
      <c r="J10" s="303">
        <v>0</v>
      </c>
      <c r="K10" s="303">
        <v>0</v>
      </c>
      <c r="L10" s="303">
        <v>0</v>
      </c>
      <c r="M10" s="303">
        <v>0</v>
      </c>
      <c r="N10" s="280">
        <f t="shared" si="2"/>
        <v>0</v>
      </c>
      <c r="O10" s="280">
        <f t="shared" si="3"/>
        <v>0</v>
      </c>
      <c r="P10" s="279" t="e">
        <f t="shared" si="12"/>
        <v>#DIV/0!</v>
      </c>
      <c r="Q10" s="304">
        <v>0</v>
      </c>
      <c r="R10" s="304">
        <v>0</v>
      </c>
      <c r="S10" s="304">
        <v>0</v>
      </c>
      <c r="T10" s="304">
        <v>0</v>
      </c>
      <c r="U10" s="304">
        <v>0</v>
      </c>
      <c r="V10" s="304">
        <v>0</v>
      </c>
      <c r="W10" s="280">
        <f t="shared" si="13"/>
        <v>0</v>
      </c>
      <c r="X10" s="280">
        <f t="shared" si="14"/>
        <v>0</v>
      </c>
      <c r="Y10" s="279" t="e">
        <f t="shared" si="15"/>
        <v>#DIV/0!</v>
      </c>
      <c r="Z10" s="280">
        <f t="shared" si="5"/>
        <v>0</v>
      </c>
      <c r="AA10" s="280">
        <f t="shared" si="5"/>
        <v>0</v>
      </c>
      <c r="AB10" s="279"/>
      <c r="AC10" s="279"/>
      <c r="AE10" s="303">
        <v>0</v>
      </c>
      <c r="AF10" s="303">
        <v>0</v>
      </c>
      <c r="AG10" s="279" t="e">
        <f t="shared" si="6"/>
        <v>#DIV/0!</v>
      </c>
      <c r="AH10" s="303">
        <v>0</v>
      </c>
      <c r="AI10" s="303">
        <v>0</v>
      </c>
      <c r="AJ10" s="279" t="e">
        <f t="shared" si="7"/>
        <v>#DIV/0!</v>
      </c>
      <c r="AK10" s="303">
        <v>0</v>
      </c>
      <c r="AL10" s="303">
        <v>0</v>
      </c>
      <c r="AM10" s="303">
        <v>0</v>
      </c>
      <c r="AN10" s="303">
        <v>0</v>
      </c>
      <c r="AO10" s="280">
        <f t="shared" si="8"/>
        <v>0</v>
      </c>
      <c r="AP10" s="280">
        <f t="shared" si="9"/>
        <v>0</v>
      </c>
      <c r="AQ10" s="279" t="e">
        <f t="shared" si="16"/>
        <v>#DIV/0!</v>
      </c>
      <c r="AR10" s="304">
        <v>0</v>
      </c>
      <c r="AS10" s="304">
        <v>0</v>
      </c>
      <c r="AT10" s="304">
        <v>0</v>
      </c>
      <c r="AU10" s="304">
        <v>0</v>
      </c>
      <c r="AV10" s="304">
        <v>0</v>
      </c>
      <c r="AW10" s="304">
        <v>0</v>
      </c>
      <c r="AX10" s="280">
        <f t="shared" si="17"/>
        <v>0</v>
      </c>
      <c r="AY10" s="280">
        <f t="shared" si="18"/>
        <v>0</v>
      </c>
      <c r="AZ10" s="279" t="e">
        <f t="shared" si="19"/>
        <v>#DIV/0!</v>
      </c>
      <c r="BA10" s="280">
        <f t="shared" si="11"/>
        <v>0</v>
      </c>
      <c r="BB10" s="280">
        <f t="shared" si="11"/>
        <v>0</v>
      </c>
      <c r="BC10" s="279"/>
      <c r="BD10" s="280"/>
      <c r="BE10" s="308"/>
      <c r="BF10" s="308"/>
    </row>
    <row r="11" spans="1:58" ht="15.75" x14ac:dyDescent="0.25">
      <c r="A11" s="481"/>
      <c r="B11" s="170" t="s">
        <v>11</v>
      </c>
      <c r="C11" s="263" t="s">
        <v>100</v>
      </c>
      <c r="D11" s="303">
        <v>0</v>
      </c>
      <c r="E11" s="303">
        <v>0</v>
      </c>
      <c r="F11" s="279" t="e">
        <f t="shared" si="0"/>
        <v>#DIV/0!</v>
      </c>
      <c r="G11" s="303">
        <v>0</v>
      </c>
      <c r="H11" s="303">
        <v>0</v>
      </c>
      <c r="I11" s="279" t="e">
        <f t="shared" si="1"/>
        <v>#DIV/0!</v>
      </c>
      <c r="J11" s="303">
        <v>0</v>
      </c>
      <c r="K11" s="303">
        <v>0</v>
      </c>
      <c r="L11" s="303">
        <v>0</v>
      </c>
      <c r="M11" s="303">
        <v>0</v>
      </c>
      <c r="N11" s="280">
        <f t="shared" si="2"/>
        <v>0</v>
      </c>
      <c r="O11" s="280">
        <f t="shared" si="3"/>
        <v>0</v>
      </c>
      <c r="P11" s="279" t="e">
        <f t="shared" si="12"/>
        <v>#DIV/0!</v>
      </c>
      <c r="Q11" s="304">
        <v>0</v>
      </c>
      <c r="R11" s="304">
        <v>0</v>
      </c>
      <c r="S11" s="304">
        <v>0</v>
      </c>
      <c r="T11" s="304">
        <v>0</v>
      </c>
      <c r="U11" s="304">
        <v>0</v>
      </c>
      <c r="V11" s="304">
        <v>0</v>
      </c>
      <c r="W11" s="280">
        <f t="shared" si="13"/>
        <v>0</v>
      </c>
      <c r="X11" s="280">
        <f t="shared" si="14"/>
        <v>0</v>
      </c>
      <c r="Y11" s="279" t="e">
        <f t="shared" si="15"/>
        <v>#DIV/0!</v>
      </c>
      <c r="Z11" s="280">
        <f t="shared" si="5"/>
        <v>0</v>
      </c>
      <c r="AA11" s="280">
        <f t="shared" si="5"/>
        <v>0</v>
      </c>
      <c r="AB11" s="279"/>
      <c r="AC11" s="279"/>
      <c r="AE11" s="303">
        <v>0</v>
      </c>
      <c r="AF11" s="303">
        <v>0</v>
      </c>
      <c r="AG11" s="279" t="e">
        <f t="shared" si="6"/>
        <v>#DIV/0!</v>
      </c>
      <c r="AH11" s="303">
        <v>0</v>
      </c>
      <c r="AI11" s="303">
        <v>0</v>
      </c>
      <c r="AJ11" s="279" t="e">
        <f t="shared" si="7"/>
        <v>#DIV/0!</v>
      </c>
      <c r="AK11" s="303">
        <v>0</v>
      </c>
      <c r="AL11" s="303">
        <v>0</v>
      </c>
      <c r="AM11" s="303">
        <v>0</v>
      </c>
      <c r="AN11" s="303">
        <v>0</v>
      </c>
      <c r="AO11" s="280">
        <f t="shared" si="8"/>
        <v>0</v>
      </c>
      <c r="AP11" s="280">
        <f t="shared" si="9"/>
        <v>0</v>
      </c>
      <c r="AQ11" s="279" t="e">
        <f t="shared" si="16"/>
        <v>#DIV/0!</v>
      </c>
      <c r="AR11" s="304">
        <v>0</v>
      </c>
      <c r="AS11" s="304">
        <v>0</v>
      </c>
      <c r="AT11" s="304">
        <v>0</v>
      </c>
      <c r="AU11" s="304">
        <v>0</v>
      </c>
      <c r="AV11" s="304">
        <v>0</v>
      </c>
      <c r="AW11" s="304">
        <v>0</v>
      </c>
      <c r="AX11" s="280">
        <f t="shared" si="17"/>
        <v>0</v>
      </c>
      <c r="AY11" s="280">
        <f t="shared" si="18"/>
        <v>0</v>
      </c>
      <c r="AZ11" s="279" t="e">
        <f t="shared" si="19"/>
        <v>#DIV/0!</v>
      </c>
      <c r="BA11" s="280">
        <f t="shared" si="11"/>
        <v>0</v>
      </c>
      <c r="BB11" s="280">
        <f t="shared" si="11"/>
        <v>0</v>
      </c>
      <c r="BC11" s="279"/>
      <c r="BD11" s="280"/>
      <c r="BE11" s="308"/>
      <c r="BF11" s="308"/>
    </row>
    <row r="12" spans="1:58" ht="15.75" x14ac:dyDescent="0.25">
      <c r="A12" s="481"/>
      <c r="B12" s="170" t="s">
        <v>12</v>
      </c>
      <c r="C12" s="263" t="s">
        <v>101</v>
      </c>
      <c r="D12" s="303">
        <v>0</v>
      </c>
      <c r="E12" s="303">
        <v>0</v>
      </c>
      <c r="F12" s="279" t="e">
        <f t="shared" si="0"/>
        <v>#DIV/0!</v>
      </c>
      <c r="G12" s="303">
        <v>0</v>
      </c>
      <c r="H12" s="303">
        <v>0</v>
      </c>
      <c r="I12" s="279" t="e">
        <f t="shared" si="1"/>
        <v>#DIV/0!</v>
      </c>
      <c r="J12" s="303">
        <v>0</v>
      </c>
      <c r="K12" s="303">
        <v>0</v>
      </c>
      <c r="L12" s="303">
        <v>0</v>
      </c>
      <c r="M12" s="303">
        <v>0</v>
      </c>
      <c r="N12" s="280">
        <f t="shared" si="2"/>
        <v>0</v>
      </c>
      <c r="O12" s="280">
        <f t="shared" si="3"/>
        <v>0</v>
      </c>
      <c r="P12" s="279" t="e">
        <f t="shared" si="12"/>
        <v>#DIV/0!</v>
      </c>
      <c r="Q12" s="304">
        <v>0</v>
      </c>
      <c r="R12" s="304">
        <v>0</v>
      </c>
      <c r="S12" s="304">
        <v>0</v>
      </c>
      <c r="T12" s="304">
        <v>0</v>
      </c>
      <c r="U12" s="304">
        <v>0</v>
      </c>
      <c r="V12" s="304">
        <v>0</v>
      </c>
      <c r="W12" s="280">
        <f t="shared" si="13"/>
        <v>0</v>
      </c>
      <c r="X12" s="280">
        <f t="shared" si="14"/>
        <v>0</v>
      </c>
      <c r="Y12" s="279" t="e">
        <f t="shared" si="15"/>
        <v>#DIV/0!</v>
      </c>
      <c r="Z12" s="280">
        <f t="shared" si="5"/>
        <v>0</v>
      </c>
      <c r="AA12" s="280">
        <f t="shared" si="5"/>
        <v>0</v>
      </c>
      <c r="AB12" s="279"/>
      <c r="AC12" s="279"/>
      <c r="AE12" s="303">
        <v>0</v>
      </c>
      <c r="AF12" s="303">
        <v>0</v>
      </c>
      <c r="AG12" s="279" t="e">
        <f t="shared" si="6"/>
        <v>#DIV/0!</v>
      </c>
      <c r="AH12" s="303">
        <v>0</v>
      </c>
      <c r="AI12" s="303">
        <v>0</v>
      </c>
      <c r="AJ12" s="279" t="e">
        <f t="shared" si="7"/>
        <v>#DIV/0!</v>
      </c>
      <c r="AK12" s="303">
        <v>0</v>
      </c>
      <c r="AL12" s="303">
        <v>0</v>
      </c>
      <c r="AM12" s="303">
        <v>0</v>
      </c>
      <c r="AN12" s="303">
        <v>0</v>
      </c>
      <c r="AO12" s="280">
        <f t="shared" si="8"/>
        <v>0</v>
      </c>
      <c r="AP12" s="280">
        <f t="shared" si="9"/>
        <v>0</v>
      </c>
      <c r="AQ12" s="279" t="e">
        <f t="shared" si="16"/>
        <v>#DIV/0!</v>
      </c>
      <c r="AR12" s="304">
        <v>0</v>
      </c>
      <c r="AS12" s="304">
        <v>0</v>
      </c>
      <c r="AT12" s="304">
        <v>0</v>
      </c>
      <c r="AU12" s="304">
        <v>0</v>
      </c>
      <c r="AV12" s="304">
        <v>0</v>
      </c>
      <c r="AW12" s="304">
        <v>0</v>
      </c>
      <c r="AX12" s="280">
        <f t="shared" si="17"/>
        <v>0</v>
      </c>
      <c r="AY12" s="280">
        <f t="shared" si="18"/>
        <v>0</v>
      </c>
      <c r="AZ12" s="279" t="e">
        <f t="shared" si="19"/>
        <v>#DIV/0!</v>
      </c>
      <c r="BA12" s="280">
        <f t="shared" si="11"/>
        <v>0</v>
      </c>
      <c r="BB12" s="280">
        <f t="shared" si="11"/>
        <v>0</v>
      </c>
      <c r="BC12" s="279"/>
      <c r="BD12" s="280"/>
      <c r="BE12" s="308"/>
      <c r="BF12" s="308"/>
    </row>
    <row r="13" spans="1:58" ht="15.75" x14ac:dyDescent="0.25">
      <c r="A13" s="481"/>
      <c r="B13" s="170" t="s">
        <v>13</v>
      </c>
      <c r="C13" s="263" t="s">
        <v>102</v>
      </c>
      <c r="D13" s="303">
        <v>0</v>
      </c>
      <c r="E13" s="303">
        <v>0</v>
      </c>
      <c r="F13" s="279" t="e">
        <f t="shared" si="0"/>
        <v>#DIV/0!</v>
      </c>
      <c r="G13" s="303">
        <v>0</v>
      </c>
      <c r="H13" s="303">
        <v>0</v>
      </c>
      <c r="I13" s="279" t="e">
        <f t="shared" si="1"/>
        <v>#DIV/0!</v>
      </c>
      <c r="J13" s="303">
        <v>0</v>
      </c>
      <c r="K13" s="303">
        <v>0</v>
      </c>
      <c r="L13" s="303">
        <v>0</v>
      </c>
      <c r="M13" s="303">
        <v>0</v>
      </c>
      <c r="N13" s="280">
        <f t="shared" si="2"/>
        <v>0</v>
      </c>
      <c r="O13" s="280">
        <f t="shared" si="3"/>
        <v>0</v>
      </c>
      <c r="P13" s="279" t="e">
        <f t="shared" si="12"/>
        <v>#DIV/0!</v>
      </c>
      <c r="Q13" s="304">
        <v>0</v>
      </c>
      <c r="R13" s="304">
        <v>0</v>
      </c>
      <c r="S13" s="304">
        <v>0</v>
      </c>
      <c r="T13" s="304">
        <v>0</v>
      </c>
      <c r="U13" s="304">
        <v>0</v>
      </c>
      <c r="V13" s="304">
        <v>0</v>
      </c>
      <c r="W13" s="280">
        <f t="shared" si="13"/>
        <v>0</v>
      </c>
      <c r="X13" s="280">
        <f t="shared" si="14"/>
        <v>0</v>
      </c>
      <c r="Y13" s="279" t="e">
        <f t="shared" si="15"/>
        <v>#DIV/0!</v>
      </c>
      <c r="Z13" s="280">
        <f t="shared" si="5"/>
        <v>0</v>
      </c>
      <c r="AA13" s="280">
        <f t="shared" si="5"/>
        <v>0</v>
      </c>
      <c r="AB13" s="279"/>
      <c r="AC13" s="279"/>
      <c r="AE13" s="303">
        <v>0</v>
      </c>
      <c r="AF13" s="303">
        <v>0</v>
      </c>
      <c r="AG13" s="279" t="e">
        <f t="shared" si="6"/>
        <v>#DIV/0!</v>
      </c>
      <c r="AH13" s="303">
        <v>0</v>
      </c>
      <c r="AI13" s="303">
        <v>0</v>
      </c>
      <c r="AJ13" s="279" t="e">
        <f t="shared" si="7"/>
        <v>#DIV/0!</v>
      </c>
      <c r="AK13" s="303">
        <v>0</v>
      </c>
      <c r="AL13" s="303">
        <v>0</v>
      </c>
      <c r="AM13" s="303">
        <v>0</v>
      </c>
      <c r="AN13" s="303">
        <v>0</v>
      </c>
      <c r="AO13" s="280">
        <f t="shared" si="8"/>
        <v>0</v>
      </c>
      <c r="AP13" s="280">
        <f t="shared" si="9"/>
        <v>0</v>
      </c>
      <c r="AQ13" s="279" t="e">
        <f t="shared" si="16"/>
        <v>#DIV/0!</v>
      </c>
      <c r="AR13" s="304">
        <v>0</v>
      </c>
      <c r="AS13" s="304">
        <v>0</v>
      </c>
      <c r="AT13" s="304">
        <v>0</v>
      </c>
      <c r="AU13" s="304">
        <v>0</v>
      </c>
      <c r="AV13" s="304">
        <v>0</v>
      </c>
      <c r="AW13" s="304">
        <v>0</v>
      </c>
      <c r="AX13" s="280">
        <f t="shared" si="17"/>
        <v>0</v>
      </c>
      <c r="AY13" s="280">
        <f t="shared" si="18"/>
        <v>0</v>
      </c>
      <c r="AZ13" s="279" t="e">
        <f t="shared" si="19"/>
        <v>#DIV/0!</v>
      </c>
      <c r="BA13" s="280">
        <f t="shared" si="11"/>
        <v>0</v>
      </c>
      <c r="BB13" s="280">
        <f t="shared" si="11"/>
        <v>0</v>
      </c>
      <c r="BC13" s="279"/>
      <c r="BD13" s="280"/>
      <c r="BE13" s="308"/>
      <c r="BF13" s="308"/>
    </row>
    <row r="14" spans="1:58" s="264" customFormat="1" ht="24" x14ac:dyDescent="0.25">
      <c r="A14" s="481"/>
      <c r="B14" s="159" t="s">
        <v>17</v>
      </c>
      <c r="C14" s="262" t="s">
        <v>103</v>
      </c>
      <c r="D14" s="279">
        <f>SUM(D15:D21)</f>
        <v>0</v>
      </c>
      <c r="E14" s="279">
        <f>SUM(E15:E21)</f>
        <v>0</v>
      </c>
      <c r="F14" s="279" t="e">
        <f>E14/D14</f>
        <v>#DIV/0!</v>
      </c>
      <c r="G14" s="279">
        <f>SUM(G15:G21)</f>
        <v>0</v>
      </c>
      <c r="H14" s="279">
        <f>SUM(H15:H21)</f>
        <v>0</v>
      </c>
      <c r="I14" s="279" t="e">
        <f t="shared" si="1"/>
        <v>#DIV/0!</v>
      </c>
      <c r="J14" s="279">
        <f>SUM(J15:J21)</f>
        <v>0</v>
      </c>
      <c r="K14" s="279">
        <f>SUM(K15:K21)</f>
        <v>0</v>
      </c>
      <c r="L14" s="279">
        <f>SUM(L15:L21)</f>
        <v>0</v>
      </c>
      <c r="M14" s="279">
        <f>SUM(M15:M21)</f>
        <v>0</v>
      </c>
      <c r="N14" s="279">
        <f>J14</f>
        <v>0</v>
      </c>
      <c r="O14" s="279">
        <f>K14+M14</f>
        <v>0</v>
      </c>
      <c r="P14" s="279" t="e">
        <f t="shared" si="12"/>
        <v>#DIV/0!</v>
      </c>
      <c r="Q14" s="279">
        <f t="shared" ref="Q14:V14" si="24">SUM(Q15:Q21)</f>
        <v>0</v>
      </c>
      <c r="R14" s="279">
        <f t="shared" si="24"/>
        <v>0</v>
      </c>
      <c r="S14" s="279">
        <f t="shared" si="24"/>
        <v>0</v>
      </c>
      <c r="T14" s="279">
        <f t="shared" si="24"/>
        <v>0</v>
      </c>
      <c r="U14" s="279">
        <f t="shared" si="24"/>
        <v>0</v>
      </c>
      <c r="V14" s="279">
        <f t="shared" si="24"/>
        <v>0</v>
      </c>
      <c r="W14" s="279">
        <f t="shared" si="13"/>
        <v>0</v>
      </c>
      <c r="X14" s="279">
        <f t="shared" si="14"/>
        <v>0</v>
      </c>
      <c r="Y14" s="279" t="e">
        <f t="shared" si="15"/>
        <v>#DIV/0!</v>
      </c>
      <c r="Z14" s="279">
        <f t="shared" si="5"/>
        <v>0</v>
      </c>
      <c r="AA14" s="279">
        <f t="shared" si="5"/>
        <v>0</v>
      </c>
      <c r="AB14" s="279"/>
      <c r="AC14" s="279"/>
      <c r="AE14" s="279">
        <f>SUM(AE15:AE21)</f>
        <v>0</v>
      </c>
      <c r="AF14" s="279">
        <f>SUM(AF15:AF21)</f>
        <v>0</v>
      </c>
      <c r="AG14" s="279" t="e">
        <f>AF14/AE14</f>
        <v>#DIV/0!</v>
      </c>
      <c r="AH14" s="279">
        <f>SUM(AH15:AH21)</f>
        <v>0</v>
      </c>
      <c r="AI14" s="279">
        <f>SUM(AI15:AI21)</f>
        <v>0</v>
      </c>
      <c r="AJ14" s="279" t="e">
        <f t="shared" si="7"/>
        <v>#DIV/0!</v>
      </c>
      <c r="AK14" s="279">
        <f>SUM(AK15:AK21)</f>
        <v>0</v>
      </c>
      <c r="AL14" s="279">
        <f>SUM(AL15:AL21)</f>
        <v>0</v>
      </c>
      <c r="AM14" s="279">
        <f>SUM(AM15:AM21)</f>
        <v>0</v>
      </c>
      <c r="AN14" s="279">
        <f>SUM(AN15:AN21)</f>
        <v>0</v>
      </c>
      <c r="AO14" s="279">
        <f>AK14</f>
        <v>0</v>
      </c>
      <c r="AP14" s="279">
        <f>AL14+AN14</f>
        <v>0</v>
      </c>
      <c r="AQ14" s="279" t="e">
        <f t="shared" si="16"/>
        <v>#DIV/0!</v>
      </c>
      <c r="AR14" s="279">
        <f t="shared" ref="AR14:AW14" si="25">SUM(AR15:AR21)</f>
        <v>0</v>
      </c>
      <c r="AS14" s="279">
        <f t="shared" si="25"/>
        <v>0</v>
      </c>
      <c r="AT14" s="279">
        <f t="shared" si="25"/>
        <v>0</v>
      </c>
      <c r="AU14" s="279">
        <f t="shared" si="25"/>
        <v>0</v>
      </c>
      <c r="AV14" s="279">
        <f t="shared" si="25"/>
        <v>0</v>
      </c>
      <c r="AW14" s="279">
        <f t="shared" si="25"/>
        <v>0</v>
      </c>
      <c r="AX14" s="279">
        <f t="shared" si="17"/>
        <v>0</v>
      </c>
      <c r="AY14" s="279">
        <f t="shared" si="18"/>
        <v>0</v>
      </c>
      <c r="AZ14" s="279" t="e">
        <f t="shared" si="19"/>
        <v>#DIV/0!</v>
      </c>
      <c r="BA14" s="279">
        <f t="shared" si="11"/>
        <v>0</v>
      </c>
      <c r="BB14" s="279">
        <f t="shared" si="11"/>
        <v>0</v>
      </c>
      <c r="BC14" s="279"/>
      <c r="BD14" s="279"/>
      <c r="BE14" s="308"/>
      <c r="BF14" s="308"/>
    </row>
    <row r="15" spans="1:58" ht="15.75" x14ac:dyDescent="0.25">
      <c r="A15" s="481"/>
      <c r="B15" s="170" t="s">
        <v>7</v>
      </c>
      <c r="C15" s="263" t="s">
        <v>104</v>
      </c>
      <c r="D15" s="303">
        <v>0</v>
      </c>
      <c r="E15" s="303">
        <v>0</v>
      </c>
      <c r="F15" s="279" t="e">
        <f t="shared" ref="F15:F31" si="26">E15/D15</f>
        <v>#DIV/0!</v>
      </c>
      <c r="G15" s="303">
        <v>0</v>
      </c>
      <c r="H15" s="303">
        <v>0</v>
      </c>
      <c r="I15" s="279" t="e">
        <f t="shared" si="1"/>
        <v>#DIV/0!</v>
      </c>
      <c r="J15" s="304">
        <v>0</v>
      </c>
      <c r="K15" s="304">
        <v>0</v>
      </c>
      <c r="L15" s="304">
        <v>0</v>
      </c>
      <c r="M15" s="304">
        <v>0</v>
      </c>
      <c r="N15" s="280">
        <f t="shared" ref="N15:N30" si="27">J15</f>
        <v>0</v>
      </c>
      <c r="O15" s="280">
        <f>K15+M15</f>
        <v>0</v>
      </c>
      <c r="P15" s="279" t="e">
        <f t="shared" si="12"/>
        <v>#DIV/0!</v>
      </c>
      <c r="Q15" s="304">
        <v>0</v>
      </c>
      <c r="R15" s="304">
        <v>0</v>
      </c>
      <c r="S15" s="304">
        <v>0</v>
      </c>
      <c r="T15" s="304">
        <v>0</v>
      </c>
      <c r="U15" s="304">
        <v>0</v>
      </c>
      <c r="V15" s="304">
        <v>0</v>
      </c>
      <c r="W15" s="280">
        <f>Q15</f>
        <v>0</v>
      </c>
      <c r="X15" s="280">
        <f t="shared" si="14"/>
        <v>0</v>
      </c>
      <c r="Y15" s="279" t="e">
        <f t="shared" si="15"/>
        <v>#DIV/0!</v>
      </c>
      <c r="Z15" s="280">
        <f t="shared" si="5"/>
        <v>0</v>
      </c>
      <c r="AA15" s="280">
        <f t="shared" si="5"/>
        <v>0</v>
      </c>
      <c r="AB15" s="279"/>
      <c r="AC15" s="279"/>
      <c r="AE15" s="303">
        <v>0</v>
      </c>
      <c r="AF15" s="303">
        <v>0</v>
      </c>
      <c r="AG15" s="279" t="e">
        <f t="shared" ref="AG15:AG31" si="28">AF15/AE15</f>
        <v>#DIV/0!</v>
      </c>
      <c r="AH15" s="303">
        <v>0</v>
      </c>
      <c r="AI15" s="303">
        <v>0</v>
      </c>
      <c r="AJ15" s="279" t="e">
        <f t="shared" si="7"/>
        <v>#DIV/0!</v>
      </c>
      <c r="AK15" s="304">
        <v>0</v>
      </c>
      <c r="AL15" s="304">
        <v>0</v>
      </c>
      <c r="AM15" s="304">
        <v>0</v>
      </c>
      <c r="AN15" s="304">
        <v>0</v>
      </c>
      <c r="AO15" s="280">
        <f t="shared" ref="AO15:AO21" si="29">AK15</f>
        <v>0</v>
      </c>
      <c r="AP15" s="280">
        <f>AL15+AN15</f>
        <v>0</v>
      </c>
      <c r="AQ15" s="279" t="e">
        <f t="shared" si="16"/>
        <v>#DIV/0!</v>
      </c>
      <c r="AR15" s="304">
        <v>0</v>
      </c>
      <c r="AS15" s="304">
        <v>0</v>
      </c>
      <c r="AT15" s="304">
        <v>0</v>
      </c>
      <c r="AU15" s="304">
        <v>0</v>
      </c>
      <c r="AV15" s="304">
        <v>0</v>
      </c>
      <c r="AW15" s="304">
        <v>0</v>
      </c>
      <c r="AX15" s="280">
        <f>AR15</f>
        <v>0</v>
      </c>
      <c r="AY15" s="280">
        <f t="shared" si="18"/>
        <v>0</v>
      </c>
      <c r="AZ15" s="279" t="e">
        <f t="shared" si="19"/>
        <v>#DIV/0!</v>
      </c>
      <c r="BA15" s="280">
        <f t="shared" si="11"/>
        <v>0</v>
      </c>
      <c r="BB15" s="280">
        <f t="shared" si="11"/>
        <v>0</v>
      </c>
      <c r="BC15" s="279"/>
      <c r="BD15" s="280"/>
      <c r="BE15" s="308"/>
      <c r="BF15" s="308"/>
    </row>
    <row r="16" spans="1:58" ht="15.75" x14ac:dyDescent="0.25">
      <c r="A16" s="481"/>
      <c r="B16" s="170" t="s">
        <v>8</v>
      </c>
      <c r="C16" s="263" t="s">
        <v>105</v>
      </c>
      <c r="D16" s="303">
        <v>0</v>
      </c>
      <c r="E16" s="303">
        <v>0</v>
      </c>
      <c r="F16" s="279" t="e">
        <f t="shared" si="26"/>
        <v>#DIV/0!</v>
      </c>
      <c r="G16" s="303">
        <v>0</v>
      </c>
      <c r="H16" s="303">
        <v>0</v>
      </c>
      <c r="I16" s="279" t="e">
        <f t="shared" si="1"/>
        <v>#DIV/0!</v>
      </c>
      <c r="J16" s="304">
        <v>0</v>
      </c>
      <c r="K16" s="304">
        <v>0</v>
      </c>
      <c r="L16" s="304">
        <v>0</v>
      </c>
      <c r="M16" s="304">
        <v>0</v>
      </c>
      <c r="N16" s="280">
        <f t="shared" si="27"/>
        <v>0</v>
      </c>
      <c r="O16" s="280">
        <f t="shared" ref="O16:O30" si="30">K16+M16</f>
        <v>0</v>
      </c>
      <c r="P16" s="279" t="e">
        <f t="shared" si="12"/>
        <v>#DIV/0!</v>
      </c>
      <c r="Q16" s="304">
        <v>0</v>
      </c>
      <c r="R16" s="304">
        <v>0</v>
      </c>
      <c r="S16" s="304">
        <v>0</v>
      </c>
      <c r="T16" s="304">
        <v>0</v>
      </c>
      <c r="U16" s="304">
        <v>0</v>
      </c>
      <c r="V16" s="304">
        <v>0</v>
      </c>
      <c r="W16" s="280">
        <f t="shared" si="13"/>
        <v>0</v>
      </c>
      <c r="X16" s="280">
        <f t="shared" si="14"/>
        <v>0</v>
      </c>
      <c r="Y16" s="279" t="e">
        <f t="shared" si="15"/>
        <v>#DIV/0!</v>
      </c>
      <c r="Z16" s="280">
        <f t="shared" si="5"/>
        <v>0</v>
      </c>
      <c r="AA16" s="280">
        <f t="shared" si="5"/>
        <v>0</v>
      </c>
      <c r="AB16" s="279"/>
      <c r="AC16" s="279"/>
      <c r="AE16" s="303">
        <v>0</v>
      </c>
      <c r="AF16" s="303">
        <v>0</v>
      </c>
      <c r="AG16" s="279" t="e">
        <f t="shared" si="28"/>
        <v>#DIV/0!</v>
      </c>
      <c r="AH16" s="303">
        <v>0</v>
      </c>
      <c r="AI16" s="303">
        <v>0</v>
      </c>
      <c r="AJ16" s="279" t="e">
        <f t="shared" si="7"/>
        <v>#DIV/0!</v>
      </c>
      <c r="AK16" s="304">
        <v>0</v>
      </c>
      <c r="AL16" s="304">
        <v>0</v>
      </c>
      <c r="AM16" s="304">
        <v>0</v>
      </c>
      <c r="AN16" s="304">
        <v>0</v>
      </c>
      <c r="AO16" s="280">
        <f t="shared" si="29"/>
        <v>0</v>
      </c>
      <c r="AP16" s="280">
        <f t="shared" ref="AP16:AP21" si="31">AL16+AN16</f>
        <v>0</v>
      </c>
      <c r="AQ16" s="279" t="e">
        <f t="shared" si="16"/>
        <v>#DIV/0!</v>
      </c>
      <c r="AR16" s="304">
        <v>0</v>
      </c>
      <c r="AS16" s="304">
        <v>0</v>
      </c>
      <c r="AT16" s="304">
        <v>0</v>
      </c>
      <c r="AU16" s="304">
        <v>0</v>
      </c>
      <c r="AV16" s="304">
        <v>0</v>
      </c>
      <c r="AW16" s="304">
        <v>0</v>
      </c>
      <c r="AX16" s="280">
        <f t="shared" ref="AX16:AX21" si="32">AR16</f>
        <v>0</v>
      </c>
      <c r="AY16" s="280">
        <f t="shared" si="18"/>
        <v>0</v>
      </c>
      <c r="AZ16" s="279" t="e">
        <f t="shared" si="19"/>
        <v>#DIV/0!</v>
      </c>
      <c r="BA16" s="280">
        <f t="shared" si="11"/>
        <v>0</v>
      </c>
      <c r="BB16" s="280">
        <f t="shared" si="11"/>
        <v>0</v>
      </c>
      <c r="BC16" s="279"/>
      <c r="BD16" s="280"/>
      <c r="BE16" s="308"/>
      <c r="BF16" s="308"/>
    </row>
    <row r="17" spans="1:58" ht="15.75" x14ac:dyDescent="0.25">
      <c r="A17" s="481"/>
      <c r="B17" s="170" t="s">
        <v>9</v>
      </c>
      <c r="C17" s="263" t="s">
        <v>106</v>
      </c>
      <c r="D17" s="303">
        <v>0</v>
      </c>
      <c r="E17" s="303">
        <v>0</v>
      </c>
      <c r="F17" s="279" t="e">
        <f t="shared" si="26"/>
        <v>#DIV/0!</v>
      </c>
      <c r="G17" s="303">
        <v>0</v>
      </c>
      <c r="H17" s="303">
        <v>0</v>
      </c>
      <c r="I17" s="279" t="e">
        <f t="shared" si="1"/>
        <v>#DIV/0!</v>
      </c>
      <c r="J17" s="304">
        <v>0</v>
      </c>
      <c r="K17" s="304">
        <v>0</v>
      </c>
      <c r="L17" s="304">
        <v>0</v>
      </c>
      <c r="M17" s="304">
        <v>0</v>
      </c>
      <c r="N17" s="280">
        <f t="shared" si="27"/>
        <v>0</v>
      </c>
      <c r="O17" s="280">
        <f t="shared" si="30"/>
        <v>0</v>
      </c>
      <c r="P17" s="279" t="e">
        <f t="shared" si="12"/>
        <v>#DIV/0!</v>
      </c>
      <c r="Q17" s="304">
        <v>0</v>
      </c>
      <c r="R17" s="304">
        <v>0</v>
      </c>
      <c r="S17" s="304">
        <v>0</v>
      </c>
      <c r="T17" s="304">
        <v>0</v>
      </c>
      <c r="U17" s="304">
        <v>0</v>
      </c>
      <c r="V17" s="304">
        <v>0</v>
      </c>
      <c r="W17" s="280">
        <f t="shared" si="13"/>
        <v>0</v>
      </c>
      <c r="X17" s="280">
        <f t="shared" si="14"/>
        <v>0</v>
      </c>
      <c r="Y17" s="279" t="e">
        <f t="shared" si="15"/>
        <v>#DIV/0!</v>
      </c>
      <c r="Z17" s="280">
        <f t="shared" si="5"/>
        <v>0</v>
      </c>
      <c r="AA17" s="280">
        <f t="shared" si="5"/>
        <v>0</v>
      </c>
      <c r="AB17" s="279"/>
      <c r="AC17" s="279"/>
      <c r="AE17" s="303">
        <v>0</v>
      </c>
      <c r="AF17" s="303">
        <v>0</v>
      </c>
      <c r="AG17" s="279" t="e">
        <f t="shared" si="28"/>
        <v>#DIV/0!</v>
      </c>
      <c r="AH17" s="303">
        <v>0</v>
      </c>
      <c r="AI17" s="303">
        <v>0</v>
      </c>
      <c r="AJ17" s="279" t="e">
        <f t="shared" si="7"/>
        <v>#DIV/0!</v>
      </c>
      <c r="AK17" s="304">
        <v>0</v>
      </c>
      <c r="AL17" s="304">
        <v>0</v>
      </c>
      <c r="AM17" s="304">
        <v>0</v>
      </c>
      <c r="AN17" s="304">
        <v>0</v>
      </c>
      <c r="AO17" s="280">
        <f t="shared" si="29"/>
        <v>0</v>
      </c>
      <c r="AP17" s="280">
        <f t="shared" si="31"/>
        <v>0</v>
      </c>
      <c r="AQ17" s="279" t="e">
        <f t="shared" si="16"/>
        <v>#DIV/0!</v>
      </c>
      <c r="AR17" s="304">
        <v>0</v>
      </c>
      <c r="AS17" s="304">
        <v>0</v>
      </c>
      <c r="AT17" s="304">
        <v>0</v>
      </c>
      <c r="AU17" s="304">
        <v>0</v>
      </c>
      <c r="AV17" s="304">
        <v>0</v>
      </c>
      <c r="AW17" s="304">
        <v>0</v>
      </c>
      <c r="AX17" s="280">
        <f t="shared" si="32"/>
        <v>0</v>
      </c>
      <c r="AY17" s="280">
        <f t="shared" si="18"/>
        <v>0</v>
      </c>
      <c r="AZ17" s="279" t="e">
        <f t="shared" si="19"/>
        <v>#DIV/0!</v>
      </c>
      <c r="BA17" s="280">
        <f t="shared" si="11"/>
        <v>0</v>
      </c>
      <c r="BB17" s="280">
        <f t="shared" si="11"/>
        <v>0</v>
      </c>
      <c r="BC17" s="279"/>
      <c r="BD17" s="280"/>
      <c r="BE17" s="308"/>
      <c r="BF17" s="308"/>
    </row>
    <row r="18" spans="1:58" ht="15.75" x14ac:dyDescent="0.25">
      <c r="A18" s="481"/>
      <c r="B18" s="170" t="s">
        <v>10</v>
      </c>
      <c r="C18" s="263" t="s">
        <v>107</v>
      </c>
      <c r="D18" s="303">
        <v>0</v>
      </c>
      <c r="E18" s="303">
        <v>0</v>
      </c>
      <c r="F18" s="279" t="e">
        <f t="shared" si="26"/>
        <v>#DIV/0!</v>
      </c>
      <c r="G18" s="303">
        <v>0</v>
      </c>
      <c r="H18" s="303">
        <v>0</v>
      </c>
      <c r="I18" s="279" t="e">
        <f t="shared" si="1"/>
        <v>#DIV/0!</v>
      </c>
      <c r="J18" s="304">
        <v>0</v>
      </c>
      <c r="K18" s="304">
        <v>0</v>
      </c>
      <c r="L18" s="304">
        <v>0</v>
      </c>
      <c r="M18" s="304">
        <v>0</v>
      </c>
      <c r="N18" s="280">
        <f t="shared" si="27"/>
        <v>0</v>
      </c>
      <c r="O18" s="280">
        <f t="shared" si="30"/>
        <v>0</v>
      </c>
      <c r="P18" s="279" t="e">
        <f t="shared" si="12"/>
        <v>#DIV/0!</v>
      </c>
      <c r="Q18" s="304">
        <v>0</v>
      </c>
      <c r="R18" s="304">
        <v>0</v>
      </c>
      <c r="S18" s="304">
        <v>0</v>
      </c>
      <c r="T18" s="304">
        <v>0</v>
      </c>
      <c r="U18" s="304">
        <v>0</v>
      </c>
      <c r="V18" s="304">
        <v>0</v>
      </c>
      <c r="W18" s="280">
        <f t="shared" si="13"/>
        <v>0</v>
      </c>
      <c r="X18" s="280">
        <f t="shared" si="14"/>
        <v>0</v>
      </c>
      <c r="Y18" s="279" t="e">
        <f t="shared" si="15"/>
        <v>#DIV/0!</v>
      </c>
      <c r="Z18" s="280">
        <f t="shared" si="5"/>
        <v>0</v>
      </c>
      <c r="AA18" s="280">
        <f t="shared" si="5"/>
        <v>0</v>
      </c>
      <c r="AB18" s="279"/>
      <c r="AC18" s="279"/>
      <c r="AE18" s="303">
        <v>0</v>
      </c>
      <c r="AF18" s="303">
        <v>0</v>
      </c>
      <c r="AG18" s="279" t="e">
        <f t="shared" si="28"/>
        <v>#DIV/0!</v>
      </c>
      <c r="AH18" s="303">
        <v>0</v>
      </c>
      <c r="AI18" s="303">
        <v>0</v>
      </c>
      <c r="AJ18" s="279" t="e">
        <f t="shared" si="7"/>
        <v>#DIV/0!</v>
      </c>
      <c r="AK18" s="304">
        <v>0</v>
      </c>
      <c r="AL18" s="304">
        <v>0</v>
      </c>
      <c r="AM18" s="304">
        <v>0</v>
      </c>
      <c r="AN18" s="304">
        <v>0</v>
      </c>
      <c r="AO18" s="280">
        <f t="shared" si="29"/>
        <v>0</v>
      </c>
      <c r="AP18" s="280">
        <f t="shared" si="31"/>
        <v>0</v>
      </c>
      <c r="AQ18" s="279" t="e">
        <f t="shared" si="16"/>
        <v>#DIV/0!</v>
      </c>
      <c r="AR18" s="304">
        <v>0</v>
      </c>
      <c r="AS18" s="304">
        <v>0</v>
      </c>
      <c r="AT18" s="304">
        <v>0</v>
      </c>
      <c r="AU18" s="304">
        <v>0</v>
      </c>
      <c r="AV18" s="304">
        <v>0</v>
      </c>
      <c r="AW18" s="304">
        <v>0</v>
      </c>
      <c r="AX18" s="280">
        <f t="shared" si="32"/>
        <v>0</v>
      </c>
      <c r="AY18" s="280">
        <f t="shared" si="18"/>
        <v>0</v>
      </c>
      <c r="AZ18" s="279" t="e">
        <f t="shared" si="19"/>
        <v>#DIV/0!</v>
      </c>
      <c r="BA18" s="280">
        <f t="shared" si="11"/>
        <v>0</v>
      </c>
      <c r="BB18" s="280">
        <f t="shared" si="11"/>
        <v>0</v>
      </c>
      <c r="BC18" s="279"/>
      <c r="BD18" s="280"/>
      <c r="BE18" s="308"/>
      <c r="BF18" s="308"/>
    </row>
    <row r="19" spans="1:58" ht="15.75" x14ac:dyDescent="0.25">
      <c r="A19" s="481"/>
      <c r="B19" s="170" t="s">
        <v>11</v>
      </c>
      <c r="C19" s="263" t="s">
        <v>108</v>
      </c>
      <c r="D19" s="303">
        <v>0</v>
      </c>
      <c r="E19" s="303">
        <v>0</v>
      </c>
      <c r="F19" s="279" t="e">
        <f t="shared" si="26"/>
        <v>#DIV/0!</v>
      </c>
      <c r="G19" s="303">
        <v>0</v>
      </c>
      <c r="H19" s="303">
        <v>0</v>
      </c>
      <c r="I19" s="279" t="e">
        <f t="shared" si="1"/>
        <v>#DIV/0!</v>
      </c>
      <c r="J19" s="304">
        <v>0</v>
      </c>
      <c r="K19" s="304">
        <v>0</v>
      </c>
      <c r="L19" s="304">
        <v>0</v>
      </c>
      <c r="M19" s="304">
        <v>0</v>
      </c>
      <c r="N19" s="280">
        <f t="shared" si="27"/>
        <v>0</v>
      </c>
      <c r="O19" s="280">
        <f t="shared" si="30"/>
        <v>0</v>
      </c>
      <c r="P19" s="279" t="e">
        <f t="shared" si="12"/>
        <v>#DIV/0!</v>
      </c>
      <c r="Q19" s="304">
        <v>0</v>
      </c>
      <c r="R19" s="304">
        <v>0</v>
      </c>
      <c r="S19" s="304">
        <v>0</v>
      </c>
      <c r="T19" s="304">
        <v>0</v>
      </c>
      <c r="U19" s="304">
        <v>0</v>
      </c>
      <c r="V19" s="304">
        <v>0</v>
      </c>
      <c r="W19" s="280">
        <f t="shared" si="13"/>
        <v>0</v>
      </c>
      <c r="X19" s="280">
        <f t="shared" si="14"/>
        <v>0</v>
      </c>
      <c r="Y19" s="279" t="e">
        <f t="shared" si="15"/>
        <v>#DIV/0!</v>
      </c>
      <c r="Z19" s="280">
        <f t="shared" si="5"/>
        <v>0</v>
      </c>
      <c r="AA19" s="280">
        <f t="shared" si="5"/>
        <v>0</v>
      </c>
      <c r="AB19" s="279"/>
      <c r="AC19" s="279"/>
      <c r="AE19" s="303">
        <v>0</v>
      </c>
      <c r="AF19" s="303">
        <v>0</v>
      </c>
      <c r="AG19" s="279" t="e">
        <f t="shared" si="28"/>
        <v>#DIV/0!</v>
      </c>
      <c r="AH19" s="303">
        <v>0</v>
      </c>
      <c r="AI19" s="303">
        <v>0</v>
      </c>
      <c r="AJ19" s="279" t="e">
        <f t="shared" si="7"/>
        <v>#DIV/0!</v>
      </c>
      <c r="AK19" s="304">
        <v>0</v>
      </c>
      <c r="AL19" s="304">
        <v>0</v>
      </c>
      <c r="AM19" s="304">
        <v>0</v>
      </c>
      <c r="AN19" s="304">
        <v>0</v>
      </c>
      <c r="AO19" s="280">
        <f t="shared" si="29"/>
        <v>0</v>
      </c>
      <c r="AP19" s="280">
        <f t="shared" si="31"/>
        <v>0</v>
      </c>
      <c r="AQ19" s="279" t="e">
        <f t="shared" si="16"/>
        <v>#DIV/0!</v>
      </c>
      <c r="AR19" s="304">
        <v>0</v>
      </c>
      <c r="AS19" s="304">
        <v>0</v>
      </c>
      <c r="AT19" s="304">
        <v>0</v>
      </c>
      <c r="AU19" s="304">
        <v>0</v>
      </c>
      <c r="AV19" s="304">
        <v>0</v>
      </c>
      <c r="AW19" s="304">
        <v>0</v>
      </c>
      <c r="AX19" s="280">
        <f t="shared" si="32"/>
        <v>0</v>
      </c>
      <c r="AY19" s="280">
        <f t="shared" si="18"/>
        <v>0</v>
      </c>
      <c r="AZ19" s="279" t="e">
        <f t="shared" si="19"/>
        <v>#DIV/0!</v>
      </c>
      <c r="BA19" s="280">
        <f t="shared" si="11"/>
        <v>0</v>
      </c>
      <c r="BB19" s="280">
        <f t="shared" si="11"/>
        <v>0</v>
      </c>
      <c r="BC19" s="279"/>
      <c r="BD19" s="280"/>
      <c r="BE19" s="308"/>
      <c r="BF19" s="308"/>
    </row>
    <row r="20" spans="1:58" ht="15.75" x14ac:dyDescent="0.25">
      <c r="A20" s="481"/>
      <c r="B20" s="170" t="s">
        <v>12</v>
      </c>
      <c r="C20" s="263" t="s">
        <v>109</v>
      </c>
      <c r="D20" s="303">
        <v>0</v>
      </c>
      <c r="E20" s="303">
        <v>0</v>
      </c>
      <c r="F20" s="279" t="e">
        <f t="shared" si="26"/>
        <v>#DIV/0!</v>
      </c>
      <c r="G20" s="303">
        <v>0</v>
      </c>
      <c r="H20" s="303">
        <v>0</v>
      </c>
      <c r="I20" s="279" t="e">
        <f t="shared" si="1"/>
        <v>#DIV/0!</v>
      </c>
      <c r="J20" s="304">
        <v>0</v>
      </c>
      <c r="K20" s="304">
        <v>0</v>
      </c>
      <c r="L20" s="304">
        <v>0</v>
      </c>
      <c r="M20" s="304">
        <v>0</v>
      </c>
      <c r="N20" s="280">
        <f t="shared" si="27"/>
        <v>0</v>
      </c>
      <c r="O20" s="280">
        <f t="shared" si="30"/>
        <v>0</v>
      </c>
      <c r="P20" s="279" t="e">
        <f t="shared" si="12"/>
        <v>#DIV/0!</v>
      </c>
      <c r="Q20" s="304">
        <v>0</v>
      </c>
      <c r="R20" s="304">
        <v>0</v>
      </c>
      <c r="S20" s="304">
        <v>0</v>
      </c>
      <c r="T20" s="304">
        <v>0</v>
      </c>
      <c r="U20" s="304">
        <v>0</v>
      </c>
      <c r="V20" s="304">
        <v>0</v>
      </c>
      <c r="W20" s="280">
        <f t="shared" si="13"/>
        <v>0</v>
      </c>
      <c r="X20" s="280">
        <f t="shared" si="14"/>
        <v>0</v>
      </c>
      <c r="Y20" s="279" t="e">
        <f t="shared" si="15"/>
        <v>#DIV/0!</v>
      </c>
      <c r="Z20" s="280">
        <f t="shared" si="5"/>
        <v>0</v>
      </c>
      <c r="AA20" s="280">
        <f t="shared" si="5"/>
        <v>0</v>
      </c>
      <c r="AB20" s="279"/>
      <c r="AC20" s="279"/>
      <c r="AE20" s="303">
        <v>0</v>
      </c>
      <c r="AF20" s="303">
        <v>0</v>
      </c>
      <c r="AG20" s="279" t="e">
        <f t="shared" si="28"/>
        <v>#DIV/0!</v>
      </c>
      <c r="AH20" s="303">
        <v>0</v>
      </c>
      <c r="AI20" s="303">
        <v>0</v>
      </c>
      <c r="AJ20" s="279" t="e">
        <f t="shared" si="7"/>
        <v>#DIV/0!</v>
      </c>
      <c r="AK20" s="304">
        <v>0</v>
      </c>
      <c r="AL20" s="304">
        <v>0</v>
      </c>
      <c r="AM20" s="304">
        <v>0</v>
      </c>
      <c r="AN20" s="304">
        <v>0</v>
      </c>
      <c r="AO20" s="280">
        <f t="shared" si="29"/>
        <v>0</v>
      </c>
      <c r="AP20" s="280">
        <f t="shared" si="31"/>
        <v>0</v>
      </c>
      <c r="AQ20" s="279" t="e">
        <f t="shared" si="16"/>
        <v>#DIV/0!</v>
      </c>
      <c r="AR20" s="304">
        <v>0</v>
      </c>
      <c r="AS20" s="304">
        <v>0</v>
      </c>
      <c r="AT20" s="304">
        <v>0</v>
      </c>
      <c r="AU20" s="304">
        <v>0</v>
      </c>
      <c r="AV20" s="304">
        <v>0</v>
      </c>
      <c r="AW20" s="304">
        <v>0</v>
      </c>
      <c r="AX20" s="280">
        <f t="shared" si="32"/>
        <v>0</v>
      </c>
      <c r="AY20" s="280">
        <f t="shared" si="18"/>
        <v>0</v>
      </c>
      <c r="AZ20" s="279" t="e">
        <f t="shared" si="19"/>
        <v>#DIV/0!</v>
      </c>
      <c r="BA20" s="280">
        <f t="shared" si="11"/>
        <v>0</v>
      </c>
      <c r="BB20" s="280">
        <f t="shared" si="11"/>
        <v>0</v>
      </c>
      <c r="BC20" s="279"/>
      <c r="BD20" s="280"/>
      <c r="BE20" s="308"/>
      <c r="BF20" s="308"/>
    </row>
    <row r="21" spans="1:58" ht="15.75" x14ac:dyDescent="0.25">
      <c r="A21" s="481"/>
      <c r="B21" s="170" t="s">
        <v>13</v>
      </c>
      <c r="C21" s="263" t="s">
        <v>110</v>
      </c>
      <c r="D21" s="303">
        <v>0</v>
      </c>
      <c r="E21" s="303">
        <v>0</v>
      </c>
      <c r="F21" s="279" t="e">
        <f t="shared" si="26"/>
        <v>#DIV/0!</v>
      </c>
      <c r="G21" s="303">
        <v>0</v>
      </c>
      <c r="H21" s="303">
        <v>0</v>
      </c>
      <c r="I21" s="279" t="e">
        <f t="shared" si="1"/>
        <v>#DIV/0!</v>
      </c>
      <c r="J21" s="304">
        <v>0</v>
      </c>
      <c r="K21" s="304">
        <v>0</v>
      </c>
      <c r="L21" s="304">
        <v>0</v>
      </c>
      <c r="M21" s="304">
        <v>0</v>
      </c>
      <c r="N21" s="280">
        <f t="shared" si="27"/>
        <v>0</v>
      </c>
      <c r="O21" s="280">
        <f t="shared" si="30"/>
        <v>0</v>
      </c>
      <c r="P21" s="279" t="e">
        <f t="shared" si="12"/>
        <v>#DIV/0!</v>
      </c>
      <c r="Q21" s="304">
        <v>0</v>
      </c>
      <c r="R21" s="304">
        <v>0</v>
      </c>
      <c r="S21" s="304">
        <v>0</v>
      </c>
      <c r="T21" s="304">
        <v>0</v>
      </c>
      <c r="U21" s="304">
        <v>0</v>
      </c>
      <c r="V21" s="304">
        <v>0</v>
      </c>
      <c r="W21" s="280">
        <f t="shared" si="13"/>
        <v>0</v>
      </c>
      <c r="X21" s="280">
        <f t="shared" si="14"/>
        <v>0</v>
      </c>
      <c r="Y21" s="279" t="e">
        <f t="shared" si="15"/>
        <v>#DIV/0!</v>
      </c>
      <c r="Z21" s="280">
        <f t="shared" si="5"/>
        <v>0</v>
      </c>
      <c r="AA21" s="280">
        <f t="shared" si="5"/>
        <v>0</v>
      </c>
      <c r="AB21" s="279"/>
      <c r="AC21" s="279"/>
      <c r="AE21" s="303">
        <v>0</v>
      </c>
      <c r="AF21" s="303">
        <v>0</v>
      </c>
      <c r="AG21" s="279" t="e">
        <f t="shared" si="28"/>
        <v>#DIV/0!</v>
      </c>
      <c r="AH21" s="303">
        <v>0</v>
      </c>
      <c r="AI21" s="303">
        <v>0</v>
      </c>
      <c r="AJ21" s="279" t="e">
        <f t="shared" si="7"/>
        <v>#DIV/0!</v>
      </c>
      <c r="AK21" s="304">
        <v>0</v>
      </c>
      <c r="AL21" s="304">
        <v>0</v>
      </c>
      <c r="AM21" s="304">
        <v>0</v>
      </c>
      <c r="AN21" s="304">
        <v>0</v>
      </c>
      <c r="AO21" s="280">
        <f t="shared" si="29"/>
        <v>0</v>
      </c>
      <c r="AP21" s="280">
        <f t="shared" si="31"/>
        <v>0</v>
      </c>
      <c r="AQ21" s="279" t="e">
        <f t="shared" si="16"/>
        <v>#DIV/0!</v>
      </c>
      <c r="AR21" s="304">
        <v>0</v>
      </c>
      <c r="AS21" s="304">
        <v>0</v>
      </c>
      <c r="AT21" s="304">
        <v>0</v>
      </c>
      <c r="AU21" s="304">
        <v>0</v>
      </c>
      <c r="AV21" s="304">
        <v>0</v>
      </c>
      <c r="AW21" s="304">
        <v>0</v>
      </c>
      <c r="AX21" s="280">
        <f t="shared" si="32"/>
        <v>0</v>
      </c>
      <c r="AY21" s="280">
        <f t="shared" si="18"/>
        <v>0</v>
      </c>
      <c r="AZ21" s="279" t="e">
        <f t="shared" si="19"/>
        <v>#DIV/0!</v>
      </c>
      <c r="BA21" s="280">
        <f t="shared" si="11"/>
        <v>0</v>
      </c>
      <c r="BB21" s="280">
        <f t="shared" si="11"/>
        <v>0</v>
      </c>
      <c r="BC21" s="279"/>
      <c r="BD21" s="280"/>
      <c r="BE21" s="308"/>
      <c r="BF21" s="308"/>
    </row>
    <row r="22" spans="1:58" s="285" customFormat="1" ht="24" x14ac:dyDescent="0.25">
      <c r="A22" s="481"/>
      <c r="B22" s="290" t="s">
        <v>119</v>
      </c>
      <c r="C22" s="288" t="s">
        <v>94</v>
      </c>
      <c r="D22" s="306"/>
      <c r="E22" s="306"/>
      <c r="F22" s="292" t="e">
        <f t="shared" si="26"/>
        <v>#DIV/0!</v>
      </c>
      <c r="G22" s="289"/>
      <c r="H22" s="289"/>
      <c r="I22" s="292"/>
      <c r="J22" s="289"/>
      <c r="K22" s="289"/>
      <c r="L22" s="289"/>
      <c r="M22" s="289"/>
      <c r="N22" s="289"/>
      <c r="O22" s="289"/>
      <c r="P22" s="279" t="e">
        <f t="shared" si="12"/>
        <v>#DIV/0!</v>
      </c>
      <c r="Q22" s="301"/>
      <c r="R22" s="301"/>
      <c r="S22" s="301"/>
      <c r="T22" s="301"/>
      <c r="U22" s="301"/>
      <c r="V22" s="301"/>
      <c r="W22" s="280"/>
      <c r="X22" s="280"/>
      <c r="Y22" s="279" t="e">
        <f t="shared" si="15"/>
        <v>#DIV/0!</v>
      </c>
      <c r="Z22" s="280">
        <f t="shared" si="5"/>
        <v>0</v>
      </c>
      <c r="AA22" s="280">
        <f t="shared" si="5"/>
        <v>0</v>
      </c>
      <c r="AB22" s="279"/>
      <c r="AC22" s="279"/>
      <c r="AE22" s="306"/>
      <c r="AF22" s="306"/>
      <c r="AG22" s="292" t="e">
        <f t="shared" si="28"/>
        <v>#DIV/0!</v>
      </c>
      <c r="AH22" s="289"/>
      <c r="AI22" s="289"/>
      <c r="AJ22" s="292"/>
      <c r="AK22" s="289"/>
      <c r="AL22" s="289"/>
      <c r="AM22" s="289"/>
      <c r="AN22" s="289"/>
      <c r="AO22" s="289"/>
      <c r="AP22" s="289"/>
      <c r="AQ22" s="279" t="e">
        <f t="shared" si="16"/>
        <v>#DIV/0!</v>
      </c>
      <c r="AR22" s="301"/>
      <c r="AS22" s="301"/>
      <c r="AT22" s="301"/>
      <c r="AU22" s="301"/>
      <c r="AV22" s="301"/>
      <c r="AW22" s="301"/>
      <c r="AX22" s="280"/>
      <c r="AY22" s="280"/>
      <c r="AZ22" s="279" t="e">
        <f t="shared" si="19"/>
        <v>#DIV/0!</v>
      </c>
      <c r="BA22" s="280">
        <f t="shared" si="11"/>
        <v>0</v>
      </c>
      <c r="BB22" s="280">
        <f t="shared" si="11"/>
        <v>0</v>
      </c>
      <c r="BC22" s="279"/>
      <c r="BD22" s="280"/>
      <c r="BE22" s="308"/>
      <c r="BF22" s="308"/>
    </row>
    <row r="23" spans="1:58" s="264" customFormat="1" ht="24" x14ac:dyDescent="0.25">
      <c r="A23" s="481"/>
      <c r="B23" s="159" t="s">
        <v>74</v>
      </c>
      <c r="C23" s="262" t="s">
        <v>111</v>
      </c>
      <c r="D23" s="279">
        <f>SUM(D24:D30)</f>
        <v>7451.5510000000004</v>
      </c>
      <c r="E23" s="279">
        <f>SUM(E24:E30)</f>
        <v>43234.348916666699</v>
      </c>
      <c r="F23" s="279">
        <f t="shared" si="26"/>
        <v>5.802060392080346</v>
      </c>
      <c r="G23" s="279">
        <f>SUM(G24:G30)</f>
        <v>0</v>
      </c>
      <c r="H23" s="279">
        <f>SUM(H24:H30)</f>
        <v>0</v>
      </c>
      <c r="I23" s="279" t="e">
        <f>H23/G23</f>
        <v>#DIV/0!</v>
      </c>
      <c r="J23" s="279">
        <f>SUM(J24:J30)</f>
        <v>0</v>
      </c>
      <c r="K23" s="279">
        <f>SUM(K24:K30)</f>
        <v>0</v>
      </c>
      <c r="L23" s="279">
        <f>SUM(L24:L30)</f>
        <v>0</v>
      </c>
      <c r="M23" s="279">
        <f>SUM(M24:M30)</f>
        <v>0</v>
      </c>
      <c r="N23" s="279">
        <f t="shared" si="27"/>
        <v>0</v>
      </c>
      <c r="O23" s="279">
        <f>K23+M23</f>
        <v>0</v>
      </c>
      <c r="P23" s="279" t="e">
        <f t="shared" si="12"/>
        <v>#DIV/0!</v>
      </c>
      <c r="Q23" s="279">
        <f t="shared" ref="Q23:V23" si="33">SUM(Q24:Q30)</f>
        <v>0</v>
      </c>
      <c r="R23" s="279">
        <f t="shared" si="33"/>
        <v>0</v>
      </c>
      <c r="S23" s="279">
        <f t="shared" si="33"/>
        <v>0</v>
      </c>
      <c r="T23" s="279">
        <f t="shared" si="33"/>
        <v>0</v>
      </c>
      <c r="U23" s="279">
        <f t="shared" si="33"/>
        <v>0</v>
      </c>
      <c r="V23" s="279">
        <f t="shared" si="33"/>
        <v>0</v>
      </c>
      <c r="W23" s="279">
        <f t="shared" si="13"/>
        <v>0</v>
      </c>
      <c r="X23" s="279">
        <f t="shared" si="14"/>
        <v>0</v>
      </c>
      <c r="Y23" s="279" t="e">
        <f t="shared" si="15"/>
        <v>#DIV/0!</v>
      </c>
      <c r="Z23" s="279">
        <f t="shared" si="5"/>
        <v>7451.5510000000004</v>
      </c>
      <c r="AA23" s="279">
        <f t="shared" si="5"/>
        <v>43234.348916666699</v>
      </c>
      <c r="AB23" s="279">
        <f t="shared" si="20"/>
        <v>5.802060392080346</v>
      </c>
      <c r="AC23" s="279">
        <f t="shared" si="21"/>
        <v>6.9624724704964152</v>
      </c>
      <c r="AE23" s="279">
        <f>SUM(AE24:AE30)</f>
        <v>7859.0810000000001</v>
      </c>
      <c r="AF23" s="279">
        <f>SUM(AF24:AF30)</f>
        <v>33564.543991666666</v>
      </c>
      <c r="AG23" s="279">
        <f t="shared" si="28"/>
        <v>4.2707975642020566</v>
      </c>
      <c r="AH23" s="279">
        <f>SUM(AH24:AH30)</f>
        <v>0</v>
      </c>
      <c r="AI23" s="279">
        <f>SUM(AI24:AI30)</f>
        <v>0</v>
      </c>
      <c r="AJ23" s="279" t="e">
        <f>AI23/AH23</f>
        <v>#DIV/0!</v>
      </c>
      <c r="AK23" s="279">
        <f>SUM(AK24:AK30)</f>
        <v>0</v>
      </c>
      <c r="AL23" s="279">
        <f>SUM(AL24:AL30)</f>
        <v>0</v>
      </c>
      <c r="AM23" s="279">
        <f>SUM(AM24:AM30)</f>
        <v>0</v>
      </c>
      <c r="AN23" s="279">
        <f>SUM(AN24:AN30)</f>
        <v>0</v>
      </c>
      <c r="AO23" s="279">
        <f t="shared" ref="AO23:AO30" si="34">AK23</f>
        <v>0</v>
      </c>
      <c r="AP23" s="279">
        <f>AL23+AN23</f>
        <v>0</v>
      </c>
      <c r="AQ23" s="279" t="e">
        <f t="shared" si="16"/>
        <v>#DIV/0!</v>
      </c>
      <c r="AR23" s="279">
        <f t="shared" ref="AR23:AW23" si="35">SUM(AR24:AR30)</f>
        <v>0</v>
      </c>
      <c r="AS23" s="279">
        <f t="shared" si="35"/>
        <v>0</v>
      </c>
      <c r="AT23" s="279">
        <f t="shared" si="35"/>
        <v>0</v>
      </c>
      <c r="AU23" s="279">
        <f t="shared" si="35"/>
        <v>0</v>
      </c>
      <c r="AV23" s="279">
        <f t="shared" si="35"/>
        <v>0</v>
      </c>
      <c r="AW23" s="279">
        <f t="shared" si="35"/>
        <v>0</v>
      </c>
      <c r="AX23" s="279">
        <f t="shared" ref="AX23:AX30" si="36">AR23</f>
        <v>0</v>
      </c>
      <c r="AY23" s="279">
        <f t="shared" ref="AY23:AY30" si="37">AS23+AU23</f>
        <v>0</v>
      </c>
      <c r="AZ23" s="279" t="e">
        <f t="shared" si="19"/>
        <v>#DIV/0!</v>
      </c>
      <c r="BA23" s="279">
        <f t="shared" si="11"/>
        <v>7859.0810000000001</v>
      </c>
      <c r="BB23" s="279">
        <f t="shared" si="11"/>
        <v>33564.543991666666</v>
      </c>
      <c r="BC23" s="279">
        <f>BB23/BA23</f>
        <v>4.2707975642020566</v>
      </c>
      <c r="BD23" s="279">
        <f>BC23*1.2</f>
        <v>5.1249570770424677</v>
      </c>
      <c r="BE23" s="308">
        <f t="shared" si="22"/>
        <v>135.85425918365638</v>
      </c>
      <c r="BF23" s="308">
        <f t="shared" si="23"/>
        <v>94.814533658579165</v>
      </c>
    </row>
    <row r="24" spans="1:58" ht="15.75" x14ac:dyDescent="0.25">
      <c r="A24" s="481"/>
      <c r="B24" s="170" t="s">
        <v>7</v>
      </c>
      <c r="C24" s="263" t="s">
        <v>112</v>
      </c>
      <c r="D24" s="303">
        <v>0</v>
      </c>
      <c r="E24" s="303">
        <v>0</v>
      </c>
      <c r="F24" s="279" t="e">
        <f t="shared" si="26"/>
        <v>#DIV/0!</v>
      </c>
      <c r="G24" s="303">
        <v>0</v>
      </c>
      <c r="H24" s="303">
        <v>0</v>
      </c>
      <c r="I24" s="279" t="e">
        <f t="shared" ref="I24:I30" si="38">H24/G24</f>
        <v>#DIV/0!</v>
      </c>
      <c r="J24" s="304">
        <v>0</v>
      </c>
      <c r="K24" s="304">
        <v>0</v>
      </c>
      <c r="L24" s="304">
        <v>0</v>
      </c>
      <c r="M24" s="304">
        <v>0</v>
      </c>
      <c r="N24" s="280">
        <f t="shared" si="27"/>
        <v>0</v>
      </c>
      <c r="O24" s="280">
        <f t="shared" si="30"/>
        <v>0</v>
      </c>
      <c r="P24" s="279" t="e">
        <f t="shared" si="12"/>
        <v>#DIV/0!</v>
      </c>
      <c r="Q24" s="304">
        <v>0</v>
      </c>
      <c r="R24" s="304">
        <v>0</v>
      </c>
      <c r="S24" s="304">
        <v>0</v>
      </c>
      <c r="T24" s="304">
        <v>0</v>
      </c>
      <c r="U24" s="304">
        <v>0</v>
      </c>
      <c r="V24" s="304">
        <v>0</v>
      </c>
      <c r="W24" s="280">
        <f t="shared" si="13"/>
        <v>0</v>
      </c>
      <c r="X24" s="280">
        <f t="shared" si="14"/>
        <v>0</v>
      </c>
      <c r="Y24" s="279" t="e">
        <f t="shared" si="15"/>
        <v>#DIV/0!</v>
      </c>
      <c r="Z24" s="280">
        <f t="shared" si="5"/>
        <v>0</v>
      </c>
      <c r="AA24" s="280">
        <f t="shared" si="5"/>
        <v>0</v>
      </c>
      <c r="AB24" s="279"/>
      <c r="AC24" s="279"/>
      <c r="AE24" s="303">
        <v>0</v>
      </c>
      <c r="AF24" s="303">
        <v>0</v>
      </c>
      <c r="AG24" s="279" t="e">
        <f t="shared" si="28"/>
        <v>#DIV/0!</v>
      </c>
      <c r="AH24" s="303">
        <v>0</v>
      </c>
      <c r="AI24" s="303">
        <v>0</v>
      </c>
      <c r="AJ24" s="279" t="e">
        <f t="shared" ref="AJ24:AJ30" si="39">AI24/AH24</f>
        <v>#DIV/0!</v>
      </c>
      <c r="AK24" s="304">
        <v>0</v>
      </c>
      <c r="AL24" s="304">
        <v>0</v>
      </c>
      <c r="AM24" s="304">
        <v>0</v>
      </c>
      <c r="AN24" s="304">
        <v>0</v>
      </c>
      <c r="AO24" s="280">
        <f t="shared" si="34"/>
        <v>0</v>
      </c>
      <c r="AP24" s="280">
        <f t="shared" ref="AP24:AP30" si="40">AL24+AN24</f>
        <v>0</v>
      </c>
      <c r="AQ24" s="279" t="e">
        <f t="shared" si="16"/>
        <v>#DIV/0!</v>
      </c>
      <c r="AR24" s="304">
        <v>0</v>
      </c>
      <c r="AS24" s="304">
        <v>0</v>
      </c>
      <c r="AT24" s="304">
        <v>0</v>
      </c>
      <c r="AU24" s="304">
        <v>0</v>
      </c>
      <c r="AV24" s="304">
        <v>0</v>
      </c>
      <c r="AW24" s="304">
        <v>0</v>
      </c>
      <c r="AX24" s="280">
        <f t="shared" si="36"/>
        <v>0</v>
      </c>
      <c r="AY24" s="280">
        <f t="shared" si="37"/>
        <v>0</v>
      </c>
      <c r="AZ24" s="279" t="e">
        <f t="shared" si="19"/>
        <v>#DIV/0!</v>
      </c>
      <c r="BA24" s="280">
        <f t="shared" si="11"/>
        <v>0</v>
      </c>
      <c r="BB24" s="280">
        <f t="shared" si="11"/>
        <v>0</v>
      </c>
      <c r="BC24" s="279"/>
      <c r="BD24" s="280"/>
      <c r="BE24" s="308"/>
      <c r="BF24" s="308"/>
    </row>
    <row r="25" spans="1:58" ht="15.75" x14ac:dyDescent="0.25">
      <c r="A25" s="481"/>
      <c r="B25" s="170" t="s">
        <v>8</v>
      </c>
      <c r="C25" s="263" t="s">
        <v>113</v>
      </c>
      <c r="D25" s="303">
        <v>0</v>
      </c>
      <c r="E25" s="303">
        <v>0</v>
      </c>
      <c r="F25" s="279" t="e">
        <f t="shared" si="26"/>
        <v>#DIV/0!</v>
      </c>
      <c r="G25" s="303">
        <v>0</v>
      </c>
      <c r="H25" s="303">
        <v>0</v>
      </c>
      <c r="I25" s="279" t="e">
        <f t="shared" si="38"/>
        <v>#DIV/0!</v>
      </c>
      <c r="J25" s="304">
        <v>0</v>
      </c>
      <c r="K25" s="304">
        <v>0</v>
      </c>
      <c r="L25" s="304">
        <v>0</v>
      </c>
      <c r="M25" s="304">
        <v>0</v>
      </c>
      <c r="N25" s="280">
        <f t="shared" si="27"/>
        <v>0</v>
      </c>
      <c r="O25" s="280">
        <f t="shared" si="30"/>
        <v>0</v>
      </c>
      <c r="P25" s="279" t="e">
        <f t="shared" si="12"/>
        <v>#DIV/0!</v>
      </c>
      <c r="Q25" s="305">
        <v>0</v>
      </c>
      <c r="R25" s="305">
        <v>0</v>
      </c>
      <c r="S25" s="305">
        <v>0</v>
      </c>
      <c r="T25" s="305">
        <v>0</v>
      </c>
      <c r="U25" s="304">
        <v>0</v>
      </c>
      <c r="V25" s="304">
        <v>0</v>
      </c>
      <c r="W25" s="280">
        <f t="shared" si="13"/>
        <v>0</v>
      </c>
      <c r="X25" s="280">
        <f t="shared" si="14"/>
        <v>0</v>
      </c>
      <c r="Y25" s="279" t="e">
        <f t="shared" si="15"/>
        <v>#DIV/0!</v>
      </c>
      <c r="Z25" s="280">
        <f t="shared" si="5"/>
        <v>0</v>
      </c>
      <c r="AA25" s="280">
        <f t="shared" si="5"/>
        <v>0</v>
      </c>
      <c r="AB25" s="279"/>
      <c r="AC25" s="279"/>
      <c r="AE25" s="303">
        <v>0</v>
      </c>
      <c r="AF25" s="303">
        <v>0</v>
      </c>
      <c r="AG25" s="279" t="e">
        <f t="shared" si="28"/>
        <v>#DIV/0!</v>
      </c>
      <c r="AH25" s="303">
        <v>0</v>
      </c>
      <c r="AI25" s="303">
        <v>0</v>
      </c>
      <c r="AJ25" s="279" t="e">
        <f t="shared" si="39"/>
        <v>#DIV/0!</v>
      </c>
      <c r="AK25" s="304">
        <v>0</v>
      </c>
      <c r="AL25" s="304">
        <v>0</v>
      </c>
      <c r="AM25" s="304">
        <v>0</v>
      </c>
      <c r="AN25" s="304">
        <v>0</v>
      </c>
      <c r="AO25" s="280">
        <f t="shared" si="34"/>
        <v>0</v>
      </c>
      <c r="AP25" s="280">
        <f t="shared" si="40"/>
        <v>0</v>
      </c>
      <c r="AQ25" s="279" t="e">
        <f t="shared" si="16"/>
        <v>#DIV/0!</v>
      </c>
      <c r="AR25" s="305">
        <v>0</v>
      </c>
      <c r="AS25" s="305">
        <v>0</v>
      </c>
      <c r="AT25" s="305">
        <v>0</v>
      </c>
      <c r="AU25" s="305">
        <v>0</v>
      </c>
      <c r="AV25" s="304">
        <v>0</v>
      </c>
      <c r="AW25" s="304">
        <v>0</v>
      </c>
      <c r="AX25" s="280">
        <f t="shared" si="36"/>
        <v>0</v>
      </c>
      <c r="AY25" s="280">
        <f t="shared" si="37"/>
        <v>0</v>
      </c>
      <c r="AZ25" s="279" t="e">
        <f t="shared" si="19"/>
        <v>#DIV/0!</v>
      </c>
      <c r="BA25" s="280">
        <f t="shared" si="11"/>
        <v>0</v>
      </c>
      <c r="BB25" s="280">
        <f t="shared" si="11"/>
        <v>0</v>
      </c>
      <c r="BC25" s="279"/>
      <c r="BD25" s="280"/>
      <c r="BE25" s="308"/>
      <c r="BF25" s="308"/>
    </row>
    <row r="26" spans="1:58" ht="15.75" x14ac:dyDescent="0.25">
      <c r="A26" s="481"/>
      <c r="B26" s="170" t="s">
        <v>9</v>
      </c>
      <c r="C26" s="263" t="s">
        <v>114</v>
      </c>
      <c r="D26" s="303">
        <v>0</v>
      </c>
      <c r="E26" s="303">
        <v>0</v>
      </c>
      <c r="F26" s="279" t="e">
        <f t="shared" si="26"/>
        <v>#DIV/0!</v>
      </c>
      <c r="G26" s="303">
        <v>0</v>
      </c>
      <c r="H26" s="303">
        <v>0</v>
      </c>
      <c r="I26" s="279" t="e">
        <f t="shared" si="38"/>
        <v>#DIV/0!</v>
      </c>
      <c r="J26" s="304">
        <v>0</v>
      </c>
      <c r="K26" s="304">
        <v>0</v>
      </c>
      <c r="L26" s="304">
        <v>0</v>
      </c>
      <c r="M26" s="304">
        <v>0</v>
      </c>
      <c r="N26" s="280">
        <f t="shared" si="27"/>
        <v>0</v>
      </c>
      <c r="O26" s="280">
        <f t="shared" si="30"/>
        <v>0</v>
      </c>
      <c r="P26" s="279" t="e">
        <f t="shared" si="12"/>
        <v>#DIV/0!</v>
      </c>
      <c r="Q26" s="305">
        <v>0</v>
      </c>
      <c r="R26" s="305">
        <v>0</v>
      </c>
      <c r="S26" s="305">
        <v>0</v>
      </c>
      <c r="T26" s="305">
        <v>0</v>
      </c>
      <c r="U26" s="304">
        <v>0</v>
      </c>
      <c r="V26" s="304">
        <v>0</v>
      </c>
      <c r="W26" s="280">
        <f t="shared" si="13"/>
        <v>0</v>
      </c>
      <c r="X26" s="280">
        <f t="shared" si="14"/>
        <v>0</v>
      </c>
      <c r="Y26" s="279" t="e">
        <f t="shared" si="15"/>
        <v>#DIV/0!</v>
      </c>
      <c r="Z26" s="280">
        <f t="shared" si="5"/>
        <v>0</v>
      </c>
      <c r="AA26" s="280">
        <f t="shared" si="5"/>
        <v>0</v>
      </c>
      <c r="AB26" s="279"/>
      <c r="AC26" s="279"/>
      <c r="AE26" s="303">
        <v>0</v>
      </c>
      <c r="AF26" s="303">
        <v>0</v>
      </c>
      <c r="AG26" s="279" t="e">
        <f t="shared" si="28"/>
        <v>#DIV/0!</v>
      </c>
      <c r="AH26" s="303">
        <v>0</v>
      </c>
      <c r="AI26" s="303">
        <v>0</v>
      </c>
      <c r="AJ26" s="279" t="e">
        <f t="shared" si="39"/>
        <v>#DIV/0!</v>
      </c>
      <c r="AK26" s="304">
        <v>0</v>
      </c>
      <c r="AL26" s="304">
        <v>0</v>
      </c>
      <c r="AM26" s="304">
        <v>0</v>
      </c>
      <c r="AN26" s="304">
        <v>0</v>
      </c>
      <c r="AO26" s="280">
        <f t="shared" si="34"/>
        <v>0</v>
      </c>
      <c r="AP26" s="280">
        <f t="shared" si="40"/>
        <v>0</v>
      </c>
      <c r="AQ26" s="279" t="e">
        <f t="shared" si="16"/>
        <v>#DIV/0!</v>
      </c>
      <c r="AR26" s="305">
        <v>0</v>
      </c>
      <c r="AS26" s="305">
        <v>0</v>
      </c>
      <c r="AT26" s="305">
        <v>0</v>
      </c>
      <c r="AU26" s="305">
        <v>0</v>
      </c>
      <c r="AV26" s="304">
        <v>0</v>
      </c>
      <c r="AW26" s="304">
        <v>0</v>
      </c>
      <c r="AX26" s="280">
        <f t="shared" si="36"/>
        <v>0</v>
      </c>
      <c r="AY26" s="280">
        <f t="shared" si="37"/>
        <v>0</v>
      </c>
      <c r="AZ26" s="279" t="e">
        <f t="shared" si="19"/>
        <v>#DIV/0!</v>
      </c>
      <c r="BA26" s="280">
        <f t="shared" si="11"/>
        <v>0</v>
      </c>
      <c r="BB26" s="280">
        <f t="shared" si="11"/>
        <v>0</v>
      </c>
      <c r="BC26" s="279"/>
      <c r="BD26" s="280"/>
      <c r="BE26" s="308"/>
      <c r="BF26" s="308"/>
    </row>
    <row r="27" spans="1:58" ht="15.75" x14ac:dyDescent="0.25">
      <c r="A27" s="481"/>
      <c r="B27" s="170" t="s">
        <v>10</v>
      </c>
      <c r="C27" s="263" t="s">
        <v>115</v>
      </c>
      <c r="D27" s="303">
        <v>1472.6</v>
      </c>
      <c r="E27" s="303">
        <v>7982.2617583333304</v>
      </c>
      <c r="F27" s="279">
        <f t="shared" si="26"/>
        <v>5.4205227205849047</v>
      </c>
      <c r="G27" s="303">
        <v>0</v>
      </c>
      <c r="H27" s="303">
        <v>0</v>
      </c>
      <c r="I27" s="279" t="e">
        <f t="shared" si="38"/>
        <v>#DIV/0!</v>
      </c>
      <c r="J27" s="304">
        <v>0</v>
      </c>
      <c r="K27" s="304">
        <v>0</v>
      </c>
      <c r="L27" s="304">
        <v>0</v>
      </c>
      <c r="M27" s="304">
        <v>0</v>
      </c>
      <c r="N27" s="280">
        <f t="shared" si="27"/>
        <v>0</v>
      </c>
      <c r="O27" s="280">
        <f t="shared" si="30"/>
        <v>0</v>
      </c>
      <c r="P27" s="279" t="e">
        <f t="shared" si="12"/>
        <v>#DIV/0!</v>
      </c>
      <c r="Q27" s="305">
        <v>0</v>
      </c>
      <c r="R27" s="305">
        <v>0</v>
      </c>
      <c r="S27" s="305">
        <v>0</v>
      </c>
      <c r="T27" s="305">
        <v>0</v>
      </c>
      <c r="U27" s="304">
        <v>0</v>
      </c>
      <c r="V27" s="304">
        <v>0</v>
      </c>
      <c r="W27" s="280">
        <f t="shared" si="13"/>
        <v>0</v>
      </c>
      <c r="X27" s="280">
        <f t="shared" si="14"/>
        <v>0</v>
      </c>
      <c r="Y27" s="279" t="e">
        <f t="shared" si="15"/>
        <v>#DIV/0!</v>
      </c>
      <c r="Z27" s="280">
        <f t="shared" si="5"/>
        <v>1472.6</v>
      </c>
      <c r="AA27" s="280">
        <f t="shared" si="5"/>
        <v>7982.2617583333304</v>
      </c>
      <c r="AB27" s="279">
        <f t="shared" si="20"/>
        <v>5.4205227205849047</v>
      </c>
      <c r="AC27" s="279">
        <f t="shared" si="21"/>
        <v>6.5046272647018855</v>
      </c>
      <c r="AE27" s="303">
        <v>1165.3800000000001</v>
      </c>
      <c r="AF27" s="303">
        <v>6145.2183333333323</v>
      </c>
      <c r="AG27" s="279">
        <f t="shared" si="28"/>
        <v>5.2731455262089035</v>
      </c>
      <c r="AH27" s="303">
        <v>0</v>
      </c>
      <c r="AI27" s="303">
        <v>0</v>
      </c>
      <c r="AJ27" s="279" t="e">
        <f t="shared" si="39"/>
        <v>#DIV/0!</v>
      </c>
      <c r="AK27" s="304">
        <v>0</v>
      </c>
      <c r="AL27" s="304">
        <v>0</v>
      </c>
      <c r="AM27" s="304">
        <v>0</v>
      </c>
      <c r="AN27" s="304">
        <v>0</v>
      </c>
      <c r="AO27" s="280">
        <f t="shared" si="34"/>
        <v>0</v>
      </c>
      <c r="AP27" s="280">
        <f t="shared" si="40"/>
        <v>0</v>
      </c>
      <c r="AQ27" s="279" t="e">
        <f t="shared" si="16"/>
        <v>#DIV/0!</v>
      </c>
      <c r="AR27" s="305">
        <v>0</v>
      </c>
      <c r="AS27" s="305">
        <v>0</v>
      </c>
      <c r="AT27" s="305">
        <v>0</v>
      </c>
      <c r="AU27" s="305">
        <v>0</v>
      </c>
      <c r="AV27" s="304">
        <v>0</v>
      </c>
      <c r="AW27" s="304">
        <v>0</v>
      </c>
      <c r="AX27" s="280">
        <f t="shared" si="36"/>
        <v>0</v>
      </c>
      <c r="AY27" s="280">
        <f t="shared" si="37"/>
        <v>0</v>
      </c>
      <c r="AZ27" s="279" t="e">
        <f t="shared" si="19"/>
        <v>#DIV/0!</v>
      </c>
      <c r="BA27" s="280">
        <f t="shared" si="11"/>
        <v>1165.3800000000001</v>
      </c>
      <c r="BB27" s="280">
        <f t="shared" si="11"/>
        <v>6145.2183333333323</v>
      </c>
      <c r="BC27" s="279">
        <f>BB27/BA27</f>
        <v>5.2731455262089035</v>
      </c>
      <c r="BD27" s="280">
        <f>BC27*1.2</f>
        <v>6.3277746314506844</v>
      </c>
      <c r="BE27" s="308">
        <f t="shared" si="22"/>
        <v>102.79486302138825</v>
      </c>
      <c r="BF27" s="308">
        <f t="shared" si="23"/>
        <v>126.36221661603939</v>
      </c>
    </row>
    <row r="28" spans="1:58" ht="15.75" x14ac:dyDescent="0.25">
      <c r="A28" s="481"/>
      <c r="B28" s="170" t="s">
        <v>11</v>
      </c>
      <c r="C28" s="263" t="s">
        <v>116</v>
      </c>
      <c r="D28" s="303">
        <v>0</v>
      </c>
      <c r="E28" s="303">
        <v>0</v>
      </c>
      <c r="F28" s="279" t="e">
        <f t="shared" si="26"/>
        <v>#DIV/0!</v>
      </c>
      <c r="G28" s="303">
        <v>0</v>
      </c>
      <c r="H28" s="303">
        <v>0</v>
      </c>
      <c r="I28" s="279" t="e">
        <f t="shared" si="38"/>
        <v>#DIV/0!</v>
      </c>
      <c r="J28" s="304">
        <v>0</v>
      </c>
      <c r="K28" s="304">
        <v>0</v>
      </c>
      <c r="L28" s="304">
        <v>0</v>
      </c>
      <c r="M28" s="304">
        <v>0</v>
      </c>
      <c r="N28" s="280">
        <f t="shared" si="27"/>
        <v>0</v>
      </c>
      <c r="O28" s="280">
        <f t="shared" si="30"/>
        <v>0</v>
      </c>
      <c r="P28" s="279" t="e">
        <f t="shared" si="12"/>
        <v>#DIV/0!</v>
      </c>
      <c r="Q28" s="305">
        <v>0</v>
      </c>
      <c r="R28" s="305">
        <v>0</v>
      </c>
      <c r="S28" s="305">
        <v>0</v>
      </c>
      <c r="T28" s="305">
        <v>0</v>
      </c>
      <c r="U28" s="304">
        <v>0</v>
      </c>
      <c r="V28" s="304">
        <v>0</v>
      </c>
      <c r="W28" s="280">
        <f t="shared" si="13"/>
        <v>0</v>
      </c>
      <c r="X28" s="280">
        <f t="shared" si="14"/>
        <v>0</v>
      </c>
      <c r="Y28" s="279" t="e">
        <f t="shared" si="15"/>
        <v>#DIV/0!</v>
      </c>
      <c r="Z28" s="280">
        <f t="shared" si="5"/>
        <v>0</v>
      </c>
      <c r="AA28" s="280">
        <f t="shared" si="5"/>
        <v>0</v>
      </c>
      <c r="AB28" s="279"/>
      <c r="AC28" s="279"/>
      <c r="AE28" s="303">
        <v>0</v>
      </c>
      <c r="AF28" s="303">
        <v>0</v>
      </c>
      <c r="AG28" s="279" t="e">
        <f t="shared" si="28"/>
        <v>#DIV/0!</v>
      </c>
      <c r="AH28" s="303">
        <v>0</v>
      </c>
      <c r="AI28" s="303">
        <v>0</v>
      </c>
      <c r="AJ28" s="279" t="e">
        <f t="shared" si="39"/>
        <v>#DIV/0!</v>
      </c>
      <c r="AK28" s="304">
        <v>0</v>
      </c>
      <c r="AL28" s="304">
        <v>0</v>
      </c>
      <c r="AM28" s="304">
        <v>0</v>
      </c>
      <c r="AN28" s="304">
        <v>0</v>
      </c>
      <c r="AO28" s="280">
        <f t="shared" si="34"/>
        <v>0</v>
      </c>
      <c r="AP28" s="280">
        <f t="shared" si="40"/>
        <v>0</v>
      </c>
      <c r="AQ28" s="279" t="e">
        <f t="shared" si="16"/>
        <v>#DIV/0!</v>
      </c>
      <c r="AR28" s="305">
        <v>0</v>
      </c>
      <c r="AS28" s="305">
        <v>0</v>
      </c>
      <c r="AT28" s="305">
        <v>0</v>
      </c>
      <c r="AU28" s="305">
        <v>0</v>
      </c>
      <c r="AV28" s="304">
        <v>0</v>
      </c>
      <c r="AW28" s="304">
        <v>0</v>
      </c>
      <c r="AX28" s="280">
        <f t="shared" si="36"/>
        <v>0</v>
      </c>
      <c r="AY28" s="280">
        <f t="shared" si="37"/>
        <v>0</v>
      </c>
      <c r="AZ28" s="279" t="e">
        <f t="shared" si="19"/>
        <v>#DIV/0!</v>
      </c>
      <c r="BA28" s="280">
        <f t="shared" si="11"/>
        <v>0</v>
      </c>
      <c r="BB28" s="280">
        <f t="shared" si="11"/>
        <v>0</v>
      </c>
      <c r="BC28" s="279"/>
      <c r="BD28" s="280"/>
      <c r="BE28" s="308"/>
      <c r="BF28" s="308"/>
    </row>
    <row r="29" spans="1:58" ht="15.75" x14ac:dyDescent="0.25">
      <c r="A29" s="481"/>
      <c r="B29" s="170" t="s">
        <v>12</v>
      </c>
      <c r="C29" s="263" t="s">
        <v>117</v>
      </c>
      <c r="D29" s="303">
        <v>81.028999999999996</v>
      </c>
      <c r="E29" s="303">
        <v>565.16674166666701</v>
      </c>
      <c r="F29" s="279">
        <f t="shared" si="26"/>
        <v>6.9748700053890218</v>
      </c>
      <c r="G29" s="303">
        <v>0</v>
      </c>
      <c r="H29" s="303">
        <v>0</v>
      </c>
      <c r="I29" s="279" t="e">
        <f t="shared" si="38"/>
        <v>#DIV/0!</v>
      </c>
      <c r="J29" s="304">
        <v>0</v>
      </c>
      <c r="K29" s="304">
        <v>0</v>
      </c>
      <c r="L29" s="304">
        <v>0</v>
      </c>
      <c r="M29" s="304">
        <v>0</v>
      </c>
      <c r="N29" s="280">
        <f t="shared" si="27"/>
        <v>0</v>
      </c>
      <c r="O29" s="280">
        <f t="shared" si="30"/>
        <v>0</v>
      </c>
      <c r="P29" s="279" t="e">
        <f t="shared" si="12"/>
        <v>#DIV/0!</v>
      </c>
      <c r="Q29" s="305">
        <v>0</v>
      </c>
      <c r="R29" s="305">
        <v>0</v>
      </c>
      <c r="S29" s="305">
        <v>0</v>
      </c>
      <c r="T29" s="305">
        <v>0</v>
      </c>
      <c r="U29" s="304">
        <v>0</v>
      </c>
      <c r="V29" s="304">
        <v>0</v>
      </c>
      <c r="W29" s="280">
        <f t="shared" si="13"/>
        <v>0</v>
      </c>
      <c r="X29" s="280">
        <f t="shared" si="14"/>
        <v>0</v>
      </c>
      <c r="Y29" s="279" t="e">
        <f t="shared" si="15"/>
        <v>#DIV/0!</v>
      </c>
      <c r="Z29" s="280">
        <f t="shared" si="5"/>
        <v>81.028999999999996</v>
      </c>
      <c r="AA29" s="280">
        <f t="shared" si="5"/>
        <v>565.16674166666701</v>
      </c>
      <c r="AB29" s="279">
        <f t="shared" si="20"/>
        <v>6.9748700053890218</v>
      </c>
      <c r="AC29" s="279">
        <f t="shared" si="21"/>
        <v>8.3698440064668258</v>
      </c>
      <c r="AE29" s="303">
        <v>153.72800000000001</v>
      </c>
      <c r="AF29" s="303">
        <v>739.51973333333331</v>
      </c>
      <c r="AG29" s="279">
        <f t="shared" si="28"/>
        <v>4.8105727865667491</v>
      </c>
      <c r="AH29" s="303">
        <v>0</v>
      </c>
      <c r="AI29" s="303">
        <v>0</v>
      </c>
      <c r="AJ29" s="279" t="e">
        <f t="shared" si="39"/>
        <v>#DIV/0!</v>
      </c>
      <c r="AK29" s="304">
        <v>0</v>
      </c>
      <c r="AL29" s="304">
        <v>0</v>
      </c>
      <c r="AM29" s="304">
        <v>0</v>
      </c>
      <c r="AN29" s="304">
        <v>0</v>
      </c>
      <c r="AO29" s="280">
        <f t="shared" si="34"/>
        <v>0</v>
      </c>
      <c r="AP29" s="280">
        <f t="shared" si="40"/>
        <v>0</v>
      </c>
      <c r="AQ29" s="279" t="e">
        <f t="shared" si="16"/>
        <v>#DIV/0!</v>
      </c>
      <c r="AR29" s="305">
        <v>0</v>
      </c>
      <c r="AS29" s="305">
        <v>0</v>
      </c>
      <c r="AT29" s="305">
        <v>0</v>
      </c>
      <c r="AU29" s="305">
        <v>0</v>
      </c>
      <c r="AV29" s="304">
        <v>0</v>
      </c>
      <c r="AW29" s="304">
        <v>0</v>
      </c>
      <c r="AX29" s="280">
        <f t="shared" si="36"/>
        <v>0</v>
      </c>
      <c r="AY29" s="280">
        <f t="shared" si="37"/>
        <v>0</v>
      </c>
      <c r="AZ29" s="279" t="e">
        <f t="shared" si="19"/>
        <v>#DIV/0!</v>
      </c>
      <c r="BA29" s="280">
        <f t="shared" si="11"/>
        <v>153.72800000000001</v>
      </c>
      <c r="BB29" s="280">
        <f t="shared" si="11"/>
        <v>739.51973333333331</v>
      </c>
      <c r="BC29" s="279">
        <f>BB29/BA29</f>
        <v>4.8105727865667491</v>
      </c>
      <c r="BD29" s="280">
        <f>BC29*1.2</f>
        <v>5.772687343880099</v>
      </c>
      <c r="BE29" s="308">
        <f t="shared" si="22"/>
        <v>144.99042660503858</v>
      </c>
      <c r="BF29" s="308">
        <f t="shared" si="23"/>
        <v>52.709330766028309</v>
      </c>
    </row>
    <row r="30" spans="1:58" ht="15.75" x14ac:dyDescent="0.25">
      <c r="A30" s="481"/>
      <c r="B30" s="170" t="s">
        <v>13</v>
      </c>
      <c r="C30" s="263" t="s">
        <v>118</v>
      </c>
      <c r="D30" s="303">
        <v>5897.9220000000005</v>
      </c>
      <c r="E30" s="303">
        <v>34686.920416666704</v>
      </c>
      <c r="F30" s="279">
        <f t="shared" si="26"/>
        <v>5.881210435924161</v>
      </c>
      <c r="G30" s="303">
        <v>0</v>
      </c>
      <c r="H30" s="303">
        <v>0</v>
      </c>
      <c r="I30" s="279" t="e">
        <f t="shared" si="38"/>
        <v>#DIV/0!</v>
      </c>
      <c r="J30" s="304">
        <v>0</v>
      </c>
      <c r="K30" s="304">
        <v>0</v>
      </c>
      <c r="L30" s="304">
        <v>0</v>
      </c>
      <c r="M30" s="304">
        <v>0</v>
      </c>
      <c r="N30" s="280">
        <f t="shared" si="27"/>
        <v>0</v>
      </c>
      <c r="O30" s="280">
        <f t="shared" si="30"/>
        <v>0</v>
      </c>
      <c r="P30" s="279" t="e">
        <f t="shared" si="12"/>
        <v>#DIV/0!</v>
      </c>
      <c r="Q30" s="305">
        <v>0</v>
      </c>
      <c r="R30" s="305">
        <v>0</v>
      </c>
      <c r="S30" s="305">
        <v>0</v>
      </c>
      <c r="T30" s="305">
        <v>0</v>
      </c>
      <c r="U30" s="304">
        <v>0</v>
      </c>
      <c r="V30" s="304">
        <v>0</v>
      </c>
      <c r="W30" s="280">
        <f t="shared" si="13"/>
        <v>0</v>
      </c>
      <c r="X30" s="280">
        <f t="shared" si="14"/>
        <v>0</v>
      </c>
      <c r="Y30" s="279" t="e">
        <f t="shared" si="15"/>
        <v>#DIV/0!</v>
      </c>
      <c r="Z30" s="280">
        <f t="shared" si="5"/>
        <v>5897.9220000000005</v>
      </c>
      <c r="AA30" s="280">
        <f t="shared" si="5"/>
        <v>34686.920416666704</v>
      </c>
      <c r="AB30" s="279">
        <f>AA30/Z30</f>
        <v>5.881210435924161</v>
      </c>
      <c r="AC30" s="280">
        <f t="shared" si="21"/>
        <v>7.0574525231089931</v>
      </c>
      <c r="AE30" s="303">
        <v>6539.973</v>
      </c>
      <c r="AF30" s="303">
        <v>26679.805925000001</v>
      </c>
      <c r="AG30" s="279">
        <f t="shared" si="28"/>
        <v>4.0794978702511466</v>
      </c>
      <c r="AH30" s="303">
        <v>0</v>
      </c>
      <c r="AI30" s="303">
        <v>0</v>
      </c>
      <c r="AJ30" s="279" t="e">
        <f t="shared" si="39"/>
        <v>#DIV/0!</v>
      </c>
      <c r="AK30" s="304">
        <v>0</v>
      </c>
      <c r="AL30" s="304">
        <v>0</v>
      </c>
      <c r="AM30" s="304">
        <v>0</v>
      </c>
      <c r="AN30" s="304">
        <v>0</v>
      </c>
      <c r="AO30" s="280">
        <f t="shared" si="34"/>
        <v>0</v>
      </c>
      <c r="AP30" s="280">
        <f t="shared" si="40"/>
        <v>0</v>
      </c>
      <c r="AQ30" s="279" t="e">
        <f t="shared" si="16"/>
        <v>#DIV/0!</v>
      </c>
      <c r="AR30" s="305">
        <v>0</v>
      </c>
      <c r="AS30" s="305">
        <v>0</v>
      </c>
      <c r="AT30" s="305">
        <v>0</v>
      </c>
      <c r="AU30" s="305">
        <v>0</v>
      </c>
      <c r="AV30" s="304">
        <v>0</v>
      </c>
      <c r="AW30" s="304">
        <v>0</v>
      </c>
      <c r="AX30" s="280">
        <f t="shared" si="36"/>
        <v>0</v>
      </c>
      <c r="AY30" s="280">
        <f t="shared" si="37"/>
        <v>0</v>
      </c>
      <c r="AZ30" s="279" t="e">
        <f t="shared" si="19"/>
        <v>#DIV/0!</v>
      </c>
      <c r="BA30" s="280">
        <f t="shared" si="11"/>
        <v>6539.973</v>
      </c>
      <c r="BB30" s="280">
        <f t="shared" si="11"/>
        <v>26679.805925000001</v>
      </c>
      <c r="BC30" s="279">
        <f>BB30/BA30</f>
        <v>4.0794978702511466</v>
      </c>
      <c r="BD30" s="280">
        <f>BC30*1.2</f>
        <v>4.8953974443013761</v>
      </c>
      <c r="BE30" s="308">
        <f t="shared" si="22"/>
        <v>144.16505714616528</v>
      </c>
      <c r="BF30" s="308">
        <f t="shared" si="23"/>
        <v>90.18266589173993</v>
      </c>
    </row>
    <row r="31" spans="1:58" s="293" customFormat="1" ht="24" x14ac:dyDescent="0.25">
      <c r="A31" s="481"/>
      <c r="B31" s="290" t="s">
        <v>121</v>
      </c>
      <c r="C31" s="291">
        <v>500</v>
      </c>
      <c r="D31" s="292">
        <v>0</v>
      </c>
      <c r="E31" s="292">
        <v>0</v>
      </c>
      <c r="F31" s="292" t="e">
        <f t="shared" si="26"/>
        <v>#DIV/0!</v>
      </c>
      <c r="G31" s="292"/>
      <c r="H31" s="292"/>
      <c r="I31" s="292"/>
      <c r="J31" s="292"/>
      <c r="K31" s="292"/>
      <c r="L31" s="292"/>
      <c r="M31" s="292"/>
      <c r="N31" s="292"/>
      <c r="O31" s="292"/>
      <c r="P31" s="292"/>
      <c r="Q31" s="302"/>
      <c r="R31" s="302"/>
      <c r="S31" s="302"/>
      <c r="T31" s="302"/>
      <c r="U31" s="302"/>
      <c r="V31" s="302"/>
      <c r="W31" s="292"/>
      <c r="X31" s="292"/>
      <c r="Y31" s="289"/>
      <c r="Z31" s="280">
        <f t="shared" si="5"/>
        <v>0</v>
      </c>
      <c r="AA31" s="280">
        <f t="shared" si="5"/>
        <v>0</v>
      </c>
      <c r="AB31" s="279"/>
      <c r="AC31" s="280"/>
      <c r="AE31" s="292">
        <v>0</v>
      </c>
      <c r="AF31" s="292">
        <v>0</v>
      </c>
      <c r="AG31" s="292" t="e">
        <f t="shared" si="28"/>
        <v>#DIV/0!</v>
      </c>
      <c r="AH31" s="292"/>
      <c r="AI31" s="292"/>
      <c r="AJ31" s="292"/>
      <c r="AK31" s="292"/>
      <c r="AL31" s="292"/>
      <c r="AM31" s="292"/>
      <c r="AN31" s="292"/>
      <c r="AO31" s="292"/>
      <c r="AP31" s="292"/>
      <c r="AQ31" s="292"/>
      <c r="AR31" s="302"/>
      <c r="AS31" s="302"/>
      <c r="AT31" s="302"/>
      <c r="AU31" s="302"/>
      <c r="AV31" s="302"/>
      <c r="AW31" s="302"/>
      <c r="AX31" s="292"/>
      <c r="AY31" s="292"/>
      <c r="AZ31" s="289"/>
      <c r="BA31" s="280">
        <f t="shared" si="11"/>
        <v>0</v>
      </c>
      <c r="BB31" s="280">
        <f t="shared" si="11"/>
        <v>0</v>
      </c>
      <c r="BC31" s="279"/>
      <c r="BD31" s="280"/>
      <c r="BE31" s="308"/>
      <c r="BF31" s="308"/>
    </row>
    <row r="32" spans="1:58" s="296" customFormat="1" ht="24" x14ac:dyDescent="0.25">
      <c r="B32" s="297" t="s">
        <v>31</v>
      </c>
      <c r="C32" s="298">
        <v>600</v>
      </c>
      <c r="D32" s="299">
        <f>D23+D14+D6</f>
        <v>7451.5510000000004</v>
      </c>
      <c r="E32" s="299">
        <f>E23+E14+E6</f>
        <v>43234.348916666699</v>
      </c>
      <c r="F32" s="299">
        <f>E32/D32</f>
        <v>5.802060392080346</v>
      </c>
      <c r="G32" s="299">
        <f>G23+G14+G6</f>
        <v>0</v>
      </c>
      <c r="H32" s="299">
        <f>H23+H14+H6</f>
        <v>0</v>
      </c>
      <c r="I32" s="299" t="e">
        <f>H32/G32</f>
        <v>#DIV/0!</v>
      </c>
      <c r="J32" s="299">
        <f t="shared" ref="J32:O32" si="41">J6+J14+J23</f>
        <v>9195.4259999999995</v>
      </c>
      <c r="K32" s="299">
        <f t="shared" si="41"/>
        <v>25083.471458333301</v>
      </c>
      <c r="L32" s="299">
        <f t="shared" si="41"/>
        <v>1.181</v>
      </c>
      <c r="M32" s="299">
        <f t="shared" si="41"/>
        <v>12274.264208333299</v>
      </c>
      <c r="N32" s="299">
        <f t="shared" si="41"/>
        <v>9195.4259999999995</v>
      </c>
      <c r="O32" s="299">
        <f t="shared" si="41"/>
        <v>37357.735666666602</v>
      </c>
      <c r="P32" s="300">
        <f t="shared" ref="P32:P40" si="42">O32/N32</f>
        <v>4.0626432822869329</v>
      </c>
      <c r="Q32" s="299">
        <f t="shared" ref="Q32:X32" si="43">Q6+Q14+Q23</f>
        <v>7407.826</v>
      </c>
      <c r="R32" s="299">
        <f t="shared" si="43"/>
        <v>13128.7304083333</v>
      </c>
      <c r="S32" s="299">
        <f t="shared" si="43"/>
        <v>0.95333333333333303</v>
      </c>
      <c r="T32" s="299">
        <f t="shared" si="43"/>
        <v>9924.0742583333304</v>
      </c>
      <c r="U32" s="299">
        <f t="shared" si="43"/>
        <v>1.1609166666666699</v>
      </c>
      <c r="V32" s="299">
        <f t="shared" si="43"/>
        <v>2960.42286666667</v>
      </c>
      <c r="W32" s="299">
        <f t="shared" si="43"/>
        <v>7407.826</v>
      </c>
      <c r="X32" s="299">
        <f t="shared" si="43"/>
        <v>26013.227533333302</v>
      </c>
      <c r="Y32" s="300">
        <f t="shared" ref="Y32:Y40" si="44">X32/W32</f>
        <v>3.511587277202961</v>
      </c>
      <c r="Z32" s="300">
        <f t="shared" si="5"/>
        <v>24054.803</v>
      </c>
      <c r="AA32" s="300">
        <f t="shared" si="5"/>
        <v>106605.31211666661</v>
      </c>
      <c r="AB32" s="316">
        <f>AA32/Z32</f>
        <v>4.431768246726719</v>
      </c>
      <c r="AC32" s="309">
        <f t="shared" si="21"/>
        <v>5.3181218960720624</v>
      </c>
      <c r="AD32" s="310"/>
      <c r="AE32" s="311">
        <f>AE23+AE14+AE6</f>
        <v>7859.0810000000001</v>
      </c>
      <c r="AF32" s="311">
        <f>AF23+AF14+AF6</f>
        <v>33564.543991666666</v>
      </c>
      <c r="AG32" s="311">
        <f>AF32/AE32</f>
        <v>4.2707975642020566</v>
      </c>
      <c r="AH32" s="311">
        <f>AH23+AH14+AH6</f>
        <v>0</v>
      </c>
      <c r="AI32" s="311">
        <f>AI23+AI14+AI6</f>
        <v>0</v>
      </c>
      <c r="AJ32" s="311" t="e">
        <f>AI32/AH32</f>
        <v>#DIV/0!</v>
      </c>
      <c r="AK32" s="311">
        <f t="shared" ref="AK32:AP32" si="45">AK6+AK14+AK23</f>
        <v>10158.368</v>
      </c>
      <c r="AL32" s="311">
        <f t="shared" si="45"/>
        <v>26737.935458333333</v>
      </c>
      <c r="AM32" s="311">
        <f t="shared" si="45"/>
        <v>1.3264166666666668</v>
      </c>
      <c r="AN32" s="311">
        <f t="shared" si="45"/>
        <v>13348.917158333335</v>
      </c>
      <c r="AO32" s="311">
        <f t="shared" si="45"/>
        <v>10158.368</v>
      </c>
      <c r="AP32" s="311">
        <f t="shared" si="45"/>
        <v>40086.852616666671</v>
      </c>
      <c r="AQ32" s="309">
        <f t="shared" ref="AQ32:AQ40" si="46">AP32/AO32</f>
        <v>3.9461902361350436</v>
      </c>
      <c r="AR32" s="311">
        <f t="shared" ref="AR32:AY32" si="47">AR6+AR14+AR23</f>
        <v>7973.4269999999997</v>
      </c>
      <c r="AS32" s="311">
        <f t="shared" si="47"/>
        <v>13687.015108333333</v>
      </c>
      <c r="AT32" s="311">
        <f t="shared" si="47"/>
        <v>1.0433333333333334</v>
      </c>
      <c r="AU32" s="311">
        <f t="shared" si="47"/>
        <v>10524.153391666667</v>
      </c>
      <c r="AV32" s="311">
        <f t="shared" si="47"/>
        <v>1.2405833333333331</v>
      </c>
      <c r="AW32" s="311">
        <f t="shared" si="47"/>
        <v>2946.5733833333334</v>
      </c>
      <c r="AX32" s="311">
        <f t="shared" si="47"/>
        <v>7973.4269999999997</v>
      </c>
      <c r="AY32" s="311">
        <f t="shared" si="47"/>
        <v>27157.741883333332</v>
      </c>
      <c r="AZ32" s="309">
        <f t="shared" ref="AZ32:AZ40" si="48">AY32/AX32</f>
        <v>3.4060312941139781</v>
      </c>
      <c r="BA32" s="309">
        <f t="shared" si="11"/>
        <v>25990.875999999997</v>
      </c>
      <c r="BB32" s="309">
        <f>BB23+BB14+BB6</f>
        <v>100809.13849166667</v>
      </c>
      <c r="BC32" s="316">
        <f>BB32/BA32</f>
        <v>3.8786356601319127</v>
      </c>
      <c r="BD32" s="309">
        <f>BC32*1.2</f>
        <v>4.6543627921582953</v>
      </c>
      <c r="BE32" s="308">
        <f t="shared" si="22"/>
        <v>114.26100915536867</v>
      </c>
      <c r="BF32" s="308">
        <f t="shared" si="23"/>
        <v>92.550951341540028</v>
      </c>
    </row>
    <row r="33" spans="1:58" s="265" customFormat="1" ht="15.75" x14ac:dyDescent="0.25">
      <c r="B33" s="286" t="s">
        <v>22</v>
      </c>
      <c r="C33" s="266"/>
      <c r="D33" s="281">
        <f>SUM(D34:D40)</f>
        <v>7451.5510000000004</v>
      </c>
      <c r="E33" s="281">
        <f>SUM(E34:E40)</f>
        <v>43234.348916666699</v>
      </c>
      <c r="F33" s="282">
        <f t="shared" ref="F33:F40" si="49">E33/D33</f>
        <v>5.802060392080346</v>
      </c>
      <c r="G33" s="281">
        <f>G32</f>
        <v>0</v>
      </c>
      <c r="H33" s="281">
        <f t="shared" ref="H33:I36" si="50">H32</f>
        <v>0</v>
      </c>
      <c r="I33" s="281" t="e">
        <f t="shared" si="50"/>
        <v>#DIV/0!</v>
      </c>
      <c r="J33" s="282">
        <f>J32</f>
        <v>9195.4259999999995</v>
      </c>
      <c r="K33" s="282">
        <f t="shared" ref="K33:X33" si="51">K32</f>
        <v>25083.471458333301</v>
      </c>
      <c r="L33" s="282">
        <f t="shared" si="51"/>
        <v>1.181</v>
      </c>
      <c r="M33" s="282">
        <f t="shared" si="51"/>
        <v>12274.264208333299</v>
      </c>
      <c r="N33" s="282">
        <f t="shared" si="51"/>
        <v>9195.4259999999995</v>
      </c>
      <c r="O33" s="282">
        <f t="shared" si="51"/>
        <v>37357.735666666602</v>
      </c>
      <c r="P33" s="283">
        <f t="shared" si="42"/>
        <v>4.0626432822869329</v>
      </c>
      <c r="Q33" s="282">
        <f t="shared" si="51"/>
        <v>7407.826</v>
      </c>
      <c r="R33" s="282">
        <f t="shared" si="51"/>
        <v>13128.7304083333</v>
      </c>
      <c r="S33" s="282">
        <f t="shared" si="51"/>
        <v>0.95333333333333303</v>
      </c>
      <c r="T33" s="282">
        <f t="shared" si="51"/>
        <v>9924.0742583333304</v>
      </c>
      <c r="U33" s="282">
        <f t="shared" si="51"/>
        <v>1.1609166666666699</v>
      </c>
      <c r="V33" s="282">
        <f t="shared" si="51"/>
        <v>2960.42286666667</v>
      </c>
      <c r="W33" s="282">
        <f t="shared" si="51"/>
        <v>7407.826</v>
      </c>
      <c r="X33" s="282">
        <f t="shared" si="51"/>
        <v>26013.227533333302</v>
      </c>
      <c r="Y33" s="283">
        <f t="shared" si="44"/>
        <v>3.511587277202961</v>
      </c>
      <c r="Z33" s="283">
        <f t="shared" si="5"/>
        <v>24054.803</v>
      </c>
      <c r="AA33" s="283">
        <f t="shared" si="5"/>
        <v>106605.31211666661</v>
      </c>
      <c r="AB33" s="283">
        <f>AA33/Z33</f>
        <v>4.431768246726719</v>
      </c>
      <c r="AC33" s="279">
        <f t="shared" si="21"/>
        <v>5.3181218960720624</v>
      </c>
      <c r="AE33" s="281">
        <f>SUM(AE34:AE40)</f>
        <v>7859.0810000000001</v>
      </c>
      <c r="AF33" s="281">
        <f>SUM(AF34:AF40)</f>
        <v>33564.543991666666</v>
      </c>
      <c r="AG33" s="282">
        <f t="shared" ref="AG33:AG40" si="52">AF33/AE33</f>
        <v>4.2707975642020566</v>
      </c>
      <c r="AH33" s="281">
        <f>AH32</f>
        <v>0</v>
      </c>
      <c r="AI33" s="281">
        <f t="shared" ref="AI33:AP36" si="53">AI32</f>
        <v>0</v>
      </c>
      <c r="AJ33" s="281" t="e">
        <f t="shared" si="53"/>
        <v>#DIV/0!</v>
      </c>
      <c r="AK33" s="282">
        <f t="shared" si="53"/>
        <v>10158.368</v>
      </c>
      <c r="AL33" s="282">
        <f t="shared" si="53"/>
        <v>26737.935458333333</v>
      </c>
      <c r="AM33" s="282">
        <f t="shared" si="53"/>
        <v>1.3264166666666668</v>
      </c>
      <c r="AN33" s="282">
        <f t="shared" si="53"/>
        <v>13348.917158333335</v>
      </c>
      <c r="AO33" s="282">
        <f t="shared" si="53"/>
        <v>10158.368</v>
      </c>
      <c r="AP33" s="282">
        <f t="shared" si="53"/>
        <v>40086.852616666671</v>
      </c>
      <c r="AQ33" s="283">
        <f t="shared" si="46"/>
        <v>3.9461902361350436</v>
      </c>
      <c r="AR33" s="282">
        <f t="shared" ref="AR33:AY33" si="54">AR32</f>
        <v>7973.4269999999997</v>
      </c>
      <c r="AS33" s="282">
        <f t="shared" si="54"/>
        <v>13687.015108333333</v>
      </c>
      <c r="AT33" s="282">
        <f t="shared" si="54"/>
        <v>1.0433333333333334</v>
      </c>
      <c r="AU33" s="282">
        <f t="shared" si="54"/>
        <v>10524.153391666667</v>
      </c>
      <c r="AV33" s="282">
        <f t="shared" si="54"/>
        <v>1.2405833333333331</v>
      </c>
      <c r="AW33" s="282">
        <f t="shared" si="54"/>
        <v>2946.5733833333334</v>
      </c>
      <c r="AX33" s="282">
        <f t="shared" si="54"/>
        <v>7973.4269999999997</v>
      </c>
      <c r="AY33" s="282">
        <f t="shared" si="54"/>
        <v>27157.741883333332</v>
      </c>
      <c r="AZ33" s="283">
        <f t="shared" si="48"/>
        <v>3.4060312941139781</v>
      </c>
      <c r="BA33" s="283">
        <f t="shared" si="11"/>
        <v>25990.875999999997</v>
      </c>
      <c r="BB33" s="283">
        <f t="shared" si="11"/>
        <v>100809.13849166667</v>
      </c>
      <c r="BC33" s="283">
        <f>BB33/BA33</f>
        <v>3.8786356601319127</v>
      </c>
      <c r="BD33" s="279">
        <f>BC33*1.2</f>
        <v>4.6543627921582953</v>
      </c>
      <c r="BE33" s="308">
        <f t="shared" si="22"/>
        <v>114.26100915536867</v>
      </c>
      <c r="BF33" s="308">
        <f t="shared" si="23"/>
        <v>92.550951341540028</v>
      </c>
    </row>
    <row r="34" spans="1:58" s="265" customFormat="1" ht="15.75" x14ac:dyDescent="0.25">
      <c r="A34" s="505"/>
      <c r="B34" s="267" t="s">
        <v>7</v>
      </c>
      <c r="C34" s="268"/>
      <c r="D34" s="283">
        <f t="shared" ref="D34:E40" si="55">D7+D15+D24</f>
        <v>0</v>
      </c>
      <c r="E34" s="283">
        <f t="shared" si="55"/>
        <v>0</v>
      </c>
      <c r="F34" s="283" t="e">
        <f t="shared" si="49"/>
        <v>#DIV/0!</v>
      </c>
      <c r="G34" s="283">
        <f t="shared" ref="G34:H40" si="56">G7+G15+G24</f>
        <v>0</v>
      </c>
      <c r="H34" s="283">
        <f t="shared" si="56"/>
        <v>0</v>
      </c>
      <c r="I34" s="281" t="e">
        <f t="shared" si="50"/>
        <v>#DIV/0!</v>
      </c>
      <c r="J34" s="283">
        <f t="shared" ref="J34:O40" si="57">J7+J15+J24</f>
        <v>0</v>
      </c>
      <c r="K34" s="283">
        <f t="shared" si="57"/>
        <v>0</v>
      </c>
      <c r="L34" s="283">
        <f t="shared" si="57"/>
        <v>0</v>
      </c>
      <c r="M34" s="283">
        <f t="shared" si="57"/>
        <v>0</v>
      </c>
      <c r="N34" s="283">
        <f t="shared" si="57"/>
        <v>0</v>
      </c>
      <c r="O34" s="283">
        <f t="shared" si="57"/>
        <v>0</v>
      </c>
      <c r="P34" s="283" t="e">
        <f t="shared" si="42"/>
        <v>#DIV/0!</v>
      </c>
      <c r="Q34" s="283">
        <f t="shared" ref="Q34:X40" si="58">Q7+Q15+Q24</f>
        <v>0</v>
      </c>
      <c r="R34" s="283">
        <f t="shared" si="58"/>
        <v>0</v>
      </c>
      <c r="S34" s="283">
        <f t="shared" si="58"/>
        <v>0</v>
      </c>
      <c r="T34" s="283">
        <f t="shared" si="58"/>
        <v>0</v>
      </c>
      <c r="U34" s="283">
        <f t="shared" si="58"/>
        <v>0</v>
      </c>
      <c r="V34" s="283">
        <f t="shared" si="58"/>
        <v>0</v>
      </c>
      <c r="W34" s="283">
        <f t="shared" si="58"/>
        <v>0</v>
      </c>
      <c r="X34" s="283">
        <f t="shared" si="58"/>
        <v>0</v>
      </c>
      <c r="Y34" s="283" t="e">
        <f t="shared" si="44"/>
        <v>#DIV/0!</v>
      </c>
      <c r="Z34" s="283">
        <f t="shared" si="5"/>
        <v>0</v>
      </c>
      <c r="AA34" s="283">
        <f t="shared" si="5"/>
        <v>0</v>
      </c>
      <c r="AB34" s="283"/>
      <c r="AC34" s="279"/>
      <c r="AE34" s="283">
        <f t="shared" ref="AE34:AF40" si="59">AE7+AE15+AE24</f>
        <v>0</v>
      </c>
      <c r="AF34" s="283">
        <f t="shared" si="59"/>
        <v>0</v>
      </c>
      <c r="AG34" s="283" t="e">
        <f t="shared" si="52"/>
        <v>#DIV/0!</v>
      </c>
      <c r="AH34" s="283">
        <f t="shared" ref="AH34:AI40" si="60">AH7+AH15+AH24</f>
        <v>0</v>
      </c>
      <c r="AI34" s="283">
        <f t="shared" si="60"/>
        <v>0</v>
      </c>
      <c r="AJ34" s="281" t="e">
        <f t="shared" si="53"/>
        <v>#DIV/0!</v>
      </c>
      <c r="AK34" s="283">
        <f t="shared" ref="AK34:AP40" si="61">AK7+AK15+AK24</f>
        <v>0</v>
      </c>
      <c r="AL34" s="283">
        <f t="shared" si="61"/>
        <v>0</v>
      </c>
      <c r="AM34" s="283">
        <f t="shared" si="61"/>
        <v>0</v>
      </c>
      <c r="AN34" s="283">
        <f t="shared" si="61"/>
        <v>0</v>
      </c>
      <c r="AO34" s="283">
        <f t="shared" si="61"/>
        <v>0</v>
      </c>
      <c r="AP34" s="283">
        <f t="shared" si="61"/>
        <v>0</v>
      </c>
      <c r="AQ34" s="283" t="e">
        <f t="shared" si="46"/>
        <v>#DIV/0!</v>
      </c>
      <c r="AR34" s="283">
        <f t="shared" ref="AR34:AY40" si="62">AR7+AR15+AR24</f>
        <v>0</v>
      </c>
      <c r="AS34" s="283">
        <f t="shared" si="62"/>
        <v>0</v>
      </c>
      <c r="AT34" s="283">
        <f t="shared" si="62"/>
        <v>0</v>
      </c>
      <c r="AU34" s="283">
        <f t="shared" si="62"/>
        <v>0</v>
      </c>
      <c r="AV34" s="283">
        <f t="shared" si="62"/>
        <v>0</v>
      </c>
      <c r="AW34" s="283">
        <f t="shared" si="62"/>
        <v>0</v>
      </c>
      <c r="AX34" s="283">
        <f t="shared" si="62"/>
        <v>0</v>
      </c>
      <c r="AY34" s="283">
        <f t="shared" si="62"/>
        <v>0</v>
      </c>
      <c r="AZ34" s="283" t="e">
        <f t="shared" si="48"/>
        <v>#DIV/0!</v>
      </c>
      <c r="BA34" s="283">
        <f t="shared" si="11"/>
        <v>0</v>
      </c>
      <c r="BB34" s="283">
        <f t="shared" si="11"/>
        <v>0</v>
      </c>
      <c r="BC34" s="283"/>
      <c r="BD34" s="279"/>
      <c r="BE34" s="308"/>
      <c r="BF34" s="308"/>
    </row>
    <row r="35" spans="1:58" s="265" customFormat="1" ht="15.75" x14ac:dyDescent="0.25">
      <c r="A35" s="505"/>
      <c r="B35" s="267" t="s">
        <v>8</v>
      </c>
      <c r="C35" s="268"/>
      <c r="D35" s="283">
        <f t="shared" si="55"/>
        <v>0</v>
      </c>
      <c r="E35" s="283">
        <f>E8+E16+E25</f>
        <v>0</v>
      </c>
      <c r="F35" s="283" t="e">
        <f t="shared" si="49"/>
        <v>#DIV/0!</v>
      </c>
      <c r="G35" s="283">
        <f t="shared" si="56"/>
        <v>0</v>
      </c>
      <c r="H35" s="283">
        <f t="shared" si="56"/>
        <v>0</v>
      </c>
      <c r="I35" s="281" t="e">
        <f t="shared" si="50"/>
        <v>#DIV/0!</v>
      </c>
      <c r="J35" s="283">
        <f t="shared" si="57"/>
        <v>9195.4259999999995</v>
      </c>
      <c r="K35" s="283">
        <f t="shared" si="57"/>
        <v>25083.471458333301</v>
      </c>
      <c r="L35" s="283">
        <f t="shared" si="57"/>
        <v>1.181</v>
      </c>
      <c r="M35" s="283">
        <f t="shared" si="57"/>
        <v>12274.264208333299</v>
      </c>
      <c r="N35" s="283">
        <f t="shared" si="57"/>
        <v>9195.4259999999995</v>
      </c>
      <c r="O35" s="283">
        <f t="shared" si="57"/>
        <v>37357.735666666602</v>
      </c>
      <c r="P35" s="283">
        <f t="shared" si="42"/>
        <v>4.0626432822869329</v>
      </c>
      <c r="Q35" s="283">
        <f t="shared" si="58"/>
        <v>7407.826</v>
      </c>
      <c r="R35" s="283">
        <f t="shared" si="58"/>
        <v>13128.7304083333</v>
      </c>
      <c r="S35" s="283">
        <f t="shared" si="58"/>
        <v>0.95333333333333303</v>
      </c>
      <c r="T35" s="283">
        <f t="shared" si="58"/>
        <v>9924.0742583333304</v>
      </c>
      <c r="U35" s="283">
        <f t="shared" si="58"/>
        <v>1.1609166666666699</v>
      </c>
      <c r="V35" s="283">
        <f t="shared" si="58"/>
        <v>2960.42286666667</v>
      </c>
      <c r="W35" s="283">
        <f t="shared" si="58"/>
        <v>7407.826</v>
      </c>
      <c r="X35" s="283">
        <f t="shared" si="58"/>
        <v>23052.804666666631</v>
      </c>
      <c r="Y35" s="283">
        <f t="shared" si="44"/>
        <v>3.111952773548762</v>
      </c>
      <c r="Z35" s="283">
        <f t="shared" si="5"/>
        <v>16603.252</v>
      </c>
      <c r="AA35" s="283">
        <f t="shared" si="5"/>
        <v>60410.540333333236</v>
      </c>
      <c r="AB35" s="283">
        <f>AA35/Z35</f>
        <v>3.6384763860316784</v>
      </c>
      <c r="AC35" s="279">
        <f t="shared" si="21"/>
        <v>4.3661716632380143</v>
      </c>
      <c r="AE35" s="283">
        <f t="shared" si="59"/>
        <v>0</v>
      </c>
      <c r="AF35" s="283">
        <f>AF8+AF16+AF25</f>
        <v>0</v>
      </c>
      <c r="AG35" s="283" t="e">
        <f t="shared" si="52"/>
        <v>#DIV/0!</v>
      </c>
      <c r="AH35" s="283">
        <f t="shared" si="60"/>
        <v>0</v>
      </c>
      <c r="AI35" s="283">
        <f t="shared" si="60"/>
        <v>0</v>
      </c>
      <c r="AJ35" s="281" t="e">
        <f t="shared" si="53"/>
        <v>#DIV/0!</v>
      </c>
      <c r="AK35" s="283">
        <f t="shared" si="61"/>
        <v>10158.368</v>
      </c>
      <c r="AL35" s="283">
        <f t="shared" si="61"/>
        <v>26737.935458333333</v>
      </c>
      <c r="AM35" s="283">
        <f t="shared" si="61"/>
        <v>1.3264166666666668</v>
      </c>
      <c r="AN35" s="283">
        <f t="shared" si="61"/>
        <v>13348.917158333335</v>
      </c>
      <c r="AO35" s="283">
        <f t="shared" si="61"/>
        <v>10158.368</v>
      </c>
      <c r="AP35" s="283">
        <f t="shared" si="61"/>
        <v>40086.852616666671</v>
      </c>
      <c r="AQ35" s="283">
        <f t="shared" si="46"/>
        <v>3.9461902361350436</v>
      </c>
      <c r="AR35" s="283">
        <f t="shared" si="62"/>
        <v>7973.4269999999997</v>
      </c>
      <c r="AS35" s="283">
        <f t="shared" si="62"/>
        <v>13687.015108333333</v>
      </c>
      <c r="AT35" s="283">
        <f t="shared" si="62"/>
        <v>1.0433333333333334</v>
      </c>
      <c r="AU35" s="283">
        <f t="shared" si="62"/>
        <v>10524.153391666667</v>
      </c>
      <c r="AV35" s="283">
        <f t="shared" si="62"/>
        <v>1.2405833333333331</v>
      </c>
      <c r="AW35" s="283">
        <f t="shared" si="62"/>
        <v>2946.5733833333334</v>
      </c>
      <c r="AX35" s="283">
        <f t="shared" si="62"/>
        <v>7973.4269999999997</v>
      </c>
      <c r="AY35" s="283">
        <f t="shared" si="62"/>
        <v>24211.1685</v>
      </c>
      <c r="AZ35" s="283">
        <f t="shared" si="48"/>
        <v>3.0364821174132528</v>
      </c>
      <c r="BA35" s="283">
        <f t="shared" si="11"/>
        <v>18131.794999999998</v>
      </c>
      <c r="BB35" s="283">
        <f t="shared" si="11"/>
        <v>64298.02111666667</v>
      </c>
      <c r="BC35" s="283">
        <f>BB35/BA35</f>
        <v>3.5461475886235574</v>
      </c>
      <c r="BD35" s="279">
        <f>BC35*1.2</f>
        <v>4.255377106348269</v>
      </c>
      <c r="BE35" s="308">
        <f t="shared" si="22"/>
        <v>102.60363662539942</v>
      </c>
      <c r="BF35" s="308">
        <f t="shared" si="23"/>
        <v>91.569819755848783</v>
      </c>
    </row>
    <row r="36" spans="1:58" s="265" customFormat="1" ht="15.75" x14ac:dyDescent="0.25">
      <c r="A36" s="505"/>
      <c r="B36" s="267" t="s">
        <v>9</v>
      </c>
      <c r="C36" s="268"/>
      <c r="D36" s="283">
        <f t="shared" si="55"/>
        <v>0</v>
      </c>
      <c r="E36" s="283">
        <f t="shared" si="55"/>
        <v>0</v>
      </c>
      <c r="F36" s="283" t="e">
        <f t="shared" si="49"/>
        <v>#DIV/0!</v>
      </c>
      <c r="G36" s="283">
        <f t="shared" si="56"/>
        <v>0</v>
      </c>
      <c r="H36" s="283">
        <f t="shared" si="56"/>
        <v>0</v>
      </c>
      <c r="I36" s="281" t="e">
        <f t="shared" si="50"/>
        <v>#DIV/0!</v>
      </c>
      <c r="J36" s="283">
        <f t="shared" si="57"/>
        <v>0</v>
      </c>
      <c r="K36" s="283">
        <f t="shared" si="57"/>
        <v>0</v>
      </c>
      <c r="L36" s="283">
        <f t="shared" si="57"/>
        <v>0</v>
      </c>
      <c r="M36" s="283">
        <f t="shared" si="57"/>
        <v>0</v>
      </c>
      <c r="N36" s="283">
        <f t="shared" si="57"/>
        <v>0</v>
      </c>
      <c r="O36" s="283">
        <f t="shared" si="57"/>
        <v>0</v>
      </c>
      <c r="P36" s="283" t="e">
        <f t="shared" si="42"/>
        <v>#DIV/0!</v>
      </c>
      <c r="Q36" s="283">
        <f t="shared" si="58"/>
        <v>0</v>
      </c>
      <c r="R36" s="283">
        <f t="shared" si="58"/>
        <v>0</v>
      </c>
      <c r="S36" s="283">
        <f t="shared" si="58"/>
        <v>0</v>
      </c>
      <c r="T36" s="283">
        <f t="shared" si="58"/>
        <v>0</v>
      </c>
      <c r="U36" s="283">
        <f t="shared" si="58"/>
        <v>0</v>
      </c>
      <c r="V36" s="283">
        <f t="shared" si="58"/>
        <v>0</v>
      </c>
      <c r="W36" s="283">
        <f t="shared" si="58"/>
        <v>0</v>
      </c>
      <c r="X36" s="283">
        <f t="shared" si="58"/>
        <v>0</v>
      </c>
      <c r="Y36" s="283" t="e">
        <f t="shared" si="44"/>
        <v>#DIV/0!</v>
      </c>
      <c r="Z36" s="283">
        <f t="shared" si="5"/>
        <v>0</v>
      </c>
      <c r="AA36" s="283">
        <f t="shared" si="5"/>
        <v>0</v>
      </c>
      <c r="AB36" s="283"/>
      <c r="AC36" s="279"/>
      <c r="AE36" s="283">
        <f t="shared" si="59"/>
        <v>0</v>
      </c>
      <c r="AF36" s="283">
        <f t="shared" si="59"/>
        <v>0</v>
      </c>
      <c r="AG36" s="283" t="e">
        <f t="shared" si="52"/>
        <v>#DIV/0!</v>
      </c>
      <c r="AH36" s="283">
        <f t="shared" si="60"/>
        <v>0</v>
      </c>
      <c r="AI36" s="283">
        <f t="shared" si="60"/>
        <v>0</v>
      </c>
      <c r="AJ36" s="281" t="e">
        <f t="shared" si="53"/>
        <v>#DIV/0!</v>
      </c>
      <c r="AK36" s="283">
        <f t="shared" si="61"/>
        <v>0</v>
      </c>
      <c r="AL36" s="283">
        <f t="shared" si="61"/>
        <v>0</v>
      </c>
      <c r="AM36" s="283">
        <f t="shared" si="61"/>
        <v>0</v>
      </c>
      <c r="AN36" s="283">
        <f t="shared" si="61"/>
        <v>0</v>
      </c>
      <c r="AO36" s="283">
        <f t="shared" si="61"/>
        <v>0</v>
      </c>
      <c r="AP36" s="283">
        <f t="shared" si="61"/>
        <v>0</v>
      </c>
      <c r="AQ36" s="283" t="e">
        <f t="shared" si="46"/>
        <v>#DIV/0!</v>
      </c>
      <c r="AR36" s="283">
        <f t="shared" si="62"/>
        <v>0</v>
      </c>
      <c r="AS36" s="283">
        <f t="shared" si="62"/>
        <v>0</v>
      </c>
      <c r="AT36" s="283">
        <f t="shared" si="62"/>
        <v>0</v>
      </c>
      <c r="AU36" s="283">
        <f t="shared" si="62"/>
        <v>0</v>
      </c>
      <c r="AV36" s="283">
        <f t="shared" si="62"/>
        <v>0</v>
      </c>
      <c r="AW36" s="283">
        <f t="shared" si="62"/>
        <v>0</v>
      </c>
      <c r="AX36" s="283">
        <f t="shared" si="62"/>
        <v>0</v>
      </c>
      <c r="AY36" s="283">
        <f t="shared" si="62"/>
        <v>0</v>
      </c>
      <c r="AZ36" s="283" t="e">
        <f t="shared" si="48"/>
        <v>#DIV/0!</v>
      </c>
      <c r="BA36" s="283">
        <f t="shared" si="11"/>
        <v>0</v>
      </c>
      <c r="BB36" s="283">
        <f t="shared" si="11"/>
        <v>0</v>
      </c>
      <c r="BC36" s="283"/>
      <c r="BD36" s="279"/>
      <c r="BE36" s="308"/>
      <c r="BF36" s="308"/>
    </row>
    <row r="37" spans="1:58" s="265" customFormat="1" ht="15.75" x14ac:dyDescent="0.25">
      <c r="A37" s="505"/>
      <c r="B37" s="267" t="s">
        <v>10</v>
      </c>
      <c r="C37" s="268"/>
      <c r="D37" s="283">
        <f t="shared" si="55"/>
        <v>1472.6</v>
      </c>
      <c r="E37" s="283">
        <f t="shared" si="55"/>
        <v>7982.2617583333304</v>
      </c>
      <c r="F37" s="283">
        <f t="shared" si="49"/>
        <v>5.4205227205849047</v>
      </c>
      <c r="G37" s="283">
        <f t="shared" si="56"/>
        <v>0</v>
      </c>
      <c r="H37" s="283">
        <f t="shared" si="56"/>
        <v>0</v>
      </c>
      <c r="I37" s="283" t="e">
        <f>H37/G37</f>
        <v>#DIV/0!</v>
      </c>
      <c r="J37" s="283">
        <f t="shared" si="57"/>
        <v>0</v>
      </c>
      <c r="K37" s="283">
        <f t="shared" si="57"/>
        <v>0</v>
      </c>
      <c r="L37" s="283">
        <f t="shared" si="57"/>
        <v>0</v>
      </c>
      <c r="M37" s="283">
        <f t="shared" si="57"/>
        <v>0</v>
      </c>
      <c r="N37" s="283">
        <f t="shared" si="57"/>
        <v>0</v>
      </c>
      <c r="O37" s="283">
        <f t="shared" si="57"/>
        <v>0</v>
      </c>
      <c r="P37" s="283" t="e">
        <f t="shared" si="42"/>
        <v>#DIV/0!</v>
      </c>
      <c r="Q37" s="283">
        <f t="shared" si="58"/>
        <v>0</v>
      </c>
      <c r="R37" s="283">
        <f t="shared" si="58"/>
        <v>0</v>
      </c>
      <c r="S37" s="283">
        <f t="shared" si="58"/>
        <v>0</v>
      </c>
      <c r="T37" s="283">
        <f t="shared" si="58"/>
        <v>0</v>
      </c>
      <c r="U37" s="283">
        <f t="shared" si="58"/>
        <v>0</v>
      </c>
      <c r="V37" s="283">
        <f t="shared" si="58"/>
        <v>0</v>
      </c>
      <c r="W37" s="283">
        <f t="shared" si="58"/>
        <v>0</v>
      </c>
      <c r="X37" s="283">
        <f t="shared" si="58"/>
        <v>0</v>
      </c>
      <c r="Y37" s="283" t="e">
        <f t="shared" si="44"/>
        <v>#DIV/0!</v>
      </c>
      <c r="Z37" s="283">
        <f t="shared" si="5"/>
        <v>1472.6</v>
      </c>
      <c r="AA37" s="283">
        <f t="shared" si="5"/>
        <v>7982.2617583333304</v>
      </c>
      <c r="AB37" s="283">
        <f>AA37/Z37</f>
        <v>5.4205227205849047</v>
      </c>
      <c r="AC37" s="279">
        <f t="shared" si="21"/>
        <v>6.5046272647018855</v>
      </c>
      <c r="AE37" s="283">
        <f t="shared" si="59"/>
        <v>1165.3800000000001</v>
      </c>
      <c r="AF37" s="283">
        <f t="shared" si="59"/>
        <v>6145.2183333333323</v>
      </c>
      <c r="AG37" s="283">
        <f t="shared" si="52"/>
        <v>5.2731455262089035</v>
      </c>
      <c r="AH37" s="283">
        <f t="shared" si="60"/>
        <v>0</v>
      </c>
      <c r="AI37" s="283">
        <f t="shared" si="60"/>
        <v>0</v>
      </c>
      <c r="AJ37" s="283" t="e">
        <f>AI37/AH37</f>
        <v>#DIV/0!</v>
      </c>
      <c r="AK37" s="283">
        <f t="shared" si="61"/>
        <v>0</v>
      </c>
      <c r="AL37" s="283">
        <f t="shared" si="61"/>
        <v>0</v>
      </c>
      <c r="AM37" s="283">
        <f t="shared" si="61"/>
        <v>0</v>
      </c>
      <c r="AN37" s="283">
        <f t="shared" si="61"/>
        <v>0</v>
      </c>
      <c r="AO37" s="283">
        <f t="shared" si="61"/>
        <v>0</v>
      </c>
      <c r="AP37" s="283">
        <f t="shared" si="61"/>
        <v>0</v>
      </c>
      <c r="AQ37" s="283" t="e">
        <f t="shared" si="46"/>
        <v>#DIV/0!</v>
      </c>
      <c r="AR37" s="283">
        <f t="shared" si="62"/>
        <v>0</v>
      </c>
      <c r="AS37" s="283">
        <f t="shared" si="62"/>
        <v>0</v>
      </c>
      <c r="AT37" s="283">
        <f t="shared" si="62"/>
        <v>0</v>
      </c>
      <c r="AU37" s="283">
        <f t="shared" si="62"/>
        <v>0</v>
      </c>
      <c r="AV37" s="283">
        <f t="shared" si="62"/>
        <v>0</v>
      </c>
      <c r="AW37" s="283">
        <f t="shared" si="62"/>
        <v>0</v>
      </c>
      <c r="AX37" s="283">
        <f t="shared" si="62"/>
        <v>0</v>
      </c>
      <c r="AY37" s="283">
        <f t="shared" si="62"/>
        <v>0</v>
      </c>
      <c r="AZ37" s="283" t="e">
        <f t="shared" si="48"/>
        <v>#DIV/0!</v>
      </c>
      <c r="BA37" s="283">
        <f t="shared" si="11"/>
        <v>1165.3800000000001</v>
      </c>
      <c r="BB37" s="283">
        <f t="shared" si="11"/>
        <v>6145.2183333333323</v>
      </c>
      <c r="BC37" s="283">
        <f>BB37/BA37</f>
        <v>5.2731455262089035</v>
      </c>
      <c r="BD37" s="279">
        <f>BC37*1.2</f>
        <v>6.3277746314506844</v>
      </c>
      <c r="BE37" s="308">
        <f t="shared" si="22"/>
        <v>102.79486302138825</v>
      </c>
      <c r="BF37" s="308">
        <f t="shared" si="23"/>
        <v>126.36221661603939</v>
      </c>
    </row>
    <row r="38" spans="1:58" s="265" customFormat="1" ht="15.75" x14ac:dyDescent="0.25">
      <c r="A38" s="505"/>
      <c r="B38" s="267" t="s">
        <v>11</v>
      </c>
      <c r="C38" s="268"/>
      <c r="D38" s="283">
        <f t="shared" si="55"/>
        <v>0</v>
      </c>
      <c r="E38" s="283">
        <f t="shared" si="55"/>
        <v>0</v>
      </c>
      <c r="F38" s="283" t="e">
        <f t="shared" si="49"/>
        <v>#DIV/0!</v>
      </c>
      <c r="G38" s="283">
        <f t="shared" si="56"/>
        <v>0</v>
      </c>
      <c r="H38" s="283">
        <f t="shared" si="56"/>
        <v>0</v>
      </c>
      <c r="I38" s="283" t="e">
        <f>H38/G38</f>
        <v>#DIV/0!</v>
      </c>
      <c r="J38" s="283">
        <f t="shared" si="57"/>
        <v>0</v>
      </c>
      <c r="K38" s="283">
        <f t="shared" si="57"/>
        <v>0</v>
      </c>
      <c r="L38" s="283">
        <f t="shared" si="57"/>
        <v>0</v>
      </c>
      <c r="M38" s="283">
        <f t="shared" si="57"/>
        <v>0</v>
      </c>
      <c r="N38" s="283">
        <f t="shared" si="57"/>
        <v>0</v>
      </c>
      <c r="O38" s="283">
        <f t="shared" si="57"/>
        <v>0</v>
      </c>
      <c r="P38" s="283" t="e">
        <f t="shared" si="42"/>
        <v>#DIV/0!</v>
      </c>
      <c r="Q38" s="283">
        <f t="shared" si="58"/>
        <v>0</v>
      </c>
      <c r="R38" s="283">
        <f t="shared" si="58"/>
        <v>0</v>
      </c>
      <c r="S38" s="283">
        <f t="shared" si="58"/>
        <v>0</v>
      </c>
      <c r="T38" s="283">
        <f t="shared" si="58"/>
        <v>0</v>
      </c>
      <c r="U38" s="283">
        <f t="shared" si="58"/>
        <v>0</v>
      </c>
      <c r="V38" s="283">
        <f t="shared" si="58"/>
        <v>0</v>
      </c>
      <c r="W38" s="283">
        <f t="shared" si="58"/>
        <v>0</v>
      </c>
      <c r="X38" s="283">
        <f t="shared" si="58"/>
        <v>0</v>
      </c>
      <c r="Y38" s="283" t="e">
        <f t="shared" si="44"/>
        <v>#DIV/0!</v>
      </c>
      <c r="Z38" s="283">
        <f t="shared" si="5"/>
        <v>0</v>
      </c>
      <c r="AA38" s="283">
        <f t="shared" si="5"/>
        <v>0</v>
      </c>
      <c r="AB38" s="283"/>
      <c r="AC38" s="279"/>
      <c r="AE38" s="283">
        <f t="shared" si="59"/>
        <v>0</v>
      </c>
      <c r="AF38" s="283">
        <f t="shared" si="59"/>
        <v>0</v>
      </c>
      <c r="AG38" s="283" t="e">
        <f t="shared" si="52"/>
        <v>#DIV/0!</v>
      </c>
      <c r="AH38" s="283">
        <f t="shared" si="60"/>
        <v>0</v>
      </c>
      <c r="AI38" s="283">
        <f t="shared" si="60"/>
        <v>0</v>
      </c>
      <c r="AJ38" s="283" t="e">
        <f>AI38/AH38</f>
        <v>#DIV/0!</v>
      </c>
      <c r="AK38" s="283">
        <f t="shared" si="61"/>
        <v>0</v>
      </c>
      <c r="AL38" s="283">
        <f t="shared" si="61"/>
        <v>0</v>
      </c>
      <c r="AM38" s="283">
        <f t="shared" si="61"/>
        <v>0</v>
      </c>
      <c r="AN38" s="283">
        <f t="shared" si="61"/>
        <v>0</v>
      </c>
      <c r="AO38" s="283">
        <f t="shared" si="61"/>
        <v>0</v>
      </c>
      <c r="AP38" s="283">
        <f t="shared" si="61"/>
        <v>0</v>
      </c>
      <c r="AQ38" s="283" t="e">
        <f t="shared" si="46"/>
        <v>#DIV/0!</v>
      </c>
      <c r="AR38" s="283">
        <f t="shared" si="62"/>
        <v>0</v>
      </c>
      <c r="AS38" s="283">
        <f t="shared" si="62"/>
        <v>0</v>
      </c>
      <c r="AT38" s="283">
        <f t="shared" si="62"/>
        <v>0</v>
      </c>
      <c r="AU38" s="283">
        <f t="shared" si="62"/>
        <v>0</v>
      </c>
      <c r="AV38" s="283">
        <f t="shared" si="62"/>
        <v>0</v>
      </c>
      <c r="AW38" s="283">
        <f t="shared" si="62"/>
        <v>0</v>
      </c>
      <c r="AX38" s="283">
        <f t="shared" si="62"/>
        <v>0</v>
      </c>
      <c r="AY38" s="283">
        <f t="shared" si="62"/>
        <v>0</v>
      </c>
      <c r="AZ38" s="283" t="e">
        <f t="shared" si="48"/>
        <v>#DIV/0!</v>
      </c>
      <c r="BA38" s="283">
        <f t="shared" si="11"/>
        <v>0</v>
      </c>
      <c r="BB38" s="283">
        <f t="shared" si="11"/>
        <v>0</v>
      </c>
      <c r="BC38" s="283"/>
      <c r="BD38" s="279"/>
      <c r="BE38" s="308"/>
      <c r="BF38" s="308"/>
    </row>
    <row r="39" spans="1:58" s="265" customFormat="1" ht="15.75" x14ac:dyDescent="0.25">
      <c r="A39" s="505"/>
      <c r="B39" s="267" t="s">
        <v>12</v>
      </c>
      <c r="C39" s="268"/>
      <c r="D39" s="283">
        <f t="shared" si="55"/>
        <v>81.028999999999996</v>
      </c>
      <c r="E39" s="283">
        <f t="shared" si="55"/>
        <v>565.16674166666701</v>
      </c>
      <c r="F39" s="283">
        <f t="shared" si="49"/>
        <v>6.9748700053890218</v>
      </c>
      <c r="G39" s="283">
        <f t="shared" si="56"/>
        <v>0</v>
      </c>
      <c r="H39" s="283">
        <f t="shared" si="56"/>
        <v>0</v>
      </c>
      <c r="I39" s="283" t="e">
        <f>H39/G39</f>
        <v>#DIV/0!</v>
      </c>
      <c r="J39" s="283">
        <f t="shared" si="57"/>
        <v>0</v>
      </c>
      <c r="K39" s="283">
        <f t="shared" si="57"/>
        <v>0</v>
      </c>
      <c r="L39" s="283">
        <f t="shared" si="57"/>
        <v>0</v>
      </c>
      <c r="M39" s="283">
        <f t="shared" si="57"/>
        <v>0</v>
      </c>
      <c r="N39" s="283">
        <f t="shared" si="57"/>
        <v>0</v>
      </c>
      <c r="O39" s="283">
        <f t="shared" si="57"/>
        <v>0</v>
      </c>
      <c r="P39" s="283" t="e">
        <f t="shared" si="42"/>
        <v>#DIV/0!</v>
      </c>
      <c r="Q39" s="283">
        <f t="shared" si="58"/>
        <v>0</v>
      </c>
      <c r="R39" s="283">
        <f t="shared" si="58"/>
        <v>0</v>
      </c>
      <c r="S39" s="283">
        <f t="shared" si="58"/>
        <v>0</v>
      </c>
      <c r="T39" s="283">
        <f t="shared" si="58"/>
        <v>0</v>
      </c>
      <c r="U39" s="283">
        <f t="shared" si="58"/>
        <v>0</v>
      </c>
      <c r="V39" s="283">
        <f t="shared" si="58"/>
        <v>0</v>
      </c>
      <c r="W39" s="283">
        <f t="shared" si="58"/>
        <v>0</v>
      </c>
      <c r="X39" s="283">
        <f t="shared" si="58"/>
        <v>0</v>
      </c>
      <c r="Y39" s="283" t="e">
        <f t="shared" si="44"/>
        <v>#DIV/0!</v>
      </c>
      <c r="Z39" s="283">
        <f t="shared" si="5"/>
        <v>81.028999999999996</v>
      </c>
      <c r="AA39" s="283">
        <f t="shared" si="5"/>
        <v>565.16674166666701</v>
      </c>
      <c r="AB39" s="283">
        <f>AA39/Z39</f>
        <v>6.9748700053890218</v>
      </c>
      <c r="AC39" s="279">
        <f>AB39*1.2</f>
        <v>8.3698440064668258</v>
      </c>
      <c r="AE39" s="283">
        <f t="shared" si="59"/>
        <v>153.72800000000001</v>
      </c>
      <c r="AF39" s="283">
        <f t="shared" si="59"/>
        <v>739.51973333333331</v>
      </c>
      <c r="AG39" s="283">
        <f t="shared" si="52"/>
        <v>4.8105727865667491</v>
      </c>
      <c r="AH39" s="283">
        <f t="shared" si="60"/>
        <v>0</v>
      </c>
      <c r="AI39" s="283">
        <f t="shared" si="60"/>
        <v>0</v>
      </c>
      <c r="AJ39" s="283" t="e">
        <f>AI39/AH39</f>
        <v>#DIV/0!</v>
      </c>
      <c r="AK39" s="283">
        <f t="shared" si="61"/>
        <v>0</v>
      </c>
      <c r="AL39" s="283">
        <f t="shared" si="61"/>
        <v>0</v>
      </c>
      <c r="AM39" s="283">
        <f t="shared" si="61"/>
        <v>0</v>
      </c>
      <c r="AN39" s="283">
        <f t="shared" si="61"/>
        <v>0</v>
      </c>
      <c r="AO39" s="283">
        <f t="shared" si="61"/>
        <v>0</v>
      </c>
      <c r="AP39" s="283">
        <f t="shared" si="61"/>
        <v>0</v>
      </c>
      <c r="AQ39" s="283" t="e">
        <f t="shared" si="46"/>
        <v>#DIV/0!</v>
      </c>
      <c r="AR39" s="283">
        <f t="shared" si="62"/>
        <v>0</v>
      </c>
      <c r="AS39" s="283">
        <f t="shared" si="62"/>
        <v>0</v>
      </c>
      <c r="AT39" s="283">
        <f t="shared" si="62"/>
        <v>0</v>
      </c>
      <c r="AU39" s="283">
        <f t="shared" si="62"/>
        <v>0</v>
      </c>
      <c r="AV39" s="283">
        <f t="shared" si="62"/>
        <v>0</v>
      </c>
      <c r="AW39" s="283">
        <f t="shared" si="62"/>
        <v>0</v>
      </c>
      <c r="AX39" s="283">
        <f t="shared" si="62"/>
        <v>0</v>
      </c>
      <c r="AY39" s="283">
        <f t="shared" si="62"/>
        <v>0</v>
      </c>
      <c r="AZ39" s="283" t="e">
        <f t="shared" si="48"/>
        <v>#DIV/0!</v>
      </c>
      <c r="BA39" s="283">
        <f t="shared" si="11"/>
        <v>153.72800000000001</v>
      </c>
      <c r="BB39" s="283">
        <f t="shared" si="11"/>
        <v>739.51973333333331</v>
      </c>
      <c r="BC39" s="283">
        <f>BB39/BA39</f>
        <v>4.8105727865667491</v>
      </c>
      <c r="BD39" s="279">
        <f>BC39*1.2</f>
        <v>5.772687343880099</v>
      </c>
      <c r="BE39" s="308">
        <f t="shared" si="22"/>
        <v>144.99042660503858</v>
      </c>
      <c r="BF39" s="308">
        <f t="shared" si="23"/>
        <v>52.709330766028309</v>
      </c>
    </row>
    <row r="40" spans="1:58" s="265" customFormat="1" ht="15.75" x14ac:dyDescent="0.25">
      <c r="A40" s="505"/>
      <c r="B40" s="267" t="s">
        <v>13</v>
      </c>
      <c r="C40" s="269"/>
      <c r="D40" s="283">
        <f t="shared" si="55"/>
        <v>5897.9220000000005</v>
      </c>
      <c r="E40" s="283">
        <f t="shared" si="55"/>
        <v>34686.920416666704</v>
      </c>
      <c r="F40" s="283">
        <f t="shared" si="49"/>
        <v>5.881210435924161</v>
      </c>
      <c r="G40" s="283">
        <f t="shared" si="56"/>
        <v>0</v>
      </c>
      <c r="H40" s="283">
        <f t="shared" si="56"/>
        <v>0</v>
      </c>
      <c r="I40" s="283" t="e">
        <f>H40/G40</f>
        <v>#DIV/0!</v>
      </c>
      <c r="J40" s="283">
        <f t="shared" si="57"/>
        <v>0</v>
      </c>
      <c r="K40" s="283">
        <f t="shared" si="57"/>
        <v>0</v>
      </c>
      <c r="L40" s="283">
        <f t="shared" si="57"/>
        <v>0</v>
      </c>
      <c r="M40" s="283">
        <f t="shared" si="57"/>
        <v>0</v>
      </c>
      <c r="N40" s="283">
        <f t="shared" si="57"/>
        <v>0</v>
      </c>
      <c r="O40" s="283">
        <f t="shared" si="57"/>
        <v>0</v>
      </c>
      <c r="P40" s="283" t="e">
        <f t="shared" si="42"/>
        <v>#DIV/0!</v>
      </c>
      <c r="Q40" s="283">
        <f t="shared" si="58"/>
        <v>0</v>
      </c>
      <c r="R40" s="283">
        <f t="shared" si="58"/>
        <v>0</v>
      </c>
      <c r="S40" s="283">
        <f t="shared" si="58"/>
        <v>0</v>
      </c>
      <c r="T40" s="283">
        <f t="shared" si="58"/>
        <v>0</v>
      </c>
      <c r="U40" s="283">
        <f t="shared" si="58"/>
        <v>0</v>
      </c>
      <c r="V40" s="283">
        <f t="shared" si="58"/>
        <v>0</v>
      </c>
      <c r="W40" s="283">
        <f t="shared" si="58"/>
        <v>0</v>
      </c>
      <c r="X40" s="283">
        <f t="shared" si="58"/>
        <v>0</v>
      </c>
      <c r="Y40" s="283" t="e">
        <f t="shared" si="44"/>
        <v>#DIV/0!</v>
      </c>
      <c r="Z40" s="283">
        <f t="shared" si="5"/>
        <v>5897.9220000000005</v>
      </c>
      <c r="AA40" s="283">
        <f t="shared" si="5"/>
        <v>34686.920416666704</v>
      </c>
      <c r="AB40" s="283">
        <f>AA40/Z40</f>
        <v>5.881210435924161</v>
      </c>
      <c r="AC40" s="279">
        <f>AB40*1.2</f>
        <v>7.0574525231089931</v>
      </c>
      <c r="AE40" s="283">
        <f t="shared" si="59"/>
        <v>6539.973</v>
      </c>
      <c r="AF40" s="283">
        <f t="shared" si="59"/>
        <v>26679.805925000001</v>
      </c>
      <c r="AG40" s="283">
        <f t="shared" si="52"/>
        <v>4.0794978702511466</v>
      </c>
      <c r="AH40" s="283">
        <f t="shared" si="60"/>
        <v>0</v>
      </c>
      <c r="AI40" s="283">
        <f t="shared" si="60"/>
        <v>0</v>
      </c>
      <c r="AJ40" s="283" t="e">
        <f>AI40/AH40</f>
        <v>#DIV/0!</v>
      </c>
      <c r="AK40" s="283">
        <f t="shared" si="61"/>
        <v>0</v>
      </c>
      <c r="AL40" s="283">
        <f t="shared" si="61"/>
        <v>0</v>
      </c>
      <c r="AM40" s="283">
        <f t="shared" si="61"/>
        <v>0</v>
      </c>
      <c r="AN40" s="283">
        <f t="shared" si="61"/>
        <v>0</v>
      </c>
      <c r="AO40" s="283">
        <f t="shared" si="61"/>
        <v>0</v>
      </c>
      <c r="AP40" s="283">
        <f t="shared" si="61"/>
        <v>0</v>
      </c>
      <c r="AQ40" s="283" t="e">
        <f t="shared" si="46"/>
        <v>#DIV/0!</v>
      </c>
      <c r="AR40" s="283">
        <f t="shared" si="62"/>
        <v>0</v>
      </c>
      <c r="AS40" s="283">
        <f t="shared" si="62"/>
        <v>0</v>
      </c>
      <c r="AT40" s="283">
        <f t="shared" si="62"/>
        <v>0</v>
      </c>
      <c r="AU40" s="283">
        <f t="shared" si="62"/>
        <v>0</v>
      </c>
      <c r="AV40" s="283">
        <f t="shared" si="62"/>
        <v>0</v>
      </c>
      <c r="AW40" s="283">
        <f t="shared" si="62"/>
        <v>0</v>
      </c>
      <c r="AX40" s="283">
        <f t="shared" si="62"/>
        <v>0</v>
      </c>
      <c r="AY40" s="283">
        <f t="shared" si="62"/>
        <v>0</v>
      </c>
      <c r="AZ40" s="283" t="e">
        <f t="shared" si="48"/>
        <v>#DIV/0!</v>
      </c>
      <c r="BA40" s="283">
        <f t="shared" si="11"/>
        <v>6539.973</v>
      </c>
      <c r="BB40" s="283">
        <f t="shared" si="11"/>
        <v>26679.805925000001</v>
      </c>
      <c r="BC40" s="283">
        <f>BB40/BA40</f>
        <v>4.0794978702511466</v>
      </c>
      <c r="BD40" s="279">
        <f>BC40*1.2</f>
        <v>4.8953974443013761</v>
      </c>
      <c r="BE40" s="308">
        <f t="shared" si="22"/>
        <v>144.16505714616528</v>
      </c>
      <c r="BF40" s="308">
        <f t="shared" si="23"/>
        <v>90.18266589173993</v>
      </c>
    </row>
    <row r="41" spans="1:58" x14ac:dyDescent="0.25">
      <c r="C41"/>
    </row>
    <row r="42" spans="1:58" ht="6" customHeight="1" x14ac:dyDescent="0.25">
      <c r="C42"/>
    </row>
    <row r="43" spans="1:58" s="22" customFormat="1" ht="18.75" hidden="1" x14ac:dyDescent="0.3">
      <c r="A43" s="21"/>
      <c r="D43" s="73"/>
      <c r="E43" s="73"/>
      <c r="F43" s="73"/>
      <c r="G43" s="73"/>
      <c r="H43" s="73"/>
      <c r="I43" s="73"/>
      <c r="Z43" s="278"/>
      <c r="AA43" s="278"/>
      <c r="AB43" s="278"/>
      <c r="AC43" s="278"/>
    </row>
    <row r="44" spans="1:58" ht="18.75" x14ac:dyDescent="0.3">
      <c r="A44" s="21"/>
      <c r="C44"/>
    </row>
    <row r="45" spans="1:58" ht="15.75" x14ac:dyDescent="0.25">
      <c r="B45" s="67"/>
      <c r="C45" s="67"/>
      <c r="D45" s="67"/>
      <c r="E45" s="67"/>
      <c r="F45" s="67"/>
      <c r="G45" s="67"/>
      <c r="AB45" s="67"/>
    </row>
    <row r="46" spans="1:58" x14ac:dyDescent="0.25">
      <c r="C46"/>
    </row>
    <row r="48" spans="1:58" x14ac:dyDescent="0.25">
      <c r="L48" s="479" t="s">
        <v>32</v>
      </c>
      <c r="M48" s="479"/>
      <c r="N48" s="479"/>
      <c r="O48" s="479"/>
      <c r="P48" s="479"/>
      <c r="Q48" s="479"/>
    </row>
    <row r="49" spans="12:17" x14ac:dyDescent="0.25">
      <c r="L49" s="479"/>
      <c r="M49" s="479"/>
      <c r="N49" s="479"/>
      <c r="O49" s="479"/>
      <c r="P49" s="479"/>
      <c r="Q49" s="479"/>
    </row>
    <row r="50" spans="12:17" x14ac:dyDescent="0.25">
      <c r="L50" s="479"/>
      <c r="M50" s="479"/>
      <c r="N50" s="479"/>
      <c r="O50" s="479"/>
      <c r="P50" s="479"/>
      <c r="Q50" s="479"/>
    </row>
    <row r="51" spans="12:17" x14ac:dyDescent="0.25">
      <c r="L51" s="479"/>
      <c r="M51" s="479"/>
      <c r="N51" s="479"/>
      <c r="O51" s="479"/>
      <c r="P51" s="479"/>
      <c r="Q51" s="479"/>
    </row>
  </sheetData>
  <mergeCells count="21">
    <mergeCell ref="A6:A31"/>
    <mergeCell ref="A34:A40"/>
    <mergeCell ref="L48:Q51"/>
    <mergeCell ref="Z4:AC4"/>
    <mergeCell ref="AE4:AG4"/>
    <mergeCell ref="H1:I1"/>
    <mergeCell ref="A2:BF2"/>
    <mergeCell ref="Z3:AC3"/>
    <mergeCell ref="BA3:BD3"/>
    <mergeCell ref="B4:B5"/>
    <mergeCell ref="C4:C5"/>
    <mergeCell ref="D4:F4"/>
    <mergeCell ref="G4:I4"/>
    <mergeCell ref="J4:P4"/>
    <mergeCell ref="Q4:Y4"/>
    <mergeCell ref="BE4:BE5"/>
    <mergeCell ref="BF4:BF5"/>
    <mergeCell ref="AH4:AJ4"/>
    <mergeCell ref="AK4:AQ4"/>
    <mergeCell ref="AR4:AZ4"/>
    <mergeCell ref="BA4:BD4"/>
  </mergeCells>
  <dataValidations count="1">
    <dataValidation type="decimal" allowBlank="1" showErrorMessage="1" errorTitle="Ошибка" error="Допускается ввод только действительных чисел!" sqref="Q6:V31 F32:O32 G6:H6 D14:E14 D6:E6 G23:H30 G14:H14 F33:F40 I37:I40 D23:E33 J15:M30 J14:K14 Q32:X32 J6:M6 AR6:AW31 AG32:AP32 AH6:AI6 AE14:AF14 AE6:AF6 AH23:AI30 AH14:AI14 AG33:AG40 AJ37:AJ40 AE23:AF33 AK15:AN30 AK14:AL14 AR32:AY32 AK6:AN6">
      <formula1>-9.99999999999999E+23</formula1>
      <formula2>9.99999999999999E+23</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57C9"/>
  </sheetPr>
  <dimension ref="A1:AP51"/>
  <sheetViews>
    <sheetView topLeftCell="A7" zoomScale="80" zoomScaleNormal="80" workbookViewId="0">
      <selection activeCell="AH46" sqref="AH46"/>
    </sheetView>
  </sheetViews>
  <sheetFormatPr defaultRowHeight="15" outlineLevelCol="1" x14ac:dyDescent="0.25"/>
  <cols>
    <col min="1" max="1" width="2" customWidth="1"/>
    <col min="2" max="2" width="54.5703125" bestFit="1" customWidth="1"/>
    <col min="3" max="3" width="8" style="3" bestFit="1" customWidth="1"/>
    <col min="4" max="4" width="16.7109375" hidden="1" customWidth="1" outlineLevel="1"/>
    <col min="5" max="5" width="17" hidden="1" customWidth="1" outlineLevel="1"/>
    <col min="6" max="6" width="15.28515625" hidden="1" customWidth="1" outlineLevel="1"/>
    <col min="7" max="7" width="16.7109375" hidden="1" customWidth="1" outlineLevel="1"/>
    <col min="8" max="8" width="16" hidden="1" customWidth="1" outlineLevel="1"/>
    <col min="9" max="9" width="15.28515625" hidden="1" customWidth="1" outlineLevel="1"/>
    <col min="10" max="11" width="15.7109375" hidden="1" customWidth="1" outlineLevel="1"/>
    <col min="12" max="12" width="11.5703125" hidden="1" customWidth="1" outlineLevel="1"/>
    <col min="13" max="15" width="15.7109375" hidden="1" customWidth="1" outlineLevel="1"/>
    <col min="16" max="16" width="15.28515625" hidden="1" customWidth="1" outlineLevel="1"/>
    <col min="17" max="18" width="15.7109375" hidden="1" customWidth="1" outlineLevel="1"/>
    <col min="19" max="19" width="11.5703125" hidden="1" customWidth="1" outlineLevel="1"/>
    <col min="20" max="24" width="15.7109375" hidden="1" customWidth="1" outlineLevel="1"/>
    <col min="25" max="25" width="15.28515625" hidden="1" customWidth="1" outlineLevel="1"/>
    <col min="26" max="26" width="17.28515625" style="264" bestFit="1" customWidth="1" collapsed="1"/>
    <col min="27" max="27" width="19.42578125" style="264" customWidth="1"/>
    <col min="28" max="28" width="14.85546875" style="264" customWidth="1"/>
    <col min="29" max="29" width="16.140625" style="264" customWidth="1"/>
    <col min="30" max="30" width="4" customWidth="1"/>
    <col min="31" max="31" width="18.7109375" bestFit="1" customWidth="1"/>
    <col min="32" max="32" width="17.7109375" bestFit="1" customWidth="1"/>
    <col min="33" max="33" width="13.7109375" bestFit="1" customWidth="1"/>
    <col min="34" max="34" width="13.42578125" customWidth="1"/>
    <col min="35" max="35" width="13.140625" customWidth="1"/>
    <col min="36" max="36" width="12.42578125" customWidth="1"/>
    <col min="37" max="37" width="15.7109375" customWidth="1"/>
    <col min="38" max="38" width="21.140625" customWidth="1"/>
    <col min="39" max="39" width="13.85546875" customWidth="1"/>
    <col min="41" max="41" width="10.42578125" customWidth="1"/>
    <col min="42" max="42" width="10.7109375" customWidth="1"/>
  </cols>
  <sheetData>
    <row r="1" spans="1:42" ht="15.75" x14ac:dyDescent="0.25">
      <c r="H1" s="473" t="s">
        <v>73</v>
      </c>
      <c r="I1" s="473"/>
    </row>
    <row r="2" spans="1:42" s="112" customFormat="1" ht="71.25" customHeight="1" x14ac:dyDescent="0.25">
      <c r="A2" s="476" t="s">
        <v>173</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row>
    <row r="3" spans="1:42" ht="12.75" customHeight="1" x14ac:dyDescent="0.25">
      <c r="B3" s="307"/>
      <c r="C3" s="307"/>
      <c r="D3" s="307"/>
      <c r="E3" s="307"/>
      <c r="F3" s="307"/>
      <c r="G3" s="307"/>
      <c r="H3" s="307"/>
      <c r="I3" s="307"/>
      <c r="J3" s="307"/>
      <c r="K3" s="307"/>
      <c r="L3" s="307"/>
      <c r="M3" s="307"/>
      <c r="N3" s="307"/>
      <c r="O3" s="307"/>
      <c r="P3" s="307"/>
      <c r="Q3" s="307"/>
      <c r="R3" s="307"/>
      <c r="S3" s="307"/>
      <c r="T3" s="307"/>
      <c r="U3" s="307"/>
      <c r="V3" s="307"/>
      <c r="W3" s="307"/>
      <c r="X3" s="307"/>
      <c r="Y3" s="307"/>
      <c r="Z3" s="508"/>
      <c r="AA3" s="508"/>
      <c r="AB3" s="508"/>
      <c r="AC3" s="508"/>
      <c r="AD3" s="17"/>
      <c r="AE3" s="508"/>
      <c r="AF3" s="508"/>
      <c r="AG3" s="508"/>
      <c r="AH3" s="508"/>
    </row>
    <row r="4" spans="1:42" ht="15.75" customHeight="1" x14ac:dyDescent="0.25">
      <c r="B4" s="501" t="s">
        <v>2</v>
      </c>
      <c r="C4" s="502" t="s">
        <v>0</v>
      </c>
      <c r="D4" s="503" t="s">
        <v>3</v>
      </c>
      <c r="E4" s="504"/>
      <c r="F4" s="504"/>
      <c r="G4" s="504" t="s">
        <v>4</v>
      </c>
      <c r="H4" s="504"/>
      <c r="I4" s="504"/>
      <c r="J4" s="504" t="s">
        <v>16</v>
      </c>
      <c r="K4" s="504"/>
      <c r="L4" s="504"/>
      <c r="M4" s="504"/>
      <c r="N4" s="504"/>
      <c r="O4" s="504"/>
      <c r="P4" s="504"/>
      <c r="Q4" s="504" t="s">
        <v>19</v>
      </c>
      <c r="R4" s="504"/>
      <c r="S4" s="504"/>
      <c r="T4" s="504"/>
      <c r="U4" s="504"/>
      <c r="V4" s="504"/>
      <c r="W4" s="504"/>
      <c r="X4" s="504"/>
      <c r="Y4" s="504"/>
      <c r="Z4" s="504" t="s">
        <v>174</v>
      </c>
      <c r="AA4" s="504"/>
      <c r="AB4" s="504"/>
      <c r="AC4" s="504"/>
      <c r="AE4" s="504" t="s">
        <v>175</v>
      </c>
      <c r="AF4" s="504"/>
      <c r="AG4" s="504"/>
      <c r="AH4" s="504"/>
      <c r="AI4" s="509" t="s">
        <v>176</v>
      </c>
      <c r="AJ4" s="509" t="s">
        <v>177</v>
      </c>
      <c r="AK4" s="504" t="s">
        <v>157</v>
      </c>
      <c r="AL4" s="504"/>
      <c r="AM4" s="504"/>
      <c r="AN4" s="504"/>
      <c r="AO4" s="509" t="s">
        <v>171</v>
      </c>
      <c r="AP4" s="509" t="s">
        <v>172</v>
      </c>
    </row>
    <row r="5" spans="1:42" ht="110.25" customHeight="1" x14ac:dyDescent="0.25">
      <c r="B5" s="501"/>
      <c r="C5" s="502"/>
      <c r="D5" s="270" t="s">
        <v>24</v>
      </c>
      <c r="E5" s="271" t="s">
        <v>25</v>
      </c>
      <c r="F5" s="272" t="s">
        <v>30</v>
      </c>
      <c r="G5" s="270" t="s">
        <v>24</v>
      </c>
      <c r="H5" s="271" t="s">
        <v>25</v>
      </c>
      <c r="I5" s="272" t="s">
        <v>30</v>
      </c>
      <c r="J5" s="273" t="s">
        <v>5</v>
      </c>
      <c r="K5" s="271" t="s">
        <v>27</v>
      </c>
      <c r="L5" s="273" t="s">
        <v>29</v>
      </c>
      <c r="M5" s="271" t="s">
        <v>28</v>
      </c>
      <c r="N5" s="274" t="s">
        <v>20</v>
      </c>
      <c r="O5" s="274" t="s">
        <v>21</v>
      </c>
      <c r="P5" s="272" t="s">
        <v>30</v>
      </c>
      <c r="Q5" s="273" t="s">
        <v>5</v>
      </c>
      <c r="R5" s="271" t="s">
        <v>18</v>
      </c>
      <c r="S5" s="273" t="s">
        <v>29</v>
      </c>
      <c r="T5" s="271" t="s">
        <v>28</v>
      </c>
      <c r="U5" s="273" t="s">
        <v>125</v>
      </c>
      <c r="V5" s="271" t="s">
        <v>126</v>
      </c>
      <c r="W5" s="274" t="s">
        <v>20</v>
      </c>
      <c r="X5" s="274" t="s">
        <v>21</v>
      </c>
      <c r="Y5" s="272" t="s">
        <v>30</v>
      </c>
      <c r="Z5" s="275" t="s">
        <v>24</v>
      </c>
      <c r="AA5" s="276" t="s">
        <v>92</v>
      </c>
      <c r="AB5" s="277" t="s">
        <v>69</v>
      </c>
      <c r="AC5" s="277" t="s">
        <v>81</v>
      </c>
      <c r="AE5" s="275" t="s">
        <v>24</v>
      </c>
      <c r="AF5" s="276" t="s">
        <v>92</v>
      </c>
      <c r="AG5" s="277" t="s">
        <v>69</v>
      </c>
      <c r="AH5" s="277" t="s">
        <v>81</v>
      </c>
      <c r="AI5" s="509"/>
      <c r="AJ5" s="509"/>
      <c r="AK5" s="275" t="s">
        <v>24</v>
      </c>
      <c r="AL5" s="276" t="s">
        <v>92</v>
      </c>
      <c r="AM5" s="277" t="s">
        <v>69</v>
      </c>
      <c r="AN5" s="277" t="s">
        <v>81</v>
      </c>
      <c r="AO5" s="509"/>
      <c r="AP5" s="509"/>
    </row>
    <row r="6" spans="1:42" s="264" customFormat="1" ht="24" x14ac:dyDescent="0.25">
      <c r="A6" s="481"/>
      <c r="B6" s="159" t="s">
        <v>1</v>
      </c>
      <c r="C6" s="262" t="s">
        <v>95</v>
      </c>
      <c r="D6" s="279">
        <f>SUM(D7:D13)</f>
        <v>0</v>
      </c>
      <c r="E6" s="279">
        <f>SUM(E7:E13)</f>
        <v>0</v>
      </c>
      <c r="F6" s="279" t="e">
        <f t="shared" ref="F6:F13" si="0">E6/D6</f>
        <v>#DIV/0!</v>
      </c>
      <c r="G6" s="279">
        <f>SUM(G7:G13)</f>
        <v>0</v>
      </c>
      <c r="H6" s="279">
        <f>SUM(H7:H13)</f>
        <v>0</v>
      </c>
      <c r="I6" s="279" t="e">
        <f t="shared" ref="I6:I21" si="1">H6/G6</f>
        <v>#DIV/0!</v>
      </c>
      <c r="J6" s="279">
        <f>SUM(J7:J13)</f>
        <v>8840.4709999999995</v>
      </c>
      <c r="K6" s="279">
        <f>SUM(K7:K13)</f>
        <v>29849.480100000001</v>
      </c>
      <c r="L6" s="279">
        <f>SUM(L7:L13)</f>
        <v>1.1455833333333334</v>
      </c>
      <c r="M6" s="279">
        <f>SUM(M7:M13)</f>
        <v>11683.556624999999</v>
      </c>
      <c r="N6" s="279">
        <f t="shared" ref="N6:N13" si="2">J6</f>
        <v>8840.4709999999995</v>
      </c>
      <c r="O6" s="279">
        <f t="shared" ref="O6:O13" si="3">K6+M6</f>
        <v>41533.036724999998</v>
      </c>
      <c r="P6" s="279">
        <f>O6/N6</f>
        <v>4.6980570068042757</v>
      </c>
      <c r="Q6" s="279">
        <f t="shared" ref="Q6:V6" si="4">SUM(Q7:Q13)</f>
        <v>7501.04</v>
      </c>
      <c r="R6" s="279">
        <f t="shared" si="4"/>
        <v>16585.394491666666</v>
      </c>
      <c r="S6" s="279">
        <f t="shared" si="4"/>
        <v>0.93516666666666681</v>
      </c>
      <c r="T6" s="279">
        <f t="shared" si="4"/>
        <v>9549.9148666666679</v>
      </c>
      <c r="U6" s="279">
        <f t="shared" si="4"/>
        <v>1.2134166666666666</v>
      </c>
      <c r="V6" s="279">
        <f t="shared" si="4"/>
        <v>3926.834816666666</v>
      </c>
      <c r="W6" s="279">
        <f>Q6</f>
        <v>7501.04</v>
      </c>
      <c r="X6" s="279">
        <f>R6+T6+V6</f>
        <v>30062.144174999998</v>
      </c>
      <c r="Y6" s="279">
        <f>X6/W6</f>
        <v>4.0077301514190031</v>
      </c>
      <c r="Z6" s="279">
        <f t="shared" ref="Z6:AA40" si="5">W6+N6+G6+D6</f>
        <v>16341.510999999999</v>
      </c>
      <c r="AA6" s="279">
        <f t="shared" si="5"/>
        <v>71595.180899999992</v>
      </c>
      <c r="AB6" s="279">
        <f>IFERROR(AA6/Z6,0)</f>
        <v>4.3811848794153736</v>
      </c>
      <c r="AC6" s="279">
        <f>AB6*1.2</f>
        <v>5.257421855298448</v>
      </c>
      <c r="AE6" s="279">
        <v>16703.947</v>
      </c>
      <c r="AF6" s="279">
        <v>69773.741125</v>
      </c>
      <c r="AG6" s="279">
        <v>4.177081088978551</v>
      </c>
      <c r="AH6" s="279">
        <v>5.0124973067742609</v>
      </c>
      <c r="AI6" s="369">
        <f>IFERROR(AB6/AG6*100,0)</f>
        <v>104.88627790768442</v>
      </c>
      <c r="AJ6" s="369">
        <f>IFERROR(Z6/AE6*100,0)</f>
        <v>97.830237368449488</v>
      </c>
      <c r="AK6" s="279">
        <v>16603.252</v>
      </c>
      <c r="AL6" s="279">
        <v>63370.963199999904</v>
      </c>
      <c r="AM6" s="279">
        <v>3.8167801825810899</v>
      </c>
      <c r="AN6" s="279">
        <v>4.5801362190973123</v>
      </c>
      <c r="AO6" s="369">
        <f>AH6/AM6*100</f>
        <v>131.32790118881223</v>
      </c>
      <c r="AP6" s="369">
        <f>AF6/AK6*100</f>
        <v>420.24141490474278</v>
      </c>
    </row>
    <row r="7" spans="1:42" ht="15.75" x14ac:dyDescent="0.25">
      <c r="A7" s="481"/>
      <c r="B7" s="170" t="s">
        <v>7</v>
      </c>
      <c r="C7" s="263" t="s">
        <v>96</v>
      </c>
      <c r="D7" s="303">
        <v>0</v>
      </c>
      <c r="E7" s="303">
        <v>0</v>
      </c>
      <c r="F7" s="279" t="e">
        <f t="shared" si="0"/>
        <v>#DIV/0!</v>
      </c>
      <c r="G7" s="303">
        <v>0</v>
      </c>
      <c r="H7" s="303">
        <v>0</v>
      </c>
      <c r="I7" s="279" t="e">
        <f t="shared" si="1"/>
        <v>#DIV/0!</v>
      </c>
      <c r="J7" s="303">
        <v>0</v>
      </c>
      <c r="K7" s="303">
        <v>0</v>
      </c>
      <c r="L7" s="303">
        <v>0</v>
      </c>
      <c r="M7" s="303">
        <v>0</v>
      </c>
      <c r="N7" s="280">
        <f t="shared" si="2"/>
        <v>0</v>
      </c>
      <c r="O7" s="280">
        <f t="shared" si="3"/>
        <v>0</v>
      </c>
      <c r="P7" s="279" t="e">
        <f t="shared" ref="P7:P30" si="6">O7/N7</f>
        <v>#DIV/0!</v>
      </c>
      <c r="Q7" s="304">
        <v>0</v>
      </c>
      <c r="R7" s="304">
        <v>0</v>
      </c>
      <c r="S7" s="304">
        <v>0</v>
      </c>
      <c r="T7" s="304">
        <v>0</v>
      </c>
      <c r="U7" s="304">
        <v>0</v>
      </c>
      <c r="V7" s="304">
        <v>0</v>
      </c>
      <c r="W7" s="280">
        <f t="shared" ref="W7:W30" si="7">Q7</f>
        <v>0</v>
      </c>
      <c r="X7" s="280">
        <f t="shared" ref="X7:X30" si="8">R7+T7</f>
        <v>0</v>
      </c>
      <c r="Y7" s="279" t="e">
        <f t="shared" ref="Y7:Y30" si="9">X7/W7</f>
        <v>#DIV/0!</v>
      </c>
      <c r="Z7" s="280">
        <f t="shared" si="5"/>
        <v>0</v>
      </c>
      <c r="AA7" s="280">
        <f t="shared" si="5"/>
        <v>0</v>
      </c>
      <c r="AB7" s="279">
        <f t="shared" ref="AB7:AB40" si="10">IFERROR(AA7/Z7,0)</f>
        <v>0</v>
      </c>
      <c r="AC7" s="279">
        <f t="shared" ref="AC7:AC38" si="11">AB7*1.2</f>
        <v>0</v>
      </c>
      <c r="AE7" s="280">
        <v>0</v>
      </c>
      <c r="AF7" s="280">
        <v>0</v>
      </c>
      <c r="AG7" s="279">
        <v>0</v>
      </c>
      <c r="AH7" s="280">
        <v>0</v>
      </c>
      <c r="AI7" s="369">
        <f t="shared" ref="AI7:AI40" si="12">IFERROR(AB7/AG7*100,0)</f>
        <v>0</v>
      </c>
      <c r="AJ7" s="369">
        <f t="shared" ref="AJ7:AJ40" si="13">IFERROR(Z7/AE7*100,0)</f>
        <v>0</v>
      </c>
      <c r="AK7" s="280">
        <v>0</v>
      </c>
      <c r="AL7" s="280">
        <v>0</v>
      </c>
      <c r="AM7" s="279"/>
      <c r="AN7" s="280"/>
      <c r="AO7" s="369"/>
      <c r="AP7" s="369"/>
    </row>
    <row r="8" spans="1:42" ht="15.75" x14ac:dyDescent="0.25">
      <c r="A8" s="481"/>
      <c r="B8" s="170" t="s">
        <v>8</v>
      </c>
      <c r="C8" s="263" t="s">
        <v>97</v>
      </c>
      <c r="D8" s="303">
        <v>0</v>
      </c>
      <c r="E8" s="303">
        <v>0</v>
      </c>
      <c r="F8" s="279" t="e">
        <f t="shared" si="0"/>
        <v>#DIV/0!</v>
      </c>
      <c r="G8" s="303">
        <v>0</v>
      </c>
      <c r="H8" s="303">
        <v>0</v>
      </c>
      <c r="I8" s="279" t="e">
        <f t="shared" si="1"/>
        <v>#DIV/0!</v>
      </c>
      <c r="J8" s="303">
        <v>8840.4709999999995</v>
      </c>
      <c r="K8" s="303">
        <v>29849.480100000001</v>
      </c>
      <c r="L8" s="303">
        <v>1.1455833333333334</v>
      </c>
      <c r="M8" s="303">
        <v>11683.556624999999</v>
      </c>
      <c r="N8" s="280">
        <f t="shared" si="2"/>
        <v>8840.4709999999995</v>
      </c>
      <c r="O8" s="280">
        <f t="shared" si="3"/>
        <v>41533.036724999998</v>
      </c>
      <c r="P8" s="279">
        <f t="shared" si="6"/>
        <v>4.6980570068042757</v>
      </c>
      <c r="Q8" s="304">
        <v>7501.04</v>
      </c>
      <c r="R8" s="304">
        <v>16585.394491666666</v>
      </c>
      <c r="S8" s="304">
        <v>0.93516666666666681</v>
      </c>
      <c r="T8" s="304">
        <v>9549.9148666666679</v>
      </c>
      <c r="U8" s="304">
        <v>1.2134166666666666</v>
      </c>
      <c r="V8" s="304">
        <v>3926.834816666666</v>
      </c>
      <c r="W8" s="280">
        <f t="shared" si="7"/>
        <v>7501.04</v>
      </c>
      <c r="X8" s="280">
        <f t="shared" si="8"/>
        <v>26135.309358333332</v>
      </c>
      <c r="Y8" s="279">
        <f t="shared" si="9"/>
        <v>3.4842247686098635</v>
      </c>
      <c r="Z8" s="280">
        <f t="shared" si="5"/>
        <v>16341.510999999999</v>
      </c>
      <c r="AA8" s="280">
        <f t="shared" si="5"/>
        <v>67668.346083333337</v>
      </c>
      <c r="AB8" s="279">
        <f t="shared" si="10"/>
        <v>4.1408867321591831</v>
      </c>
      <c r="AC8" s="279">
        <f t="shared" si="11"/>
        <v>4.9690640785910194</v>
      </c>
      <c r="AE8" s="280">
        <v>16703.947</v>
      </c>
      <c r="AF8" s="280">
        <v>66182.703024999995</v>
      </c>
      <c r="AG8" s="279">
        <v>3.9620996776989292</v>
      </c>
      <c r="AH8" s="280">
        <v>4.7545196132387151</v>
      </c>
      <c r="AI8" s="369">
        <f t="shared" si="12"/>
        <v>104.51243201847178</v>
      </c>
      <c r="AJ8" s="369">
        <f t="shared" si="13"/>
        <v>97.830237368449488</v>
      </c>
      <c r="AK8" s="280">
        <v>16603.252</v>
      </c>
      <c r="AL8" s="280">
        <v>60410.540333333236</v>
      </c>
      <c r="AM8" s="279">
        <v>3.6384763860316784</v>
      </c>
      <c r="AN8" s="280">
        <v>4.3661716632380143</v>
      </c>
      <c r="AO8" s="369">
        <f t="shared" ref="AO8:AO30" si="14">AH8/AM8*100</f>
        <v>130.6733673328647</v>
      </c>
      <c r="AP8" s="369">
        <f t="shared" ref="AP8:AP30" si="15">AF8/AK8*100</f>
        <v>398.61289237192807</v>
      </c>
    </row>
    <row r="9" spans="1:42" ht="15.75" x14ac:dyDescent="0.25">
      <c r="A9" s="481"/>
      <c r="B9" s="170" t="s">
        <v>9</v>
      </c>
      <c r="C9" s="263" t="s">
        <v>98</v>
      </c>
      <c r="D9" s="303">
        <v>0</v>
      </c>
      <c r="E9" s="303">
        <v>0</v>
      </c>
      <c r="F9" s="279" t="e">
        <f t="shared" si="0"/>
        <v>#DIV/0!</v>
      </c>
      <c r="G9" s="303">
        <v>0</v>
      </c>
      <c r="H9" s="303">
        <v>0</v>
      </c>
      <c r="I9" s="279" t="e">
        <f t="shared" si="1"/>
        <v>#DIV/0!</v>
      </c>
      <c r="J9" s="303">
        <v>0</v>
      </c>
      <c r="K9" s="303">
        <v>0</v>
      </c>
      <c r="L9" s="303">
        <v>0</v>
      </c>
      <c r="M9" s="303">
        <v>0</v>
      </c>
      <c r="N9" s="280">
        <f t="shared" si="2"/>
        <v>0</v>
      </c>
      <c r="O9" s="280">
        <f t="shared" si="3"/>
        <v>0</v>
      </c>
      <c r="P9" s="279" t="e">
        <f t="shared" si="6"/>
        <v>#DIV/0!</v>
      </c>
      <c r="Q9" s="304">
        <v>0</v>
      </c>
      <c r="R9" s="304">
        <v>0</v>
      </c>
      <c r="S9" s="304">
        <v>0</v>
      </c>
      <c r="T9" s="304">
        <v>0</v>
      </c>
      <c r="U9" s="304">
        <v>0</v>
      </c>
      <c r="V9" s="304">
        <v>0</v>
      </c>
      <c r="W9" s="280">
        <f t="shared" si="7"/>
        <v>0</v>
      </c>
      <c r="X9" s="280">
        <f t="shared" si="8"/>
        <v>0</v>
      </c>
      <c r="Y9" s="279" t="e">
        <f t="shared" si="9"/>
        <v>#DIV/0!</v>
      </c>
      <c r="Z9" s="280">
        <f t="shared" si="5"/>
        <v>0</v>
      </c>
      <c r="AA9" s="280">
        <f t="shared" si="5"/>
        <v>0</v>
      </c>
      <c r="AB9" s="279">
        <f t="shared" si="10"/>
        <v>0</v>
      </c>
      <c r="AC9" s="279">
        <f t="shared" si="11"/>
        <v>0</v>
      </c>
      <c r="AE9" s="280">
        <v>0</v>
      </c>
      <c r="AF9" s="280">
        <v>0</v>
      </c>
      <c r="AG9" s="280">
        <v>0</v>
      </c>
      <c r="AH9" s="280">
        <v>0</v>
      </c>
      <c r="AI9" s="369">
        <f t="shared" si="12"/>
        <v>0</v>
      </c>
      <c r="AJ9" s="369">
        <f t="shared" si="13"/>
        <v>0</v>
      </c>
      <c r="AK9" s="280">
        <v>0</v>
      </c>
      <c r="AL9" s="280">
        <v>0</v>
      </c>
      <c r="AM9" s="280">
        <v>0</v>
      </c>
      <c r="AN9" s="280">
        <v>0</v>
      </c>
      <c r="AO9" s="369"/>
      <c r="AP9" s="369"/>
    </row>
    <row r="10" spans="1:42" ht="15.75" x14ac:dyDescent="0.25">
      <c r="A10" s="481"/>
      <c r="B10" s="170" t="s">
        <v>10</v>
      </c>
      <c r="C10" s="263" t="s">
        <v>99</v>
      </c>
      <c r="D10" s="303">
        <v>0</v>
      </c>
      <c r="E10" s="303">
        <v>0</v>
      </c>
      <c r="F10" s="279" t="e">
        <f t="shared" si="0"/>
        <v>#DIV/0!</v>
      </c>
      <c r="G10" s="303">
        <v>0</v>
      </c>
      <c r="H10" s="303">
        <v>0</v>
      </c>
      <c r="I10" s="279" t="e">
        <f t="shared" si="1"/>
        <v>#DIV/0!</v>
      </c>
      <c r="J10" s="303">
        <v>0</v>
      </c>
      <c r="K10" s="303">
        <v>0</v>
      </c>
      <c r="L10" s="303">
        <v>0</v>
      </c>
      <c r="M10" s="303">
        <v>0</v>
      </c>
      <c r="N10" s="280">
        <f t="shared" si="2"/>
        <v>0</v>
      </c>
      <c r="O10" s="280">
        <f t="shared" si="3"/>
        <v>0</v>
      </c>
      <c r="P10" s="279" t="e">
        <f t="shared" si="6"/>
        <v>#DIV/0!</v>
      </c>
      <c r="Q10" s="304">
        <v>0</v>
      </c>
      <c r="R10" s="304">
        <v>0</v>
      </c>
      <c r="S10" s="304">
        <v>0</v>
      </c>
      <c r="T10" s="304">
        <v>0</v>
      </c>
      <c r="U10" s="304">
        <v>0</v>
      </c>
      <c r="V10" s="304">
        <v>0</v>
      </c>
      <c r="W10" s="280">
        <f t="shared" si="7"/>
        <v>0</v>
      </c>
      <c r="X10" s="280">
        <f t="shared" si="8"/>
        <v>0</v>
      </c>
      <c r="Y10" s="279" t="e">
        <f t="shared" si="9"/>
        <v>#DIV/0!</v>
      </c>
      <c r="Z10" s="280">
        <f t="shared" si="5"/>
        <v>0</v>
      </c>
      <c r="AA10" s="280">
        <f t="shared" si="5"/>
        <v>0</v>
      </c>
      <c r="AB10" s="279">
        <f t="shared" si="10"/>
        <v>0</v>
      </c>
      <c r="AC10" s="279">
        <f t="shared" si="11"/>
        <v>0</v>
      </c>
      <c r="AE10" s="280">
        <v>0</v>
      </c>
      <c r="AF10" s="280">
        <v>0</v>
      </c>
      <c r="AG10" s="280">
        <v>0</v>
      </c>
      <c r="AH10" s="280">
        <v>0</v>
      </c>
      <c r="AI10" s="369">
        <f t="shared" si="12"/>
        <v>0</v>
      </c>
      <c r="AJ10" s="369">
        <f t="shared" si="13"/>
        <v>0</v>
      </c>
      <c r="AK10" s="280">
        <v>0</v>
      </c>
      <c r="AL10" s="280">
        <v>0</v>
      </c>
      <c r="AM10" s="280">
        <v>0</v>
      </c>
      <c r="AN10" s="280">
        <v>0</v>
      </c>
      <c r="AO10" s="369"/>
      <c r="AP10" s="369"/>
    </row>
    <row r="11" spans="1:42" ht="15.75" x14ac:dyDescent="0.25">
      <c r="A11" s="481"/>
      <c r="B11" s="170" t="s">
        <v>11</v>
      </c>
      <c r="C11" s="263" t="s">
        <v>100</v>
      </c>
      <c r="D11" s="303">
        <v>0</v>
      </c>
      <c r="E11" s="303">
        <v>0</v>
      </c>
      <c r="F11" s="279" t="e">
        <f t="shared" si="0"/>
        <v>#DIV/0!</v>
      </c>
      <c r="G11" s="303">
        <v>0</v>
      </c>
      <c r="H11" s="303">
        <v>0</v>
      </c>
      <c r="I11" s="279" t="e">
        <f t="shared" si="1"/>
        <v>#DIV/0!</v>
      </c>
      <c r="J11" s="303">
        <v>0</v>
      </c>
      <c r="K11" s="303">
        <v>0</v>
      </c>
      <c r="L11" s="303">
        <v>0</v>
      </c>
      <c r="M11" s="303">
        <v>0</v>
      </c>
      <c r="N11" s="280">
        <f t="shared" si="2"/>
        <v>0</v>
      </c>
      <c r="O11" s="280">
        <f t="shared" si="3"/>
        <v>0</v>
      </c>
      <c r="P11" s="279" t="e">
        <f t="shared" si="6"/>
        <v>#DIV/0!</v>
      </c>
      <c r="Q11" s="304">
        <v>0</v>
      </c>
      <c r="R11" s="304">
        <v>0</v>
      </c>
      <c r="S11" s="304">
        <v>0</v>
      </c>
      <c r="T11" s="304">
        <v>0</v>
      </c>
      <c r="U11" s="304">
        <v>0</v>
      </c>
      <c r="V11" s="304">
        <v>0</v>
      </c>
      <c r="W11" s="280">
        <f t="shared" si="7"/>
        <v>0</v>
      </c>
      <c r="X11" s="280">
        <f t="shared" si="8"/>
        <v>0</v>
      </c>
      <c r="Y11" s="279" t="e">
        <f t="shared" si="9"/>
        <v>#DIV/0!</v>
      </c>
      <c r="Z11" s="280">
        <f t="shared" si="5"/>
        <v>0</v>
      </c>
      <c r="AA11" s="280">
        <f t="shared" si="5"/>
        <v>0</v>
      </c>
      <c r="AB11" s="279">
        <f t="shared" si="10"/>
        <v>0</v>
      </c>
      <c r="AC11" s="279">
        <f t="shared" si="11"/>
        <v>0</v>
      </c>
      <c r="AE11" s="280">
        <v>0</v>
      </c>
      <c r="AF11" s="280">
        <v>0</v>
      </c>
      <c r="AG11" s="280">
        <v>0</v>
      </c>
      <c r="AH11" s="280">
        <v>0</v>
      </c>
      <c r="AI11" s="369">
        <f t="shared" si="12"/>
        <v>0</v>
      </c>
      <c r="AJ11" s="369">
        <f t="shared" si="13"/>
        <v>0</v>
      </c>
      <c r="AK11" s="280">
        <v>0</v>
      </c>
      <c r="AL11" s="280">
        <v>0</v>
      </c>
      <c r="AM11" s="280">
        <v>0</v>
      </c>
      <c r="AN11" s="280">
        <v>0</v>
      </c>
      <c r="AO11" s="369"/>
      <c r="AP11" s="369"/>
    </row>
    <row r="12" spans="1:42" ht="15.75" x14ac:dyDescent="0.25">
      <c r="A12" s="481"/>
      <c r="B12" s="170" t="s">
        <v>12</v>
      </c>
      <c r="C12" s="263" t="s">
        <v>101</v>
      </c>
      <c r="D12" s="303">
        <v>0</v>
      </c>
      <c r="E12" s="303">
        <v>0</v>
      </c>
      <c r="F12" s="279" t="e">
        <f t="shared" si="0"/>
        <v>#DIV/0!</v>
      </c>
      <c r="G12" s="303">
        <v>0</v>
      </c>
      <c r="H12" s="303">
        <v>0</v>
      </c>
      <c r="I12" s="279" t="e">
        <f t="shared" si="1"/>
        <v>#DIV/0!</v>
      </c>
      <c r="J12" s="303">
        <v>0</v>
      </c>
      <c r="K12" s="303">
        <v>0</v>
      </c>
      <c r="L12" s="303">
        <v>0</v>
      </c>
      <c r="M12" s="303">
        <v>0</v>
      </c>
      <c r="N12" s="280">
        <f t="shared" si="2"/>
        <v>0</v>
      </c>
      <c r="O12" s="280">
        <f t="shared" si="3"/>
        <v>0</v>
      </c>
      <c r="P12" s="279" t="e">
        <f t="shared" si="6"/>
        <v>#DIV/0!</v>
      </c>
      <c r="Q12" s="304">
        <v>0</v>
      </c>
      <c r="R12" s="304">
        <v>0</v>
      </c>
      <c r="S12" s="304">
        <v>0</v>
      </c>
      <c r="T12" s="304">
        <v>0</v>
      </c>
      <c r="U12" s="304">
        <v>0</v>
      </c>
      <c r="V12" s="304">
        <v>0</v>
      </c>
      <c r="W12" s="280">
        <f t="shared" si="7"/>
        <v>0</v>
      </c>
      <c r="X12" s="280">
        <f t="shared" si="8"/>
        <v>0</v>
      </c>
      <c r="Y12" s="279" t="e">
        <f t="shared" si="9"/>
        <v>#DIV/0!</v>
      </c>
      <c r="Z12" s="280">
        <f t="shared" si="5"/>
        <v>0</v>
      </c>
      <c r="AA12" s="280">
        <f t="shared" si="5"/>
        <v>0</v>
      </c>
      <c r="AB12" s="279">
        <f t="shared" si="10"/>
        <v>0</v>
      </c>
      <c r="AC12" s="279">
        <f t="shared" si="11"/>
        <v>0</v>
      </c>
      <c r="AE12" s="280">
        <v>0</v>
      </c>
      <c r="AF12" s="280">
        <v>0</v>
      </c>
      <c r="AG12" s="280">
        <v>0</v>
      </c>
      <c r="AH12" s="280">
        <v>0</v>
      </c>
      <c r="AI12" s="369">
        <f t="shared" si="12"/>
        <v>0</v>
      </c>
      <c r="AJ12" s="369">
        <f t="shared" si="13"/>
        <v>0</v>
      </c>
      <c r="AK12" s="280">
        <v>0</v>
      </c>
      <c r="AL12" s="280">
        <v>0</v>
      </c>
      <c r="AM12" s="280">
        <v>0</v>
      </c>
      <c r="AN12" s="280">
        <v>0</v>
      </c>
      <c r="AO12" s="369"/>
      <c r="AP12" s="369"/>
    </row>
    <row r="13" spans="1:42" ht="15.75" x14ac:dyDescent="0.25">
      <c r="A13" s="481"/>
      <c r="B13" s="170" t="s">
        <v>13</v>
      </c>
      <c r="C13" s="263" t="s">
        <v>102</v>
      </c>
      <c r="D13" s="303">
        <v>0</v>
      </c>
      <c r="E13" s="303">
        <v>0</v>
      </c>
      <c r="F13" s="279" t="e">
        <f t="shared" si="0"/>
        <v>#DIV/0!</v>
      </c>
      <c r="G13" s="303">
        <v>0</v>
      </c>
      <c r="H13" s="303">
        <v>0</v>
      </c>
      <c r="I13" s="279" t="e">
        <f t="shared" si="1"/>
        <v>#DIV/0!</v>
      </c>
      <c r="J13" s="303">
        <v>0</v>
      </c>
      <c r="K13" s="303">
        <v>0</v>
      </c>
      <c r="L13" s="303">
        <v>0</v>
      </c>
      <c r="M13" s="303">
        <v>0</v>
      </c>
      <c r="N13" s="280">
        <f t="shared" si="2"/>
        <v>0</v>
      </c>
      <c r="O13" s="280">
        <f t="shared" si="3"/>
        <v>0</v>
      </c>
      <c r="P13" s="279" t="e">
        <f t="shared" si="6"/>
        <v>#DIV/0!</v>
      </c>
      <c r="Q13" s="304">
        <v>0</v>
      </c>
      <c r="R13" s="304">
        <v>0</v>
      </c>
      <c r="S13" s="304">
        <v>0</v>
      </c>
      <c r="T13" s="304">
        <v>0</v>
      </c>
      <c r="U13" s="304">
        <v>0</v>
      </c>
      <c r="V13" s="304">
        <v>0</v>
      </c>
      <c r="W13" s="280">
        <f t="shared" si="7"/>
        <v>0</v>
      </c>
      <c r="X13" s="280">
        <f t="shared" si="8"/>
        <v>0</v>
      </c>
      <c r="Y13" s="279" t="e">
        <f t="shared" si="9"/>
        <v>#DIV/0!</v>
      </c>
      <c r="Z13" s="280">
        <f t="shared" si="5"/>
        <v>0</v>
      </c>
      <c r="AA13" s="280">
        <f t="shared" si="5"/>
        <v>0</v>
      </c>
      <c r="AB13" s="279">
        <f t="shared" si="10"/>
        <v>0</v>
      </c>
      <c r="AC13" s="279">
        <f t="shared" si="11"/>
        <v>0</v>
      </c>
      <c r="AE13" s="280">
        <v>0</v>
      </c>
      <c r="AF13" s="280">
        <v>0</v>
      </c>
      <c r="AG13" s="280">
        <v>0</v>
      </c>
      <c r="AH13" s="280">
        <v>0</v>
      </c>
      <c r="AI13" s="369">
        <f t="shared" si="12"/>
        <v>0</v>
      </c>
      <c r="AJ13" s="369">
        <f t="shared" si="13"/>
        <v>0</v>
      </c>
      <c r="AK13" s="280">
        <v>0</v>
      </c>
      <c r="AL13" s="280">
        <v>0</v>
      </c>
      <c r="AM13" s="280">
        <v>0</v>
      </c>
      <c r="AN13" s="280">
        <v>0</v>
      </c>
      <c r="AO13" s="369"/>
      <c r="AP13" s="369"/>
    </row>
    <row r="14" spans="1:42" s="264" customFormat="1" ht="24" x14ac:dyDescent="0.25">
      <c r="A14" s="481"/>
      <c r="B14" s="159" t="s">
        <v>17</v>
      </c>
      <c r="C14" s="262" t="s">
        <v>103</v>
      </c>
      <c r="D14" s="279">
        <f>SUM(D15:D21)</f>
        <v>0</v>
      </c>
      <c r="E14" s="279">
        <f>SUM(E15:E21)</f>
        <v>0</v>
      </c>
      <c r="F14" s="279" t="e">
        <f>E14/D14</f>
        <v>#DIV/0!</v>
      </c>
      <c r="G14" s="279">
        <f>SUM(G15:G21)</f>
        <v>0</v>
      </c>
      <c r="H14" s="279">
        <f>SUM(H15:H21)</f>
        <v>0</v>
      </c>
      <c r="I14" s="279" t="e">
        <f t="shared" si="1"/>
        <v>#DIV/0!</v>
      </c>
      <c r="J14" s="279">
        <f>SUM(J15:J21)</f>
        <v>2363.8229999999999</v>
      </c>
      <c r="K14" s="279">
        <f>SUM(K15:K21)</f>
        <v>12297.580174999997</v>
      </c>
      <c r="L14" s="279">
        <f>SUM(L15:L21)</f>
        <v>0.32783333333333337</v>
      </c>
      <c r="M14" s="279">
        <f>SUM(M15:M21)</f>
        <v>3341.0241249999995</v>
      </c>
      <c r="N14" s="279">
        <f>J14</f>
        <v>2363.8229999999999</v>
      </c>
      <c r="O14" s="279">
        <f>K14+M14</f>
        <v>15638.604299999997</v>
      </c>
      <c r="P14" s="279">
        <f t="shared" si="6"/>
        <v>6.6158101939104572</v>
      </c>
      <c r="Q14" s="279">
        <f t="shared" ref="Q14:V14" si="16">SUM(Q15:Q21)</f>
        <v>0</v>
      </c>
      <c r="R14" s="279">
        <f t="shared" si="16"/>
        <v>0</v>
      </c>
      <c r="S14" s="279">
        <f t="shared" si="16"/>
        <v>0</v>
      </c>
      <c r="T14" s="279">
        <f t="shared" si="16"/>
        <v>0</v>
      </c>
      <c r="U14" s="279">
        <f t="shared" si="16"/>
        <v>0</v>
      </c>
      <c r="V14" s="279">
        <f t="shared" si="16"/>
        <v>0</v>
      </c>
      <c r="W14" s="279">
        <f t="shared" si="7"/>
        <v>0</v>
      </c>
      <c r="X14" s="279">
        <f t="shared" si="8"/>
        <v>0</v>
      </c>
      <c r="Y14" s="279" t="e">
        <f t="shared" si="9"/>
        <v>#DIV/0!</v>
      </c>
      <c r="Z14" s="279">
        <f t="shared" si="5"/>
        <v>2363.8229999999999</v>
      </c>
      <c r="AA14" s="279">
        <f t="shared" si="5"/>
        <v>15638.604299999997</v>
      </c>
      <c r="AB14" s="279">
        <f t="shared" si="10"/>
        <v>6.6158101939104572</v>
      </c>
      <c r="AC14" s="279">
        <f t="shared" si="11"/>
        <v>7.9389722326925485</v>
      </c>
      <c r="AE14" s="279">
        <v>2071.1999999999998</v>
      </c>
      <c r="AF14" s="279">
        <v>11760.368799999998</v>
      </c>
      <c r="AG14" s="280">
        <v>5.6780459636925453</v>
      </c>
      <c r="AH14" s="280">
        <v>6.8136551564310546</v>
      </c>
      <c r="AI14" s="369">
        <f t="shared" si="12"/>
        <v>116.51561534045887</v>
      </c>
      <c r="AJ14" s="369">
        <f t="shared" si="13"/>
        <v>114.1281865585168</v>
      </c>
      <c r="AK14" s="279">
        <v>0</v>
      </c>
      <c r="AL14" s="279">
        <v>0</v>
      </c>
      <c r="AM14" s="280">
        <v>0</v>
      </c>
      <c r="AN14" s="280">
        <v>0</v>
      </c>
      <c r="AO14" s="369"/>
      <c r="AP14" s="369"/>
    </row>
    <row r="15" spans="1:42" ht="15.75" x14ac:dyDescent="0.25">
      <c r="A15" s="481"/>
      <c r="B15" s="170" t="s">
        <v>7</v>
      </c>
      <c r="C15" s="263" t="s">
        <v>104</v>
      </c>
      <c r="D15" s="303">
        <v>0</v>
      </c>
      <c r="E15" s="303">
        <v>0</v>
      </c>
      <c r="F15" s="279" t="e">
        <f t="shared" ref="F15:F31" si="17">E15/D15</f>
        <v>#DIV/0!</v>
      </c>
      <c r="G15" s="303">
        <v>0</v>
      </c>
      <c r="H15" s="303">
        <v>0</v>
      </c>
      <c r="I15" s="279" t="e">
        <f t="shared" si="1"/>
        <v>#DIV/0!</v>
      </c>
      <c r="J15" s="304">
        <v>2301.25</v>
      </c>
      <c r="K15" s="304">
        <v>11967.763391666664</v>
      </c>
      <c r="L15" s="304">
        <v>0.31983333333333336</v>
      </c>
      <c r="M15" s="304">
        <v>3259.8157416666663</v>
      </c>
      <c r="N15" s="280">
        <f t="shared" ref="N15:N30" si="18">J15</f>
        <v>2301.25</v>
      </c>
      <c r="O15" s="280">
        <f>K15+M15</f>
        <v>15227.579133333329</v>
      </c>
      <c r="P15" s="279">
        <f t="shared" si="6"/>
        <v>6.6170903349628807</v>
      </c>
      <c r="Q15" s="304">
        <v>0</v>
      </c>
      <c r="R15" s="304">
        <v>0</v>
      </c>
      <c r="S15" s="304">
        <v>0</v>
      </c>
      <c r="T15" s="304">
        <v>0</v>
      </c>
      <c r="U15" s="304">
        <v>0</v>
      </c>
      <c r="V15" s="304">
        <v>0</v>
      </c>
      <c r="W15" s="280">
        <f>Q15</f>
        <v>0</v>
      </c>
      <c r="X15" s="280">
        <f t="shared" si="8"/>
        <v>0</v>
      </c>
      <c r="Y15" s="279" t="e">
        <f t="shared" si="9"/>
        <v>#DIV/0!</v>
      </c>
      <c r="Z15" s="280">
        <f t="shared" si="5"/>
        <v>2301.25</v>
      </c>
      <c r="AA15" s="280">
        <f t="shared" si="5"/>
        <v>15227.579133333329</v>
      </c>
      <c r="AB15" s="279">
        <f t="shared" si="10"/>
        <v>6.6170903349628807</v>
      </c>
      <c r="AC15" s="279">
        <f t="shared" si="11"/>
        <v>7.9405084019554568</v>
      </c>
      <c r="AE15" s="280">
        <v>2071.1999999999998</v>
      </c>
      <c r="AF15" s="280">
        <v>11760.368799999998</v>
      </c>
      <c r="AG15" s="280">
        <v>5.6780459636925453</v>
      </c>
      <c r="AH15" s="280">
        <v>6.8136551564310546</v>
      </c>
      <c r="AI15" s="369">
        <f t="shared" si="12"/>
        <v>116.53816079114048</v>
      </c>
      <c r="AJ15" s="369">
        <f t="shared" si="13"/>
        <v>111.10708767864041</v>
      </c>
      <c r="AK15" s="280">
        <v>0</v>
      </c>
      <c r="AL15" s="280">
        <v>0</v>
      </c>
      <c r="AM15" s="280">
        <v>0</v>
      </c>
      <c r="AN15" s="280">
        <v>0</v>
      </c>
      <c r="AO15" s="369"/>
      <c r="AP15" s="369"/>
    </row>
    <row r="16" spans="1:42" ht="15.75" x14ac:dyDescent="0.25">
      <c r="A16" s="481"/>
      <c r="B16" s="170" t="s">
        <v>8</v>
      </c>
      <c r="C16" s="263" t="s">
        <v>105</v>
      </c>
      <c r="D16" s="303">
        <v>0</v>
      </c>
      <c r="E16" s="303">
        <v>0</v>
      </c>
      <c r="F16" s="279" t="e">
        <f t="shared" si="17"/>
        <v>#DIV/0!</v>
      </c>
      <c r="G16" s="303">
        <v>0</v>
      </c>
      <c r="H16" s="303">
        <v>0</v>
      </c>
      <c r="I16" s="279" t="e">
        <f t="shared" si="1"/>
        <v>#DIV/0!</v>
      </c>
      <c r="J16" s="304">
        <v>0</v>
      </c>
      <c r="K16" s="304">
        <v>0</v>
      </c>
      <c r="L16" s="304">
        <v>0</v>
      </c>
      <c r="M16" s="304">
        <v>0</v>
      </c>
      <c r="N16" s="280">
        <f t="shared" si="18"/>
        <v>0</v>
      </c>
      <c r="O16" s="280">
        <f t="shared" ref="O16:O30" si="19">K16+M16</f>
        <v>0</v>
      </c>
      <c r="P16" s="279" t="e">
        <f t="shared" si="6"/>
        <v>#DIV/0!</v>
      </c>
      <c r="Q16" s="304">
        <v>0</v>
      </c>
      <c r="R16" s="304">
        <v>0</v>
      </c>
      <c r="S16" s="304">
        <v>0</v>
      </c>
      <c r="T16" s="304">
        <v>0</v>
      </c>
      <c r="U16" s="304">
        <v>0</v>
      </c>
      <c r="V16" s="304">
        <v>0</v>
      </c>
      <c r="W16" s="280">
        <f t="shared" si="7"/>
        <v>0</v>
      </c>
      <c r="X16" s="280">
        <f t="shared" si="8"/>
        <v>0</v>
      </c>
      <c r="Y16" s="279" t="e">
        <f t="shared" si="9"/>
        <v>#DIV/0!</v>
      </c>
      <c r="Z16" s="280">
        <f t="shared" si="5"/>
        <v>0</v>
      </c>
      <c r="AA16" s="280">
        <f t="shared" si="5"/>
        <v>0</v>
      </c>
      <c r="AB16" s="279">
        <f t="shared" si="10"/>
        <v>0</v>
      </c>
      <c r="AC16" s="279">
        <f t="shared" si="11"/>
        <v>0</v>
      </c>
      <c r="AE16" s="280">
        <v>0</v>
      </c>
      <c r="AF16" s="280">
        <v>0</v>
      </c>
      <c r="AG16" s="280">
        <v>0</v>
      </c>
      <c r="AH16" s="280">
        <v>0</v>
      </c>
      <c r="AI16" s="369">
        <f t="shared" si="12"/>
        <v>0</v>
      </c>
      <c r="AJ16" s="369">
        <f t="shared" si="13"/>
        <v>0</v>
      </c>
      <c r="AK16" s="280">
        <v>0</v>
      </c>
      <c r="AL16" s="280">
        <v>0</v>
      </c>
      <c r="AM16" s="280">
        <v>0</v>
      </c>
      <c r="AN16" s="280">
        <v>0</v>
      </c>
      <c r="AO16" s="369"/>
      <c r="AP16" s="369"/>
    </row>
    <row r="17" spans="1:42" ht="15.75" x14ac:dyDescent="0.25">
      <c r="A17" s="481"/>
      <c r="B17" s="170" t="s">
        <v>9</v>
      </c>
      <c r="C17" s="263" t="s">
        <v>106</v>
      </c>
      <c r="D17" s="303">
        <v>0</v>
      </c>
      <c r="E17" s="303">
        <v>0</v>
      </c>
      <c r="F17" s="279" t="e">
        <f t="shared" si="17"/>
        <v>#DIV/0!</v>
      </c>
      <c r="G17" s="303">
        <v>0</v>
      </c>
      <c r="H17" s="303">
        <v>0</v>
      </c>
      <c r="I17" s="279" t="e">
        <f t="shared" si="1"/>
        <v>#DIV/0!</v>
      </c>
      <c r="J17" s="304">
        <v>0</v>
      </c>
      <c r="K17" s="304">
        <v>0</v>
      </c>
      <c r="L17" s="304">
        <v>0</v>
      </c>
      <c r="M17" s="304">
        <v>0</v>
      </c>
      <c r="N17" s="280">
        <f t="shared" si="18"/>
        <v>0</v>
      </c>
      <c r="O17" s="280">
        <f t="shared" si="19"/>
        <v>0</v>
      </c>
      <c r="P17" s="279" t="e">
        <f t="shared" si="6"/>
        <v>#DIV/0!</v>
      </c>
      <c r="Q17" s="304">
        <v>0</v>
      </c>
      <c r="R17" s="304">
        <v>0</v>
      </c>
      <c r="S17" s="304">
        <v>0</v>
      </c>
      <c r="T17" s="304">
        <v>0</v>
      </c>
      <c r="U17" s="304">
        <v>0</v>
      </c>
      <c r="V17" s="304">
        <v>0</v>
      </c>
      <c r="W17" s="280">
        <f t="shared" si="7"/>
        <v>0</v>
      </c>
      <c r="X17" s="280">
        <f t="shared" si="8"/>
        <v>0</v>
      </c>
      <c r="Y17" s="279" t="e">
        <f t="shared" si="9"/>
        <v>#DIV/0!</v>
      </c>
      <c r="Z17" s="280">
        <f t="shared" si="5"/>
        <v>0</v>
      </c>
      <c r="AA17" s="280">
        <f t="shared" si="5"/>
        <v>0</v>
      </c>
      <c r="AB17" s="279">
        <f t="shared" si="10"/>
        <v>0</v>
      </c>
      <c r="AC17" s="279">
        <f t="shared" si="11"/>
        <v>0</v>
      </c>
      <c r="AE17" s="280">
        <v>0</v>
      </c>
      <c r="AF17" s="280">
        <v>0</v>
      </c>
      <c r="AG17" s="280">
        <v>0</v>
      </c>
      <c r="AH17" s="280">
        <v>0</v>
      </c>
      <c r="AI17" s="369">
        <f t="shared" si="12"/>
        <v>0</v>
      </c>
      <c r="AJ17" s="369">
        <f t="shared" si="13"/>
        <v>0</v>
      </c>
      <c r="AK17" s="280">
        <v>0</v>
      </c>
      <c r="AL17" s="280">
        <v>0</v>
      </c>
      <c r="AM17" s="280">
        <v>0</v>
      </c>
      <c r="AN17" s="280">
        <v>0</v>
      </c>
      <c r="AO17" s="369"/>
      <c r="AP17" s="369"/>
    </row>
    <row r="18" spans="1:42" ht="15.75" x14ac:dyDescent="0.25">
      <c r="A18" s="481"/>
      <c r="B18" s="170" t="s">
        <v>10</v>
      </c>
      <c r="C18" s="263" t="s">
        <v>107</v>
      </c>
      <c r="D18" s="303">
        <v>0</v>
      </c>
      <c r="E18" s="303">
        <v>0</v>
      </c>
      <c r="F18" s="279" t="e">
        <f t="shared" si="17"/>
        <v>#DIV/0!</v>
      </c>
      <c r="G18" s="303">
        <v>0</v>
      </c>
      <c r="H18" s="303">
        <v>0</v>
      </c>
      <c r="I18" s="279" t="e">
        <f t="shared" si="1"/>
        <v>#DIV/0!</v>
      </c>
      <c r="J18" s="304">
        <v>62.573</v>
      </c>
      <c r="K18" s="304">
        <v>329.81678333333332</v>
      </c>
      <c r="L18" s="304">
        <v>8.0000000000000002E-3</v>
      </c>
      <c r="M18" s="304">
        <v>81.20838333333333</v>
      </c>
      <c r="N18" s="280">
        <f t="shared" si="18"/>
        <v>62.573</v>
      </c>
      <c r="O18" s="280">
        <f t="shared" si="19"/>
        <v>411.02516666666668</v>
      </c>
      <c r="P18" s="279">
        <f t="shared" si="6"/>
        <v>6.5687303895716473</v>
      </c>
      <c r="Q18" s="304">
        <v>0</v>
      </c>
      <c r="R18" s="304">
        <v>0</v>
      </c>
      <c r="S18" s="304">
        <v>0</v>
      </c>
      <c r="T18" s="304">
        <v>0</v>
      </c>
      <c r="U18" s="304">
        <v>0</v>
      </c>
      <c r="V18" s="304">
        <v>0</v>
      </c>
      <c r="W18" s="280">
        <f t="shared" si="7"/>
        <v>0</v>
      </c>
      <c r="X18" s="280">
        <f t="shared" si="8"/>
        <v>0</v>
      </c>
      <c r="Y18" s="279" t="e">
        <f t="shared" si="9"/>
        <v>#DIV/0!</v>
      </c>
      <c r="Z18" s="280">
        <f t="shared" si="5"/>
        <v>62.573</v>
      </c>
      <c r="AA18" s="280">
        <f t="shared" si="5"/>
        <v>411.02516666666668</v>
      </c>
      <c r="AB18" s="279">
        <f t="shared" si="10"/>
        <v>6.5687303895716473</v>
      </c>
      <c r="AC18" s="279">
        <f t="shared" si="11"/>
        <v>7.8824764674859766</v>
      </c>
      <c r="AE18" s="280">
        <v>0</v>
      </c>
      <c r="AF18" s="280">
        <v>0</v>
      </c>
      <c r="AG18" s="280">
        <v>0</v>
      </c>
      <c r="AH18" s="280">
        <v>0</v>
      </c>
      <c r="AI18" s="369">
        <f t="shared" si="12"/>
        <v>0</v>
      </c>
      <c r="AJ18" s="369">
        <f t="shared" si="13"/>
        <v>0</v>
      </c>
      <c r="AK18" s="280">
        <v>0</v>
      </c>
      <c r="AL18" s="280">
        <v>0</v>
      </c>
      <c r="AM18" s="280">
        <v>0</v>
      </c>
      <c r="AN18" s="280">
        <v>0</v>
      </c>
      <c r="AO18" s="369"/>
      <c r="AP18" s="369"/>
    </row>
    <row r="19" spans="1:42" ht="15.75" x14ac:dyDescent="0.25">
      <c r="A19" s="481"/>
      <c r="B19" s="170" t="s">
        <v>11</v>
      </c>
      <c r="C19" s="263" t="s">
        <v>108</v>
      </c>
      <c r="D19" s="303">
        <v>0</v>
      </c>
      <c r="E19" s="303">
        <v>0</v>
      </c>
      <c r="F19" s="279" t="e">
        <f t="shared" si="17"/>
        <v>#DIV/0!</v>
      </c>
      <c r="G19" s="303">
        <v>0</v>
      </c>
      <c r="H19" s="303">
        <v>0</v>
      </c>
      <c r="I19" s="279" t="e">
        <f t="shared" si="1"/>
        <v>#DIV/0!</v>
      </c>
      <c r="J19" s="304">
        <v>0</v>
      </c>
      <c r="K19" s="304">
        <v>0</v>
      </c>
      <c r="L19" s="304">
        <v>0</v>
      </c>
      <c r="M19" s="304">
        <v>0</v>
      </c>
      <c r="N19" s="280">
        <f t="shared" si="18"/>
        <v>0</v>
      </c>
      <c r="O19" s="280">
        <f t="shared" si="19"/>
        <v>0</v>
      </c>
      <c r="P19" s="279" t="e">
        <f t="shared" si="6"/>
        <v>#DIV/0!</v>
      </c>
      <c r="Q19" s="304">
        <v>0</v>
      </c>
      <c r="R19" s="304">
        <v>0</v>
      </c>
      <c r="S19" s="304">
        <v>0</v>
      </c>
      <c r="T19" s="304">
        <v>0</v>
      </c>
      <c r="U19" s="304">
        <v>0</v>
      </c>
      <c r="V19" s="304">
        <v>0</v>
      </c>
      <c r="W19" s="280">
        <f t="shared" si="7"/>
        <v>0</v>
      </c>
      <c r="X19" s="280">
        <f t="shared" si="8"/>
        <v>0</v>
      </c>
      <c r="Y19" s="279" t="e">
        <f t="shared" si="9"/>
        <v>#DIV/0!</v>
      </c>
      <c r="Z19" s="280">
        <f t="shared" si="5"/>
        <v>0</v>
      </c>
      <c r="AA19" s="280">
        <f t="shared" si="5"/>
        <v>0</v>
      </c>
      <c r="AB19" s="279">
        <f t="shared" si="10"/>
        <v>0</v>
      </c>
      <c r="AC19" s="279">
        <f t="shared" si="11"/>
        <v>0</v>
      </c>
      <c r="AE19" s="280">
        <v>0</v>
      </c>
      <c r="AF19" s="280">
        <v>0</v>
      </c>
      <c r="AG19" s="280">
        <v>0</v>
      </c>
      <c r="AH19" s="280">
        <v>0</v>
      </c>
      <c r="AI19" s="369">
        <f t="shared" si="12"/>
        <v>0</v>
      </c>
      <c r="AJ19" s="369">
        <f t="shared" si="13"/>
        <v>0</v>
      </c>
      <c r="AK19" s="280">
        <v>0</v>
      </c>
      <c r="AL19" s="280">
        <v>0</v>
      </c>
      <c r="AM19" s="280">
        <v>0</v>
      </c>
      <c r="AN19" s="280">
        <v>0</v>
      </c>
      <c r="AO19" s="369"/>
      <c r="AP19" s="369"/>
    </row>
    <row r="20" spans="1:42" ht="15.75" x14ac:dyDescent="0.25">
      <c r="A20" s="481"/>
      <c r="B20" s="170" t="s">
        <v>12</v>
      </c>
      <c r="C20" s="263" t="s">
        <v>109</v>
      </c>
      <c r="D20" s="303">
        <v>0</v>
      </c>
      <c r="E20" s="303">
        <v>0</v>
      </c>
      <c r="F20" s="279" t="e">
        <f t="shared" si="17"/>
        <v>#DIV/0!</v>
      </c>
      <c r="G20" s="303">
        <v>0</v>
      </c>
      <c r="H20" s="303">
        <v>0</v>
      </c>
      <c r="I20" s="279" t="e">
        <f t="shared" si="1"/>
        <v>#DIV/0!</v>
      </c>
      <c r="J20" s="304">
        <v>0</v>
      </c>
      <c r="K20" s="304">
        <v>0</v>
      </c>
      <c r="L20" s="304">
        <v>0</v>
      </c>
      <c r="M20" s="304">
        <v>0</v>
      </c>
      <c r="N20" s="280">
        <f t="shared" si="18"/>
        <v>0</v>
      </c>
      <c r="O20" s="280">
        <f t="shared" si="19"/>
        <v>0</v>
      </c>
      <c r="P20" s="279" t="e">
        <f t="shared" si="6"/>
        <v>#DIV/0!</v>
      </c>
      <c r="Q20" s="304">
        <v>0</v>
      </c>
      <c r="R20" s="304">
        <v>0</v>
      </c>
      <c r="S20" s="304">
        <v>0</v>
      </c>
      <c r="T20" s="304">
        <v>0</v>
      </c>
      <c r="U20" s="304">
        <v>0</v>
      </c>
      <c r="V20" s="304">
        <v>0</v>
      </c>
      <c r="W20" s="280">
        <f t="shared" si="7"/>
        <v>0</v>
      </c>
      <c r="X20" s="280">
        <f t="shared" si="8"/>
        <v>0</v>
      </c>
      <c r="Y20" s="279" t="e">
        <f t="shared" si="9"/>
        <v>#DIV/0!</v>
      </c>
      <c r="Z20" s="280">
        <f t="shared" si="5"/>
        <v>0</v>
      </c>
      <c r="AA20" s="280">
        <f t="shared" si="5"/>
        <v>0</v>
      </c>
      <c r="AB20" s="279">
        <f t="shared" si="10"/>
        <v>0</v>
      </c>
      <c r="AC20" s="279">
        <f t="shared" si="11"/>
        <v>0</v>
      </c>
      <c r="AE20" s="280">
        <v>0</v>
      </c>
      <c r="AF20" s="280">
        <v>0</v>
      </c>
      <c r="AG20" s="280">
        <v>0</v>
      </c>
      <c r="AH20" s="280">
        <v>0</v>
      </c>
      <c r="AI20" s="369">
        <f t="shared" si="12"/>
        <v>0</v>
      </c>
      <c r="AJ20" s="369">
        <f t="shared" si="13"/>
        <v>0</v>
      </c>
      <c r="AK20" s="280">
        <v>0</v>
      </c>
      <c r="AL20" s="280">
        <v>0</v>
      </c>
      <c r="AM20" s="280">
        <v>0</v>
      </c>
      <c r="AN20" s="280">
        <v>0</v>
      </c>
      <c r="AO20" s="369"/>
      <c r="AP20" s="369"/>
    </row>
    <row r="21" spans="1:42" ht="15.75" x14ac:dyDescent="0.25">
      <c r="A21" s="481"/>
      <c r="B21" s="170" t="s">
        <v>13</v>
      </c>
      <c r="C21" s="263" t="s">
        <v>110</v>
      </c>
      <c r="D21" s="303">
        <v>0</v>
      </c>
      <c r="E21" s="303">
        <v>0</v>
      </c>
      <c r="F21" s="279" t="e">
        <f t="shared" si="17"/>
        <v>#DIV/0!</v>
      </c>
      <c r="G21" s="303">
        <v>0</v>
      </c>
      <c r="H21" s="303">
        <v>0</v>
      </c>
      <c r="I21" s="279" t="e">
        <f t="shared" si="1"/>
        <v>#DIV/0!</v>
      </c>
      <c r="J21" s="304">
        <v>0</v>
      </c>
      <c r="K21" s="304">
        <v>0</v>
      </c>
      <c r="L21" s="304">
        <v>0</v>
      </c>
      <c r="M21" s="304">
        <v>0</v>
      </c>
      <c r="N21" s="280">
        <f t="shared" si="18"/>
        <v>0</v>
      </c>
      <c r="O21" s="280">
        <f t="shared" si="19"/>
        <v>0</v>
      </c>
      <c r="P21" s="279" t="e">
        <f t="shared" si="6"/>
        <v>#DIV/0!</v>
      </c>
      <c r="Q21" s="304">
        <v>0</v>
      </c>
      <c r="R21" s="304">
        <v>0</v>
      </c>
      <c r="S21" s="304">
        <v>0</v>
      </c>
      <c r="T21" s="304">
        <v>0</v>
      </c>
      <c r="U21" s="304">
        <v>0</v>
      </c>
      <c r="V21" s="304">
        <v>0</v>
      </c>
      <c r="W21" s="280">
        <f t="shared" si="7"/>
        <v>0</v>
      </c>
      <c r="X21" s="280">
        <f t="shared" si="8"/>
        <v>0</v>
      </c>
      <c r="Y21" s="279" t="e">
        <f t="shared" si="9"/>
        <v>#DIV/0!</v>
      </c>
      <c r="Z21" s="280">
        <f t="shared" si="5"/>
        <v>0</v>
      </c>
      <c r="AA21" s="280">
        <f t="shared" si="5"/>
        <v>0</v>
      </c>
      <c r="AB21" s="279">
        <f t="shared" si="10"/>
        <v>0</v>
      </c>
      <c r="AC21" s="279">
        <f t="shared" si="11"/>
        <v>0</v>
      </c>
      <c r="AE21" s="280">
        <v>0</v>
      </c>
      <c r="AF21" s="280">
        <v>0</v>
      </c>
      <c r="AG21" s="280">
        <v>0</v>
      </c>
      <c r="AH21" s="280">
        <v>0</v>
      </c>
      <c r="AI21" s="369">
        <f t="shared" si="12"/>
        <v>0</v>
      </c>
      <c r="AJ21" s="369">
        <f t="shared" si="13"/>
        <v>0</v>
      </c>
      <c r="AK21" s="280">
        <v>0</v>
      </c>
      <c r="AL21" s="280">
        <v>0</v>
      </c>
      <c r="AM21" s="280">
        <v>0</v>
      </c>
      <c r="AN21" s="280">
        <v>0</v>
      </c>
      <c r="AO21" s="369"/>
      <c r="AP21" s="369"/>
    </row>
    <row r="22" spans="1:42" s="285" customFormat="1" ht="24" x14ac:dyDescent="0.25">
      <c r="A22" s="481"/>
      <c r="B22" s="290" t="s">
        <v>119</v>
      </c>
      <c r="C22" s="288" t="s">
        <v>94</v>
      </c>
      <c r="D22" s="306"/>
      <c r="E22" s="306"/>
      <c r="F22" s="292" t="e">
        <f t="shared" si="17"/>
        <v>#DIV/0!</v>
      </c>
      <c r="G22" s="289"/>
      <c r="H22" s="289"/>
      <c r="I22" s="292"/>
      <c r="J22" s="289"/>
      <c r="K22" s="289"/>
      <c r="L22" s="289"/>
      <c r="M22" s="289"/>
      <c r="N22" s="289"/>
      <c r="O22" s="289"/>
      <c r="P22" s="279" t="e">
        <f t="shared" si="6"/>
        <v>#DIV/0!</v>
      </c>
      <c r="Q22" s="301"/>
      <c r="R22" s="301"/>
      <c r="S22" s="301"/>
      <c r="T22" s="301"/>
      <c r="U22" s="301"/>
      <c r="V22" s="301"/>
      <c r="W22" s="280"/>
      <c r="X22" s="280"/>
      <c r="Y22" s="279" t="e">
        <f t="shared" si="9"/>
        <v>#DIV/0!</v>
      </c>
      <c r="Z22" s="280">
        <f t="shared" si="5"/>
        <v>0</v>
      </c>
      <c r="AA22" s="280">
        <f t="shared" si="5"/>
        <v>0</v>
      </c>
      <c r="AB22" s="279">
        <f t="shared" si="10"/>
        <v>0</v>
      </c>
      <c r="AC22" s="279">
        <f t="shared" si="11"/>
        <v>0</v>
      </c>
      <c r="AE22" s="280">
        <v>0</v>
      </c>
      <c r="AF22" s="280">
        <v>0</v>
      </c>
      <c r="AG22" s="280">
        <v>0</v>
      </c>
      <c r="AH22" s="280">
        <v>0</v>
      </c>
      <c r="AI22" s="369">
        <f t="shared" si="12"/>
        <v>0</v>
      </c>
      <c r="AJ22" s="369">
        <f t="shared" si="13"/>
        <v>0</v>
      </c>
      <c r="AK22" s="280">
        <v>0</v>
      </c>
      <c r="AL22" s="280">
        <v>0</v>
      </c>
      <c r="AM22" s="280">
        <v>0</v>
      </c>
      <c r="AN22" s="280">
        <v>0</v>
      </c>
      <c r="AO22" s="369"/>
      <c r="AP22" s="369"/>
    </row>
    <row r="23" spans="1:42" s="264" customFormat="1" ht="24" x14ac:dyDescent="0.25">
      <c r="A23" s="481"/>
      <c r="B23" s="159" t="s">
        <v>74</v>
      </c>
      <c r="C23" s="262" t="s">
        <v>111</v>
      </c>
      <c r="D23" s="279">
        <f>SUM(D24:D30)</f>
        <v>6043.0349999999999</v>
      </c>
      <c r="E23" s="279">
        <f>SUM(E24:E30)</f>
        <v>38672.673533333334</v>
      </c>
      <c r="F23" s="279">
        <f t="shared" si="17"/>
        <v>6.3995448534276793</v>
      </c>
      <c r="G23" s="279">
        <f>SUM(G24:G30)</f>
        <v>0</v>
      </c>
      <c r="H23" s="279">
        <f>SUM(H24:H30)</f>
        <v>0</v>
      </c>
      <c r="I23" s="279" t="e">
        <f>H23/G23</f>
        <v>#DIV/0!</v>
      </c>
      <c r="J23" s="279">
        <f>SUM(J24:J30)</f>
        <v>0</v>
      </c>
      <c r="K23" s="279">
        <f>SUM(K24:K30)</f>
        <v>0</v>
      </c>
      <c r="L23" s="279">
        <f>SUM(L24:L30)</f>
        <v>0</v>
      </c>
      <c r="M23" s="279">
        <f>SUM(M24:M30)</f>
        <v>0</v>
      </c>
      <c r="N23" s="279">
        <f t="shared" si="18"/>
        <v>0</v>
      </c>
      <c r="O23" s="279">
        <f>K23+M23</f>
        <v>0</v>
      </c>
      <c r="P23" s="279" t="e">
        <f t="shared" si="6"/>
        <v>#DIV/0!</v>
      </c>
      <c r="Q23" s="279">
        <f t="shared" ref="Q23:V23" si="20">SUM(Q24:Q30)</f>
        <v>256.10700000000003</v>
      </c>
      <c r="R23" s="279">
        <f t="shared" si="20"/>
        <v>842.09813333333341</v>
      </c>
      <c r="S23" s="279">
        <f t="shared" si="20"/>
        <v>2.8916666666666674E-2</v>
      </c>
      <c r="T23" s="279">
        <f t="shared" si="20"/>
        <v>295.51701666666668</v>
      </c>
      <c r="U23" s="279">
        <f t="shared" si="20"/>
        <v>3.8250000000000006E-2</v>
      </c>
      <c r="V23" s="279">
        <f t="shared" si="20"/>
        <v>500.04899166666672</v>
      </c>
      <c r="W23" s="279">
        <f t="shared" si="7"/>
        <v>256.10700000000003</v>
      </c>
      <c r="X23" s="279">
        <f t="shared" si="8"/>
        <v>1137.6151500000001</v>
      </c>
      <c r="Y23" s="279">
        <f t="shared" si="9"/>
        <v>4.4419525823191091</v>
      </c>
      <c r="Z23" s="279">
        <f t="shared" si="5"/>
        <v>6299.1419999999998</v>
      </c>
      <c r="AA23" s="279">
        <f t="shared" si="5"/>
        <v>39810.288683333332</v>
      </c>
      <c r="AB23" s="279">
        <f t="shared" si="10"/>
        <v>6.3199541593654081</v>
      </c>
      <c r="AC23" s="279">
        <f t="shared" si="11"/>
        <v>7.5839449912384893</v>
      </c>
      <c r="AE23" s="279">
        <v>4658.9730000000009</v>
      </c>
      <c r="AF23" s="279">
        <v>28243.504800000002</v>
      </c>
      <c r="AG23" s="279">
        <v>6.062173959797577</v>
      </c>
      <c r="AH23" s="279">
        <v>7.2746087517570919</v>
      </c>
      <c r="AI23" s="369">
        <f t="shared" si="12"/>
        <v>104.25227321547266</v>
      </c>
      <c r="AJ23" s="369">
        <f t="shared" si="13"/>
        <v>135.20451824897887</v>
      </c>
      <c r="AK23" s="279">
        <v>7451.5510000000004</v>
      </c>
      <c r="AL23" s="279">
        <v>43234.348916666699</v>
      </c>
      <c r="AM23" s="279">
        <v>5.802060392080346</v>
      </c>
      <c r="AN23" s="279">
        <v>6.9624724704964152</v>
      </c>
      <c r="AO23" s="369">
        <f t="shared" si="14"/>
        <v>125.37974891965507</v>
      </c>
      <c r="AP23" s="369">
        <f t="shared" si="15"/>
        <v>379.0285378171605</v>
      </c>
    </row>
    <row r="24" spans="1:42" ht="15.75" x14ac:dyDescent="0.25">
      <c r="A24" s="481"/>
      <c r="B24" s="170" t="s">
        <v>7</v>
      </c>
      <c r="C24" s="263" t="s">
        <v>112</v>
      </c>
      <c r="D24" s="303">
        <v>276.05099999999999</v>
      </c>
      <c r="E24" s="303">
        <v>1704.0708083333334</v>
      </c>
      <c r="F24" s="279">
        <f t="shared" si="17"/>
        <v>6.1730289270219396</v>
      </c>
      <c r="G24" s="303">
        <v>0</v>
      </c>
      <c r="H24" s="303">
        <v>0</v>
      </c>
      <c r="I24" s="279" t="e">
        <f t="shared" ref="I24:I30" si="21">H24/G24</f>
        <v>#DIV/0!</v>
      </c>
      <c r="J24" s="304">
        <v>0</v>
      </c>
      <c r="K24" s="304">
        <v>0</v>
      </c>
      <c r="L24" s="304">
        <v>0</v>
      </c>
      <c r="M24" s="304">
        <v>0</v>
      </c>
      <c r="N24" s="280">
        <f t="shared" si="18"/>
        <v>0</v>
      </c>
      <c r="O24" s="280">
        <f t="shared" si="19"/>
        <v>0</v>
      </c>
      <c r="P24" s="279" t="e">
        <f t="shared" si="6"/>
        <v>#DIV/0!</v>
      </c>
      <c r="Q24" s="304">
        <v>0</v>
      </c>
      <c r="R24" s="304">
        <v>0</v>
      </c>
      <c r="S24" s="304">
        <v>0</v>
      </c>
      <c r="T24" s="304">
        <v>0</v>
      </c>
      <c r="U24" s="304">
        <v>0</v>
      </c>
      <c r="V24" s="304">
        <v>0</v>
      </c>
      <c r="W24" s="280">
        <f t="shared" si="7"/>
        <v>0</v>
      </c>
      <c r="X24" s="280">
        <f t="shared" si="8"/>
        <v>0</v>
      </c>
      <c r="Y24" s="279" t="e">
        <f t="shared" si="9"/>
        <v>#DIV/0!</v>
      </c>
      <c r="Z24" s="280">
        <f t="shared" si="5"/>
        <v>276.05099999999999</v>
      </c>
      <c r="AA24" s="280">
        <f t="shared" si="5"/>
        <v>1704.0708083333334</v>
      </c>
      <c r="AB24" s="279">
        <f t="shared" si="10"/>
        <v>6.1730289270219396</v>
      </c>
      <c r="AC24" s="279">
        <f t="shared" si="11"/>
        <v>7.4076347124263275</v>
      </c>
      <c r="AE24" s="280">
        <v>40.097000000000001</v>
      </c>
      <c r="AF24" s="280">
        <v>244.36270000000002</v>
      </c>
      <c r="AG24" s="280">
        <v>6.0942888495398657</v>
      </c>
      <c r="AH24" s="280">
        <v>7.3131466194478385</v>
      </c>
      <c r="AI24" s="369">
        <f t="shared" si="12"/>
        <v>101.29203061138166</v>
      </c>
      <c r="AJ24" s="369">
        <f t="shared" si="13"/>
        <v>688.45798937576376</v>
      </c>
      <c r="AK24" s="280">
        <v>0</v>
      </c>
      <c r="AL24" s="280">
        <v>0</v>
      </c>
      <c r="AM24" s="280">
        <v>0</v>
      </c>
      <c r="AN24" s="280">
        <v>0</v>
      </c>
      <c r="AO24" s="369"/>
      <c r="AP24" s="369"/>
    </row>
    <row r="25" spans="1:42" ht="15.75" x14ac:dyDescent="0.25">
      <c r="A25" s="481"/>
      <c r="B25" s="170" t="s">
        <v>8</v>
      </c>
      <c r="C25" s="263" t="s">
        <v>113</v>
      </c>
      <c r="D25" s="303">
        <v>0</v>
      </c>
      <c r="E25" s="303">
        <v>0</v>
      </c>
      <c r="F25" s="279" t="e">
        <f t="shared" si="17"/>
        <v>#DIV/0!</v>
      </c>
      <c r="G25" s="303">
        <v>0</v>
      </c>
      <c r="H25" s="303">
        <v>0</v>
      </c>
      <c r="I25" s="279" t="e">
        <f t="shared" si="21"/>
        <v>#DIV/0!</v>
      </c>
      <c r="J25" s="304">
        <v>0</v>
      </c>
      <c r="K25" s="304">
        <v>0</v>
      </c>
      <c r="L25" s="304">
        <v>0</v>
      </c>
      <c r="M25" s="304">
        <v>0</v>
      </c>
      <c r="N25" s="280">
        <f t="shared" si="18"/>
        <v>0</v>
      </c>
      <c r="O25" s="280">
        <f t="shared" si="19"/>
        <v>0</v>
      </c>
      <c r="P25" s="279" t="e">
        <f t="shared" si="6"/>
        <v>#DIV/0!</v>
      </c>
      <c r="Q25" s="305">
        <v>0</v>
      </c>
      <c r="R25" s="305">
        <v>0</v>
      </c>
      <c r="S25" s="305">
        <v>0</v>
      </c>
      <c r="T25" s="305">
        <v>0</v>
      </c>
      <c r="U25" s="304">
        <v>0</v>
      </c>
      <c r="V25" s="304">
        <v>0</v>
      </c>
      <c r="W25" s="280">
        <f t="shared" si="7"/>
        <v>0</v>
      </c>
      <c r="X25" s="280">
        <f t="shared" si="8"/>
        <v>0</v>
      </c>
      <c r="Y25" s="279" t="e">
        <f t="shared" si="9"/>
        <v>#DIV/0!</v>
      </c>
      <c r="Z25" s="280">
        <f t="shared" si="5"/>
        <v>0</v>
      </c>
      <c r="AA25" s="280">
        <f t="shared" si="5"/>
        <v>0</v>
      </c>
      <c r="AB25" s="279">
        <f t="shared" si="10"/>
        <v>0</v>
      </c>
      <c r="AC25" s="279">
        <f t="shared" si="11"/>
        <v>0</v>
      </c>
      <c r="AE25" s="280">
        <v>0</v>
      </c>
      <c r="AF25" s="280">
        <v>0</v>
      </c>
      <c r="AG25" s="280">
        <v>0</v>
      </c>
      <c r="AH25" s="280">
        <v>0</v>
      </c>
      <c r="AI25" s="369">
        <f t="shared" si="12"/>
        <v>0</v>
      </c>
      <c r="AJ25" s="369">
        <f t="shared" si="13"/>
        <v>0</v>
      </c>
      <c r="AK25" s="280">
        <v>0</v>
      </c>
      <c r="AL25" s="280">
        <v>0</v>
      </c>
      <c r="AM25" s="280">
        <v>0</v>
      </c>
      <c r="AN25" s="280">
        <v>0</v>
      </c>
      <c r="AO25" s="369"/>
      <c r="AP25" s="369"/>
    </row>
    <row r="26" spans="1:42" ht="15.75" x14ac:dyDescent="0.25">
      <c r="A26" s="481"/>
      <c r="B26" s="170" t="s">
        <v>9</v>
      </c>
      <c r="C26" s="263" t="s">
        <v>114</v>
      </c>
      <c r="D26" s="303">
        <v>0</v>
      </c>
      <c r="E26" s="303">
        <v>0</v>
      </c>
      <c r="F26" s="279" t="e">
        <f t="shared" si="17"/>
        <v>#DIV/0!</v>
      </c>
      <c r="G26" s="303">
        <v>0</v>
      </c>
      <c r="H26" s="303">
        <v>0</v>
      </c>
      <c r="I26" s="279" t="e">
        <f t="shared" si="21"/>
        <v>#DIV/0!</v>
      </c>
      <c r="J26" s="304">
        <v>0</v>
      </c>
      <c r="K26" s="304">
        <v>0</v>
      </c>
      <c r="L26" s="304">
        <v>0</v>
      </c>
      <c r="M26" s="304">
        <v>0</v>
      </c>
      <c r="N26" s="280">
        <f t="shared" si="18"/>
        <v>0</v>
      </c>
      <c r="O26" s="280">
        <f t="shared" si="19"/>
        <v>0</v>
      </c>
      <c r="P26" s="279" t="e">
        <f t="shared" si="6"/>
        <v>#DIV/0!</v>
      </c>
      <c r="Q26" s="305">
        <v>0</v>
      </c>
      <c r="R26" s="305">
        <v>0</v>
      </c>
      <c r="S26" s="305">
        <v>0</v>
      </c>
      <c r="T26" s="305">
        <v>0</v>
      </c>
      <c r="U26" s="304">
        <v>0</v>
      </c>
      <c r="V26" s="304">
        <v>0</v>
      </c>
      <c r="W26" s="280">
        <f t="shared" si="7"/>
        <v>0</v>
      </c>
      <c r="X26" s="280">
        <f t="shared" si="8"/>
        <v>0</v>
      </c>
      <c r="Y26" s="279" t="e">
        <f t="shared" si="9"/>
        <v>#DIV/0!</v>
      </c>
      <c r="Z26" s="280">
        <f t="shared" si="5"/>
        <v>0</v>
      </c>
      <c r="AA26" s="280">
        <f t="shared" si="5"/>
        <v>0</v>
      </c>
      <c r="AB26" s="279">
        <f t="shared" si="10"/>
        <v>0</v>
      </c>
      <c r="AC26" s="279">
        <f t="shared" si="11"/>
        <v>0</v>
      </c>
      <c r="AE26" s="280">
        <v>0</v>
      </c>
      <c r="AF26" s="280">
        <v>0</v>
      </c>
      <c r="AG26" s="280">
        <v>0</v>
      </c>
      <c r="AH26" s="280">
        <v>0</v>
      </c>
      <c r="AI26" s="369">
        <f t="shared" si="12"/>
        <v>0</v>
      </c>
      <c r="AJ26" s="369">
        <f t="shared" si="13"/>
        <v>0</v>
      </c>
      <c r="AK26" s="280">
        <v>0</v>
      </c>
      <c r="AL26" s="280">
        <v>0</v>
      </c>
      <c r="AM26" s="280">
        <v>0</v>
      </c>
      <c r="AN26" s="280">
        <v>0</v>
      </c>
      <c r="AO26" s="369"/>
      <c r="AP26" s="369"/>
    </row>
    <row r="27" spans="1:42" ht="15.75" x14ac:dyDescent="0.25">
      <c r="A27" s="481"/>
      <c r="B27" s="170" t="s">
        <v>10</v>
      </c>
      <c r="C27" s="263" t="s">
        <v>115</v>
      </c>
      <c r="D27" s="303">
        <v>5066.8369999999995</v>
      </c>
      <c r="E27" s="303">
        <v>32527.482550000001</v>
      </c>
      <c r="F27" s="279">
        <f t="shared" si="17"/>
        <v>6.4196820521362739</v>
      </c>
      <c r="G27" s="303">
        <v>0</v>
      </c>
      <c r="H27" s="303">
        <v>0</v>
      </c>
      <c r="I27" s="279" t="e">
        <f t="shared" si="21"/>
        <v>#DIV/0!</v>
      </c>
      <c r="J27" s="304">
        <v>0</v>
      </c>
      <c r="K27" s="304">
        <v>0</v>
      </c>
      <c r="L27" s="304">
        <v>0</v>
      </c>
      <c r="M27" s="304">
        <v>0</v>
      </c>
      <c r="N27" s="280">
        <f t="shared" si="18"/>
        <v>0</v>
      </c>
      <c r="O27" s="280">
        <f t="shared" si="19"/>
        <v>0</v>
      </c>
      <c r="P27" s="279" t="e">
        <f t="shared" si="6"/>
        <v>#DIV/0!</v>
      </c>
      <c r="Q27" s="305">
        <v>0</v>
      </c>
      <c r="R27" s="305">
        <v>0</v>
      </c>
      <c r="S27" s="305">
        <v>0</v>
      </c>
      <c r="T27" s="305">
        <v>0</v>
      </c>
      <c r="U27" s="304">
        <v>0</v>
      </c>
      <c r="V27" s="304">
        <v>0</v>
      </c>
      <c r="W27" s="280">
        <f t="shared" si="7"/>
        <v>0</v>
      </c>
      <c r="X27" s="280">
        <f t="shared" si="8"/>
        <v>0</v>
      </c>
      <c r="Y27" s="279" t="e">
        <f t="shared" si="9"/>
        <v>#DIV/0!</v>
      </c>
      <c r="Z27" s="280">
        <f t="shared" si="5"/>
        <v>5066.8369999999995</v>
      </c>
      <c r="AA27" s="280">
        <f t="shared" si="5"/>
        <v>32527.482550000001</v>
      </c>
      <c r="AB27" s="279">
        <f t="shared" si="10"/>
        <v>6.4196820521362739</v>
      </c>
      <c r="AC27" s="279">
        <f t="shared" si="11"/>
        <v>7.7036184625635284</v>
      </c>
      <c r="AE27" s="280">
        <v>3503.1500000000005</v>
      </c>
      <c r="AF27" s="280">
        <v>21543.762816666665</v>
      </c>
      <c r="AG27" s="279">
        <v>6.1498259613966466</v>
      </c>
      <c r="AH27" s="280">
        <v>7.3797911536759759</v>
      </c>
      <c r="AI27" s="369">
        <f t="shared" si="12"/>
        <v>104.38802809109644</v>
      </c>
      <c r="AJ27" s="369">
        <f t="shared" si="13"/>
        <v>144.63659848993044</v>
      </c>
      <c r="AK27" s="280">
        <v>1472.6</v>
      </c>
      <c r="AL27" s="280">
        <v>7982.2617583333304</v>
      </c>
      <c r="AM27" s="279">
        <v>5.4205227205849047</v>
      </c>
      <c r="AN27" s="280">
        <v>6.5046272647018855</v>
      </c>
      <c r="AO27" s="369">
        <f t="shared" si="14"/>
        <v>136.145378113638</v>
      </c>
      <c r="AP27" s="369">
        <f t="shared" si="15"/>
        <v>1462.9745223867083</v>
      </c>
    </row>
    <row r="28" spans="1:42" ht="15.75" x14ac:dyDescent="0.25">
      <c r="A28" s="481"/>
      <c r="B28" s="170" t="s">
        <v>11</v>
      </c>
      <c r="C28" s="263" t="s">
        <v>116</v>
      </c>
      <c r="D28" s="303">
        <v>0</v>
      </c>
      <c r="E28" s="303">
        <v>0</v>
      </c>
      <c r="F28" s="279" t="e">
        <f t="shared" si="17"/>
        <v>#DIV/0!</v>
      </c>
      <c r="G28" s="303">
        <v>0</v>
      </c>
      <c r="H28" s="303">
        <v>0</v>
      </c>
      <c r="I28" s="279" t="e">
        <f t="shared" si="21"/>
        <v>#DIV/0!</v>
      </c>
      <c r="J28" s="304">
        <v>0</v>
      </c>
      <c r="K28" s="304">
        <v>0</v>
      </c>
      <c r="L28" s="304">
        <v>0</v>
      </c>
      <c r="M28" s="304">
        <v>0</v>
      </c>
      <c r="N28" s="280">
        <f t="shared" si="18"/>
        <v>0</v>
      </c>
      <c r="O28" s="280">
        <f t="shared" si="19"/>
        <v>0</v>
      </c>
      <c r="P28" s="279" t="e">
        <f t="shared" si="6"/>
        <v>#DIV/0!</v>
      </c>
      <c r="Q28" s="305">
        <v>0</v>
      </c>
      <c r="R28" s="305">
        <v>0</v>
      </c>
      <c r="S28" s="305">
        <v>0</v>
      </c>
      <c r="T28" s="305">
        <v>0</v>
      </c>
      <c r="U28" s="304">
        <v>0</v>
      </c>
      <c r="V28" s="304">
        <v>0</v>
      </c>
      <c r="W28" s="280">
        <f t="shared" si="7"/>
        <v>0</v>
      </c>
      <c r="X28" s="280">
        <f t="shared" si="8"/>
        <v>0</v>
      </c>
      <c r="Y28" s="279" t="e">
        <f t="shared" si="9"/>
        <v>#DIV/0!</v>
      </c>
      <c r="Z28" s="280">
        <f t="shared" si="5"/>
        <v>0</v>
      </c>
      <c r="AA28" s="280">
        <f t="shared" si="5"/>
        <v>0</v>
      </c>
      <c r="AB28" s="279">
        <f t="shared" si="10"/>
        <v>0</v>
      </c>
      <c r="AC28" s="279">
        <f t="shared" si="11"/>
        <v>0</v>
      </c>
      <c r="AE28" s="280">
        <v>0</v>
      </c>
      <c r="AF28" s="280">
        <v>0</v>
      </c>
      <c r="AG28" s="280">
        <v>0</v>
      </c>
      <c r="AH28" s="280">
        <v>0</v>
      </c>
      <c r="AI28" s="369">
        <f t="shared" si="12"/>
        <v>0</v>
      </c>
      <c r="AJ28" s="369">
        <f t="shared" si="13"/>
        <v>0</v>
      </c>
      <c r="AK28" s="280">
        <v>0</v>
      </c>
      <c r="AL28" s="280">
        <v>0</v>
      </c>
      <c r="AM28" s="280">
        <v>0</v>
      </c>
      <c r="AN28" s="280">
        <v>0</v>
      </c>
      <c r="AO28" s="369"/>
      <c r="AP28" s="369"/>
    </row>
    <row r="29" spans="1:42" ht="15.75" x14ac:dyDescent="0.25">
      <c r="A29" s="481"/>
      <c r="B29" s="170" t="s">
        <v>12</v>
      </c>
      <c r="C29" s="263" t="s">
        <v>117</v>
      </c>
      <c r="D29" s="303">
        <v>672.49599999999998</v>
      </c>
      <c r="E29" s="303">
        <v>4235.4476750000003</v>
      </c>
      <c r="F29" s="279">
        <f t="shared" si="17"/>
        <v>6.2981009180723762</v>
      </c>
      <c r="G29" s="303">
        <v>0</v>
      </c>
      <c r="H29" s="303">
        <v>0</v>
      </c>
      <c r="I29" s="279" t="e">
        <f t="shared" si="21"/>
        <v>#DIV/0!</v>
      </c>
      <c r="J29" s="304">
        <v>0</v>
      </c>
      <c r="K29" s="304">
        <v>0</v>
      </c>
      <c r="L29" s="304">
        <v>0</v>
      </c>
      <c r="M29" s="304">
        <v>0</v>
      </c>
      <c r="N29" s="280">
        <f t="shared" si="18"/>
        <v>0</v>
      </c>
      <c r="O29" s="280">
        <f t="shared" si="19"/>
        <v>0</v>
      </c>
      <c r="P29" s="279" t="e">
        <f t="shared" si="6"/>
        <v>#DIV/0!</v>
      </c>
      <c r="Q29" s="305">
        <v>0</v>
      </c>
      <c r="R29" s="305">
        <v>0</v>
      </c>
      <c r="S29" s="305">
        <v>0</v>
      </c>
      <c r="T29" s="305">
        <v>0</v>
      </c>
      <c r="U29" s="304">
        <v>0</v>
      </c>
      <c r="V29" s="304">
        <v>0</v>
      </c>
      <c r="W29" s="280">
        <f t="shared" si="7"/>
        <v>0</v>
      </c>
      <c r="X29" s="280">
        <f t="shared" si="8"/>
        <v>0</v>
      </c>
      <c r="Y29" s="279" t="e">
        <f t="shared" si="9"/>
        <v>#DIV/0!</v>
      </c>
      <c r="Z29" s="280">
        <f t="shared" si="5"/>
        <v>672.49599999999998</v>
      </c>
      <c r="AA29" s="280">
        <f t="shared" si="5"/>
        <v>4235.4476750000003</v>
      </c>
      <c r="AB29" s="279">
        <f t="shared" si="10"/>
        <v>6.2981009180723762</v>
      </c>
      <c r="AC29" s="279">
        <f t="shared" si="11"/>
        <v>7.5577211016868509</v>
      </c>
      <c r="AE29" s="280">
        <v>837.46299999999997</v>
      </c>
      <c r="AF29" s="280">
        <v>5184.244999999999</v>
      </c>
      <c r="AG29" s="279">
        <v>6.1904167706513595</v>
      </c>
      <c r="AH29" s="280">
        <v>7.4285001247816309</v>
      </c>
      <c r="AI29" s="369">
        <f t="shared" si="12"/>
        <v>101.73952984767594</v>
      </c>
      <c r="AJ29" s="369">
        <f t="shared" si="13"/>
        <v>80.301577502528474</v>
      </c>
      <c r="AK29" s="280">
        <v>81.028999999999996</v>
      </c>
      <c r="AL29" s="280">
        <v>565.16674166666701</v>
      </c>
      <c r="AM29" s="279">
        <v>6.9748700053890218</v>
      </c>
      <c r="AN29" s="280">
        <v>8.3698440064668258</v>
      </c>
      <c r="AO29" s="369">
        <f t="shared" si="14"/>
        <v>106.50377883805891</v>
      </c>
      <c r="AP29" s="369">
        <f t="shared" si="15"/>
        <v>6398.0118229275931</v>
      </c>
    </row>
    <row r="30" spans="1:42" ht="15.75" x14ac:dyDescent="0.25">
      <c r="A30" s="481"/>
      <c r="B30" s="170" t="s">
        <v>13</v>
      </c>
      <c r="C30" s="263" t="s">
        <v>118</v>
      </c>
      <c r="D30" s="303">
        <v>27.651</v>
      </c>
      <c r="E30" s="303">
        <v>205.67249999999999</v>
      </c>
      <c r="F30" s="279">
        <f t="shared" si="17"/>
        <v>7.4381577519800368</v>
      </c>
      <c r="G30" s="303">
        <v>0</v>
      </c>
      <c r="H30" s="303">
        <v>0</v>
      </c>
      <c r="I30" s="279" t="e">
        <f t="shared" si="21"/>
        <v>#DIV/0!</v>
      </c>
      <c r="J30" s="304">
        <v>0</v>
      </c>
      <c r="K30" s="304">
        <v>0</v>
      </c>
      <c r="L30" s="304">
        <v>0</v>
      </c>
      <c r="M30" s="304">
        <v>0</v>
      </c>
      <c r="N30" s="280">
        <f t="shared" si="18"/>
        <v>0</v>
      </c>
      <c r="O30" s="280">
        <f t="shared" si="19"/>
        <v>0</v>
      </c>
      <c r="P30" s="279" t="e">
        <f t="shared" si="6"/>
        <v>#DIV/0!</v>
      </c>
      <c r="Q30" s="305">
        <v>256.10700000000003</v>
      </c>
      <c r="R30" s="305">
        <v>842.09813333333341</v>
      </c>
      <c r="S30" s="305">
        <v>2.8916666666666674E-2</v>
      </c>
      <c r="T30" s="305">
        <v>295.51701666666668</v>
      </c>
      <c r="U30" s="304">
        <v>3.8250000000000006E-2</v>
      </c>
      <c r="V30" s="304">
        <v>500.04899166666672</v>
      </c>
      <c r="W30" s="280">
        <f t="shared" si="7"/>
        <v>256.10700000000003</v>
      </c>
      <c r="X30" s="280">
        <f t="shared" si="8"/>
        <v>1137.6151500000001</v>
      </c>
      <c r="Y30" s="279">
        <f t="shared" si="9"/>
        <v>4.4419525823191091</v>
      </c>
      <c r="Z30" s="280">
        <f t="shared" si="5"/>
        <v>283.75800000000004</v>
      </c>
      <c r="AA30" s="280">
        <f t="shared" si="5"/>
        <v>1343.28765</v>
      </c>
      <c r="AB30" s="279">
        <f t="shared" si="10"/>
        <v>4.7339199247245887</v>
      </c>
      <c r="AC30" s="280">
        <f t="shared" si="11"/>
        <v>5.6807039096695062</v>
      </c>
      <c r="AE30" s="280">
        <v>278.26300000000003</v>
      </c>
      <c r="AF30" s="280">
        <v>1271.1342833333335</v>
      </c>
      <c r="AG30" s="279">
        <v>4.5681038561840177</v>
      </c>
      <c r="AH30" s="280">
        <v>5.4817246274208209</v>
      </c>
      <c r="AI30" s="369">
        <f t="shared" si="12"/>
        <v>103.62986643388371</v>
      </c>
      <c r="AJ30" s="369">
        <f t="shared" si="13"/>
        <v>101.97475050581643</v>
      </c>
      <c r="AK30" s="280">
        <v>5897.9220000000005</v>
      </c>
      <c r="AL30" s="280">
        <v>34686.920416666704</v>
      </c>
      <c r="AM30" s="279">
        <v>5.881210435924161</v>
      </c>
      <c r="AN30" s="280">
        <v>7.0574525231089931</v>
      </c>
      <c r="AO30" s="369">
        <f t="shared" si="14"/>
        <v>93.207421960908533</v>
      </c>
      <c r="AP30" s="369">
        <f t="shared" si="15"/>
        <v>21.55223964191682</v>
      </c>
    </row>
    <row r="31" spans="1:42" s="293" customFormat="1" ht="24" x14ac:dyDescent="0.25">
      <c r="A31" s="481"/>
      <c r="B31" s="290" t="s">
        <v>121</v>
      </c>
      <c r="C31" s="291">
        <v>500</v>
      </c>
      <c r="D31" s="292">
        <v>0</v>
      </c>
      <c r="E31" s="292">
        <v>0</v>
      </c>
      <c r="F31" s="292" t="e">
        <f t="shared" si="17"/>
        <v>#DIV/0!</v>
      </c>
      <c r="G31" s="292"/>
      <c r="H31" s="292"/>
      <c r="I31" s="292"/>
      <c r="J31" s="292"/>
      <c r="K31" s="292"/>
      <c r="L31" s="292"/>
      <c r="M31" s="292"/>
      <c r="N31" s="292"/>
      <c r="O31" s="292"/>
      <c r="P31" s="292"/>
      <c r="Q31" s="302"/>
      <c r="R31" s="302"/>
      <c r="S31" s="302"/>
      <c r="T31" s="302"/>
      <c r="U31" s="302"/>
      <c r="V31" s="302"/>
      <c r="W31" s="292"/>
      <c r="X31" s="292"/>
      <c r="Y31" s="289"/>
      <c r="Z31" s="280">
        <f t="shared" si="5"/>
        <v>0</v>
      </c>
      <c r="AA31" s="280">
        <f t="shared" si="5"/>
        <v>0</v>
      </c>
      <c r="AB31" s="279">
        <f t="shared" si="10"/>
        <v>0</v>
      </c>
      <c r="AC31" s="280"/>
      <c r="AE31" s="280">
        <v>0</v>
      </c>
      <c r="AF31" s="280">
        <v>0</v>
      </c>
      <c r="AG31" s="279">
        <v>0</v>
      </c>
      <c r="AH31" s="280"/>
      <c r="AI31" s="369">
        <f t="shared" si="12"/>
        <v>0</v>
      </c>
      <c r="AJ31" s="369">
        <f t="shared" si="13"/>
        <v>0</v>
      </c>
      <c r="AK31" s="280">
        <v>0</v>
      </c>
      <c r="AL31" s="280">
        <v>0</v>
      </c>
      <c r="AM31" s="279"/>
      <c r="AN31" s="280"/>
      <c r="AO31" s="369"/>
      <c r="AP31" s="369"/>
    </row>
    <row r="32" spans="1:42" s="296" customFormat="1" ht="24" x14ac:dyDescent="0.25">
      <c r="B32" s="297" t="s">
        <v>31</v>
      </c>
      <c r="C32" s="298">
        <v>600</v>
      </c>
      <c r="D32" s="299">
        <f>D23+D14+D6</f>
        <v>6043.0349999999999</v>
      </c>
      <c r="E32" s="299">
        <f>E23+E14+E6</f>
        <v>38672.673533333334</v>
      </c>
      <c r="F32" s="299">
        <f>E32/D32</f>
        <v>6.3995448534276793</v>
      </c>
      <c r="G32" s="299">
        <f>G23+G14+G6</f>
        <v>0</v>
      </c>
      <c r="H32" s="299">
        <f>H23+H14+H6</f>
        <v>0</v>
      </c>
      <c r="I32" s="299" t="e">
        <f>H32/G32</f>
        <v>#DIV/0!</v>
      </c>
      <c r="J32" s="299">
        <f t="shared" ref="J32:O32" si="22">J6+J14+J23</f>
        <v>11204.294</v>
      </c>
      <c r="K32" s="299">
        <f t="shared" si="22"/>
        <v>42147.060274999996</v>
      </c>
      <c r="L32" s="299">
        <f t="shared" si="22"/>
        <v>1.4734166666666668</v>
      </c>
      <c r="M32" s="299">
        <f t="shared" si="22"/>
        <v>15024.580749999999</v>
      </c>
      <c r="N32" s="299">
        <f t="shared" si="22"/>
        <v>11204.294</v>
      </c>
      <c r="O32" s="299">
        <f t="shared" si="22"/>
        <v>57171.641024999997</v>
      </c>
      <c r="P32" s="300">
        <f t="shared" ref="P32:P40" si="23">O32/N32</f>
        <v>5.1026544845217376</v>
      </c>
      <c r="Q32" s="299">
        <f t="shared" ref="Q32:X32" si="24">Q6+Q14+Q23</f>
        <v>7757.1469999999999</v>
      </c>
      <c r="R32" s="299">
        <f t="shared" si="24"/>
        <v>17427.492624999999</v>
      </c>
      <c r="S32" s="299">
        <f t="shared" si="24"/>
        <v>0.96408333333333351</v>
      </c>
      <c r="T32" s="299">
        <f t="shared" si="24"/>
        <v>9845.4318833333346</v>
      </c>
      <c r="U32" s="299">
        <f t="shared" si="24"/>
        <v>1.2516666666666665</v>
      </c>
      <c r="V32" s="299">
        <f t="shared" si="24"/>
        <v>4426.883808333333</v>
      </c>
      <c r="W32" s="299">
        <f t="shared" si="24"/>
        <v>7757.1469999999999</v>
      </c>
      <c r="X32" s="299">
        <f t="shared" si="24"/>
        <v>31199.759324999999</v>
      </c>
      <c r="Y32" s="300">
        <f t="shared" ref="Y32:Y40" si="25">X32/W32</f>
        <v>4.0220662732058576</v>
      </c>
      <c r="Z32" s="300">
        <f t="shared" si="5"/>
        <v>25004.475999999999</v>
      </c>
      <c r="AA32" s="300">
        <f t="shared" si="5"/>
        <v>127044.07388333333</v>
      </c>
      <c r="AB32" s="366">
        <f t="shared" si="10"/>
        <v>5.0808532793621968</v>
      </c>
      <c r="AC32" s="367">
        <f t="shared" si="11"/>
        <v>6.0970239352346356</v>
      </c>
      <c r="AD32" s="310"/>
      <c r="AE32" s="309">
        <v>23434.120000000003</v>
      </c>
      <c r="AF32" s="309">
        <v>109777.61472500001</v>
      </c>
      <c r="AG32" s="316">
        <v>4.6845204652446943</v>
      </c>
      <c r="AH32" s="309">
        <v>5.6214245582936329</v>
      </c>
      <c r="AI32" s="369">
        <f t="shared" si="12"/>
        <v>108.46047780254067</v>
      </c>
      <c r="AJ32" s="369">
        <f t="shared" si="13"/>
        <v>106.70115199546642</v>
      </c>
      <c r="AK32" s="309">
        <v>24054.803</v>
      </c>
      <c r="AL32" s="309">
        <v>106605.31211666661</v>
      </c>
      <c r="AM32" s="316">
        <v>4.431768246726719</v>
      </c>
      <c r="AN32" s="309">
        <v>5.3181218960720624</v>
      </c>
      <c r="AO32" s="369">
        <f>AH32/AM32*100</f>
        <v>126.84382949053321</v>
      </c>
      <c r="AP32" s="369">
        <f>AF32/AK32*100</f>
        <v>456.36463838427613</v>
      </c>
    </row>
    <row r="33" spans="1:42" s="265" customFormat="1" ht="15.75" x14ac:dyDescent="0.25">
      <c r="B33" s="286" t="s">
        <v>22</v>
      </c>
      <c r="C33" s="266"/>
      <c r="D33" s="281">
        <f>SUM(D34:D40)</f>
        <v>6043.0349999999999</v>
      </c>
      <c r="E33" s="281">
        <f>SUM(E34:E40)</f>
        <v>38672.673533333334</v>
      </c>
      <c r="F33" s="282">
        <f t="shared" ref="F33:F40" si="26">E33/D33</f>
        <v>6.3995448534276793</v>
      </c>
      <c r="G33" s="281">
        <f>G32</f>
        <v>0</v>
      </c>
      <c r="H33" s="281">
        <f t="shared" ref="H33:I36" si="27">H32</f>
        <v>0</v>
      </c>
      <c r="I33" s="281" t="e">
        <f t="shared" si="27"/>
        <v>#DIV/0!</v>
      </c>
      <c r="J33" s="282">
        <f>J32</f>
        <v>11204.294</v>
      </c>
      <c r="K33" s="282">
        <f t="shared" ref="K33:X33" si="28">K32</f>
        <v>42147.060274999996</v>
      </c>
      <c r="L33" s="282">
        <f t="shared" si="28"/>
        <v>1.4734166666666668</v>
      </c>
      <c r="M33" s="282">
        <f t="shared" si="28"/>
        <v>15024.580749999999</v>
      </c>
      <c r="N33" s="282">
        <f t="shared" si="28"/>
        <v>11204.294</v>
      </c>
      <c r="O33" s="282">
        <f t="shared" si="28"/>
        <v>57171.641024999997</v>
      </c>
      <c r="P33" s="283">
        <f t="shared" si="23"/>
        <v>5.1026544845217376</v>
      </c>
      <c r="Q33" s="282">
        <f t="shared" si="28"/>
        <v>7757.1469999999999</v>
      </c>
      <c r="R33" s="282">
        <f t="shared" si="28"/>
        <v>17427.492624999999</v>
      </c>
      <c r="S33" s="282">
        <f t="shared" si="28"/>
        <v>0.96408333333333351</v>
      </c>
      <c r="T33" s="282">
        <f t="shared" si="28"/>
        <v>9845.4318833333346</v>
      </c>
      <c r="U33" s="282">
        <f t="shared" si="28"/>
        <v>1.2516666666666665</v>
      </c>
      <c r="V33" s="282">
        <f t="shared" si="28"/>
        <v>4426.883808333333</v>
      </c>
      <c r="W33" s="282">
        <f t="shared" si="28"/>
        <v>7757.1469999999999</v>
      </c>
      <c r="X33" s="282">
        <f t="shared" si="28"/>
        <v>31199.759324999999</v>
      </c>
      <c r="Y33" s="283">
        <f t="shared" si="25"/>
        <v>4.0220662732058576</v>
      </c>
      <c r="Z33" s="283">
        <f t="shared" si="5"/>
        <v>25004.475999999999</v>
      </c>
      <c r="AA33" s="283">
        <f t="shared" si="5"/>
        <v>127044.07388333333</v>
      </c>
      <c r="AB33" s="279">
        <f t="shared" si="10"/>
        <v>5.0808532793621968</v>
      </c>
      <c r="AC33" s="279">
        <f t="shared" si="11"/>
        <v>6.0970239352346356</v>
      </c>
      <c r="AE33" s="283">
        <v>23434.120000000003</v>
      </c>
      <c r="AF33" s="283">
        <v>109777.61472500001</v>
      </c>
      <c r="AG33" s="283">
        <v>4.6845204652446943</v>
      </c>
      <c r="AH33" s="279">
        <v>5.6214245582936329</v>
      </c>
      <c r="AI33" s="369">
        <f t="shared" si="12"/>
        <v>108.46047780254067</v>
      </c>
      <c r="AJ33" s="369">
        <f t="shared" si="13"/>
        <v>106.70115199546642</v>
      </c>
      <c r="AK33" s="283">
        <v>24054.803</v>
      </c>
      <c r="AL33" s="283">
        <v>106605.31211666661</v>
      </c>
      <c r="AM33" s="283">
        <v>4.431768246726719</v>
      </c>
      <c r="AN33" s="279">
        <v>5.3181218960720624</v>
      </c>
      <c r="AO33" s="369">
        <f t="shared" ref="AO33:AO40" si="29">AH33/AM33*100</f>
        <v>126.84382949053321</v>
      </c>
      <c r="AP33" s="369">
        <f t="shared" ref="AP33:AP40" si="30">AF33/AK33*100</f>
        <v>456.36463838427613</v>
      </c>
    </row>
    <row r="34" spans="1:42" s="265" customFormat="1" ht="15.75" x14ac:dyDescent="0.25">
      <c r="A34" s="505"/>
      <c r="B34" s="267" t="s">
        <v>7</v>
      </c>
      <c r="C34" s="268"/>
      <c r="D34" s="283">
        <f t="shared" ref="D34:E40" si="31">D7+D15+D24</f>
        <v>276.05099999999999</v>
      </c>
      <c r="E34" s="283">
        <f t="shared" si="31"/>
        <v>1704.0708083333334</v>
      </c>
      <c r="F34" s="283">
        <f t="shared" si="26"/>
        <v>6.1730289270219396</v>
      </c>
      <c r="G34" s="283">
        <f t="shared" ref="G34:H40" si="32">G7+G15+G24</f>
        <v>0</v>
      </c>
      <c r="H34" s="283">
        <f t="shared" si="32"/>
        <v>0</v>
      </c>
      <c r="I34" s="281" t="e">
        <f t="shared" si="27"/>
        <v>#DIV/0!</v>
      </c>
      <c r="J34" s="283">
        <f t="shared" ref="J34:O40" si="33">J7+J15+J24</f>
        <v>2301.25</v>
      </c>
      <c r="K34" s="283">
        <f t="shared" si="33"/>
        <v>11967.763391666664</v>
      </c>
      <c r="L34" s="283">
        <f t="shared" si="33"/>
        <v>0.31983333333333336</v>
      </c>
      <c r="M34" s="283">
        <f t="shared" si="33"/>
        <v>3259.8157416666663</v>
      </c>
      <c r="N34" s="283">
        <f t="shared" si="33"/>
        <v>2301.25</v>
      </c>
      <c r="O34" s="283">
        <f t="shared" si="33"/>
        <v>15227.579133333329</v>
      </c>
      <c r="P34" s="283">
        <f t="shared" si="23"/>
        <v>6.6170903349628807</v>
      </c>
      <c r="Q34" s="283">
        <f t="shared" ref="Q34:X40" si="34">Q7+Q15+Q24</f>
        <v>0</v>
      </c>
      <c r="R34" s="283">
        <f t="shared" si="34"/>
        <v>0</v>
      </c>
      <c r="S34" s="283">
        <f t="shared" si="34"/>
        <v>0</v>
      </c>
      <c r="T34" s="283">
        <f t="shared" si="34"/>
        <v>0</v>
      </c>
      <c r="U34" s="283">
        <f t="shared" si="34"/>
        <v>0</v>
      </c>
      <c r="V34" s="283">
        <f t="shared" si="34"/>
        <v>0</v>
      </c>
      <c r="W34" s="283">
        <f t="shared" si="34"/>
        <v>0</v>
      </c>
      <c r="X34" s="283">
        <f t="shared" si="34"/>
        <v>0</v>
      </c>
      <c r="Y34" s="283" t="e">
        <f t="shared" si="25"/>
        <v>#DIV/0!</v>
      </c>
      <c r="Z34" s="283">
        <f t="shared" si="5"/>
        <v>2577.3009999999999</v>
      </c>
      <c r="AA34" s="283">
        <f t="shared" si="5"/>
        <v>16931.649941666663</v>
      </c>
      <c r="AB34" s="279">
        <f t="shared" si="10"/>
        <v>6.5695275567994047</v>
      </c>
      <c r="AC34" s="279">
        <f t="shared" si="11"/>
        <v>7.8834330681592855</v>
      </c>
      <c r="AE34" s="283">
        <v>2111.297</v>
      </c>
      <c r="AF34" s="283">
        <v>12004.731499999998</v>
      </c>
      <c r="AG34" s="283">
        <v>5.6859511002004917</v>
      </c>
      <c r="AH34" s="279">
        <v>6.8231413202405902</v>
      </c>
      <c r="AI34" s="369">
        <f t="shared" si="12"/>
        <v>115.53964219931045</v>
      </c>
      <c r="AJ34" s="369">
        <f t="shared" si="13"/>
        <v>122.07193019267304</v>
      </c>
      <c r="AK34" s="283">
        <v>0</v>
      </c>
      <c r="AL34" s="283">
        <v>0</v>
      </c>
      <c r="AM34" s="283"/>
      <c r="AN34" s="279"/>
      <c r="AO34" s="369"/>
      <c r="AP34" s="369"/>
    </row>
    <row r="35" spans="1:42" s="265" customFormat="1" ht="15.75" x14ac:dyDescent="0.25">
      <c r="A35" s="505"/>
      <c r="B35" s="267" t="s">
        <v>8</v>
      </c>
      <c r="C35" s="268"/>
      <c r="D35" s="283">
        <f t="shared" si="31"/>
        <v>0</v>
      </c>
      <c r="E35" s="283">
        <f>E8+E16+E25</f>
        <v>0</v>
      </c>
      <c r="F35" s="283" t="e">
        <f t="shared" si="26"/>
        <v>#DIV/0!</v>
      </c>
      <c r="G35" s="283">
        <f t="shared" si="32"/>
        <v>0</v>
      </c>
      <c r="H35" s="283">
        <f t="shared" si="32"/>
        <v>0</v>
      </c>
      <c r="I35" s="281" t="e">
        <f t="shared" si="27"/>
        <v>#DIV/0!</v>
      </c>
      <c r="J35" s="283">
        <f t="shared" si="33"/>
        <v>8840.4709999999995</v>
      </c>
      <c r="K35" s="283">
        <f t="shared" si="33"/>
        <v>29849.480100000001</v>
      </c>
      <c r="L35" s="283">
        <f t="shared" si="33"/>
        <v>1.1455833333333334</v>
      </c>
      <c r="M35" s="283">
        <f t="shared" si="33"/>
        <v>11683.556624999999</v>
      </c>
      <c r="N35" s="283">
        <f t="shared" si="33"/>
        <v>8840.4709999999995</v>
      </c>
      <c r="O35" s="283">
        <f t="shared" si="33"/>
        <v>41533.036724999998</v>
      </c>
      <c r="P35" s="283">
        <f t="shared" si="23"/>
        <v>4.6980570068042757</v>
      </c>
      <c r="Q35" s="283">
        <f t="shared" si="34"/>
        <v>7501.04</v>
      </c>
      <c r="R35" s="283">
        <f t="shared" si="34"/>
        <v>16585.394491666666</v>
      </c>
      <c r="S35" s="283">
        <f t="shared" si="34"/>
        <v>0.93516666666666681</v>
      </c>
      <c r="T35" s="283">
        <f t="shared" si="34"/>
        <v>9549.9148666666679</v>
      </c>
      <c r="U35" s="283">
        <f t="shared" si="34"/>
        <v>1.2134166666666666</v>
      </c>
      <c r="V35" s="283">
        <f t="shared" si="34"/>
        <v>3926.834816666666</v>
      </c>
      <c r="W35" s="283">
        <f t="shared" si="34"/>
        <v>7501.04</v>
      </c>
      <c r="X35" s="283">
        <f t="shared" si="34"/>
        <v>26135.309358333332</v>
      </c>
      <c r="Y35" s="283">
        <f t="shared" si="25"/>
        <v>3.4842247686098635</v>
      </c>
      <c r="Z35" s="283">
        <f t="shared" si="5"/>
        <v>16341.510999999999</v>
      </c>
      <c r="AA35" s="283">
        <f t="shared" si="5"/>
        <v>67668.346083333337</v>
      </c>
      <c r="AB35" s="279">
        <f t="shared" si="10"/>
        <v>4.1408867321591831</v>
      </c>
      <c r="AC35" s="279">
        <f t="shared" si="11"/>
        <v>4.9690640785910194</v>
      </c>
      <c r="AE35" s="283">
        <v>16703.947</v>
      </c>
      <c r="AF35" s="283">
        <v>66182.703024999995</v>
      </c>
      <c r="AG35" s="283">
        <v>3.9620996776989292</v>
      </c>
      <c r="AH35" s="279">
        <v>4.7545196132387151</v>
      </c>
      <c r="AI35" s="369">
        <f t="shared" si="12"/>
        <v>104.51243201847178</v>
      </c>
      <c r="AJ35" s="369">
        <f t="shared" si="13"/>
        <v>97.830237368449488</v>
      </c>
      <c r="AK35" s="283">
        <v>16603.252</v>
      </c>
      <c r="AL35" s="283">
        <v>60410.540333333236</v>
      </c>
      <c r="AM35" s="283">
        <v>3.6384763860316784</v>
      </c>
      <c r="AN35" s="279">
        <v>4.3661716632380143</v>
      </c>
      <c r="AO35" s="369">
        <f t="shared" si="29"/>
        <v>130.6733673328647</v>
      </c>
      <c r="AP35" s="369">
        <f t="shared" si="30"/>
        <v>398.61289237192807</v>
      </c>
    </row>
    <row r="36" spans="1:42" s="265" customFormat="1" ht="15.75" x14ac:dyDescent="0.25">
      <c r="A36" s="505"/>
      <c r="B36" s="267" t="s">
        <v>9</v>
      </c>
      <c r="C36" s="268"/>
      <c r="D36" s="283">
        <f t="shared" si="31"/>
        <v>0</v>
      </c>
      <c r="E36" s="283">
        <f t="shared" si="31"/>
        <v>0</v>
      </c>
      <c r="F36" s="283" t="e">
        <f t="shared" si="26"/>
        <v>#DIV/0!</v>
      </c>
      <c r="G36" s="283">
        <f t="shared" si="32"/>
        <v>0</v>
      </c>
      <c r="H36" s="283">
        <f t="shared" si="32"/>
        <v>0</v>
      </c>
      <c r="I36" s="281" t="e">
        <f t="shared" si="27"/>
        <v>#DIV/0!</v>
      </c>
      <c r="J36" s="283">
        <f t="shared" si="33"/>
        <v>0</v>
      </c>
      <c r="K36" s="283">
        <f t="shared" si="33"/>
        <v>0</v>
      </c>
      <c r="L36" s="283">
        <f t="shared" si="33"/>
        <v>0</v>
      </c>
      <c r="M36" s="283">
        <f t="shared" si="33"/>
        <v>0</v>
      </c>
      <c r="N36" s="283">
        <f t="shared" si="33"/>
        <v>0</v>
      </c>
      <c r="O36" s="283">
        <f t="shared" si="33"/>
        <v>0</v>
      </c>
      <c r="P36" s="283" t="e">
        <f t="shared" si="23"/>
        <v>#DIV/0!</v>
      </c>
      <c r="Q36" s="283">
        <f t="shared" si="34"/>
        <v>0</v>
      </c>
      <c r="R36" s="283">
        <f t="shared" si="34"/>
        <v>0</v>
      </c>
      <c r="S36" s="283">
        <f t="shared" si="34"/>
        <v>0</v>
      </c>
      <c r="T36" s="283">
        <f t="shared" si="34"/>
        <v>0</v>
      </c>
      <c r="U36" s="283">
        <f t="shared" si="34"/>
        <v>0</v>
      </c>
      <c r="V36" s="283">
        <f t="shared" si="34"/>
        <v>0</v>
      </c>
      <c r="W36" s="283">
        <f t="shared" si="34"/>
        <v>0</v>
      </c>
      <c r="X36" s="283">
        <f t="shared" si="34"/>
        <v>0</v>
      </c>
      <c r="Y36" s="283" t="e">
        <f t="shared" si="25"/>
        <v>#DIV/0!</v>
      </c>
      <c r="Z36" s="283">
        <f t="shared" si="5"/>
        <v>0</v>
      </c>
      <c r="AA36" s="283">
        <f t="shared" si="5"/>
        <v>0</v>
      </c>
      <c r="AB36" s="279">
        <f t="shared" si="10"/>
        <v>0</v>
      </c>
      <c r="AC36" s="279">
        <f t="shared" si="11"/>
        <v>0</v>
      </c>
      <c r="AE36" s="283">
        <v>0</v>
      </c>
      <c r="AF36" s="283">
        <v>0</v>
      </c>
      <c r="AG36" s="283">
        <v>0</v>
      </c>
      <c r="AH36" s="279">
        <v>0</v>
      </c>
      <c r="AI36" s="369">
        <f t="shared" si="12"/>
        <v>0</v>
      </c>
      <c r="AJ36" s="369">
        <f t="shared" si="13"/>
        <v>0</v>
      </c>
      <c r="AK36" s="283">
        <v>0</v>
      </c>
      <c r="AL36" s="283">
        <v>0</v>
      </c>
      <c r="AM36" s="283"/>
      <c r="AN36" s="279"/>
      <c r="AO36" s="369"/>
      <c r="AP36" s="369"/>
    </row>
    <row r="37" spans="1:42" s="265" customFormat="1" ht="15.75" x14ac:dyDescent="0.25">
      <c r="A37" s="505"/>
      <c r="B37" s="267" t="s">
        <v>10</v>
      </c>
      <c r="C37" s="268"/>
      <c r="D37" s="283">
        <f t="shared" si="31"/>
        <v>5066.8369999999995</v>
      </c>
      <c r="E37" s="283">
        <f t="shared" si="31"/>
        <v>32527.482550000001</v>
      </c>
      <c r="F37" s="283">
        <f t="shared" si="26"/>
        <v>6.4196820521362739</v>
      </c>
      <c r="G37" s="283">
        <f t="shared" si="32"/>
        <v>0</v>
      </c>
      <c r="H37" s="283">
        <f t="shared" si="32"/>
        <v>0</v>
      </c>
      <c r="I37" s="283" t="e">
        <f>H37/G37</f>
        <v>#DIV/0!</v>
      </c>
      <c r="J37" s="283">
        <f t="shared" si="33"/>
        <v>62.573</v>
      </c>
      <c r="K37" s="283">
        <f t="shared" si="33"/>
        <v>329.81678333333332</v>
      </c>
      <c r="L37" s="283">
        <f t="shared" si="33"/>
        <v>8.0000000000000002E-3</v>
      </c>
      <c r="M37" s="283">
        <f t="shared" si="33"/>
        <v>81.20838333333333</v>
      </c>
      <c r="N37" s="283">
        <f t="shared" si="33"/>
        <v>62.573</v>
      </c>
      <c r="O37" s="283">
        <f t="shared" si="33"/>
        <v>411.02516666666668</v>
      </c>
      <c r="P37" s="283">
        <f t="shared" si="23"/>
        <v>6.5687303895716473</v>
      </c>
      <c r="Q37" s="283">
        <f t="shared" si="34"/>
        <v>0</v>
      </c>
      <c r="R37" s="283">
        <f t="shared" si="34"/>
        <v>0</v>
      </c>
      <c r="S37" s="283">
        <f t="shared" si="34"/>
        <v>0</v>
      </c>
      <c r="T37" s="283">
        <f t="shared" si="34"/>
        <v>0</v>
      </c>
      <c r="U37" s="283">
        <f t="shared" si="34"/>
        <v>0</v>
      </c>
      <c r="V37" s="283">
        <f t="shared" si="34"/>
        <v>0</v>
      </c>
      <c r="W37" s="283">
        <f t="shared" si="34"/>
        <v>0</v>
      </c>
      <c r="X37" s="283">
        <f t="shared" si="34"/>
        <v>0</v>
      </c>
      <c r="Y37" s="283" t="e">
        <f t="shared" si="25"/>
        <v>#DIV/0!</v>
      </c>
      <c r="Z37" s="283">
        <f t="shared" si="5"/>
        <v>5129.41</v>
      </c>
      <c r="AA37" s="283">
        <f t="shared" si="5"/>
        <v>32938.507716666667</v>
      </c>
      <c r="AB37" s="279">
        <f t="shared" si="10"/>
        <v>6.421500273260798</v>
      </c>
      <c r="AC37" s="279">
        <f t="shared" si="11"/>
        <v>7.7058003279129572</v>
      </c>
      <c r="AE37" s="283">
        <v>3503.1500000000005</v>
      </c>
      <c r="AF37" s="283">
        <v>21543.762816666665</v>
      </c>
      <c r="AG37" s="283">
        <v>6.1498259613966466</v>
      </c>
      <c r="AH37" s="279">
        <v>7.3797911536759759</v>
      </c>
      <c r="AI37" s="369">
        <f t="shared" si="12"/>
        <v>104.4175934988972</v>
      </c>
      <c r="AJ37" s="369">
        <f t="shared" si="13"/>
        <v>146.42279091674632</v>
      </c>
      <c r="AK37" s="283">
        <v>1472.6</v>
      </c>
      <c r="AL37" s="283">
        <v>7982.2617583333304</v>
      </c>
      <c r="AM37" s="283">
        <v>5.4205227205849047</v>
      </c>
      <c r="AN37" s="279">
        <v>6.5046272647018855</v>
      </c>
      <c r="AO37" s="369">
        <f t="shared" si="29"/>
        <v>136.145378113638</v>
      </c>
      <c r="AP37" s="369">
        <f t="shared" si="30"/>
        <v>1462.9745223867083</v>
      </c>
    </row>
    <row r="38" spans="1:42" s="265" customFormat="1" ht="15.75" x14ac:dyDescent="0.25">
      <c r="A38" s="505"/>
      <c r="B38" s="267" t="s">
        <v>11</v>
      </c>
      <c r="C38" s="268"/>
      <c r="D38" s="283">
        <f t="shared" si="31"/>
        <v>0</v>
      </c>
      <c r="E38" s="283">
        <f t="shared" si="31"/>
        <v>0</v>
      </c>
      <c r="F38" s="283" t="e">
        <f t="shared" si="26"/>
        <v>#DIV/0!</v>
      </c>
      <c r="G38" s="283">
        <f t="shared" si="32"/>
        <v>0</v>
      </c>
      <c r="H38" s="283">
        <f t="shared" si="32"/>
        <v>0</v>
      </c>
      <c r="I38" s="283" t="e">
        <f>H38/G38</f>
        <v>#DIV/0!</v>
      </c>
      <c r="J38" s="283">
        <f t="shared" si="33"/>
        <v>0</v>
      </c>
      <c r="K38" s="283">
        <f t="shared" si="33"/>
        <v>0</v>
      </c>
      <c r="L38" s="283">
        <f t="shared" si="33"/>
        <v>0</v>
      </c>
      <c r="M38" s="283">
        <f t="shared" si="33"/>
        <v>0</v>
      </c>
      <c r="N38" s="283">
        <f t="shared" si="33"/>
        <v>0</v>
      </c>
      <c r="O38" s="283">
        <f t="shared" si="33"/>
        <v>0</v>
      </c>
      <c r="P38" s="283" t="e">
        <f t="shared" si="23"/>
        <v>#DIV/0!</v>
      </c>
      <c r="Q38" s="283">
        <f t="shared" si="34"/>
        <v>0</v>
      </c>
      <c r="R38" s="283">
        <f t="shared" si="34"/>
        <v>0</v>
      </c>
      <c r="S38" s="283">
        <f t="shared" si="34"/>
        <v>0</v>
      </c>
      <c r="T38" s="283">
        <f t="shared" si="34"/>
        <v>0</v>
      </c>
      <c r="U38" s="283">
        <f t="shared" si="34"/>
        <v>0</v>
      </c>
      <c r="V38" s="283">
        <f t="shared" si="34"/>
        <v>0</v>
      </c>
      <c r="W38" s="283">
        <f t="shared" si="34"/>
        <v>0</v>
      </c>
      <c r="X38" s="283">
        <f t="shared" si="34"/>
        <v>0</v>
      </c>
      <c r="Y38" s="283" t="e">
        <f t="shared" si="25"/>
        <v>#DIV/0!</v>
      </c>
      <c r="Z38" s="283">
        <f t="shared" si="5"/>
        <v>0</v>
      </c>
      <c r="AA38" s="283">
        <f t="shared" si="5"/>
        <v>0</v>
      </c>
      <c r="AB38" s="279">
        <f t="shared" si="10"/>
        <v>0</v>
      </c>
      <c r="AC38" s="279">
        <f t="shared" si="11"/>
        <v>0</v>
      </c>
      <c r="AE38" s="283">
        <v>0</v>
      </c>
      <c r="AF38" s="283">
        <v>0</v>
      </c>
      <c r="AG38" s="283">
        <v>0</v>
      </c>
      <c r="AH38" s="279">
        <v>0</v>
      </c>
      <c r="AI38" s="369">
        <f t="shared" si="12"/>
        <v>0</v>
      </c>
      <c r="AJ38" s="369">
        <f t="shared" si="13"/>
        <v>0</v>
      </c>
      <c r="AK38" s="283">
        <v>0</v>
      </c>
      <c r="AL38" s="283">
        <v>0</v>
      </c>
      <c r="AM38" s="283"/>
      <c r="AN38" s="279"/>
      <c r="AO38" s="369"/>
      <c r="AP38" s="369"/>
    </row>
    <row r="39" spans="1:42" s="265" customFormat="1" ht="15.75" x14ac:dyDescent="0.25">
      <c r="A39" s="505"/>
      <c r="B39" s="267" t="s">
        <v>12</v>
      </c>
      <c r="C39" s="268"/>
      <c r="D39" s="283">
        <f t="shared" si="31"/>
        <v>672.49599999999998</v>
      </c>
      <c r="E39" s="283">
        <f t="shared" si="31"/>
        <v>4235.4476750000003</v>
      </c>
      <c r="F39" s="283">
        <f t="shared" si="26"/>
        <v>6.2981009180723762</v>
      </c>
      <c r="G39" s="283">
        <f t="shared" si="32"/>
        <v>0</v>
      </c>
      <c r="H39" s="283">
        <f t="shared" si="32"/>
        <v>0</v>
      </c>
      <c r="I39" s="283" t="e">
        <f>H39/G39</f>
        <v>#DIV/0!</v>
      </c>
      <c r="J39" s="283">
        <f t="shared" si="33"/>
        <v>0</v>
      </c>
      <c r="K39" s="283">
        <f t="shared" si="33"/>
        <v>0</v>
      </c>
      <c r="L39" s="283">
        <f t="shared" si="33"/>
        <v>0</v>
      </c>
      <c r="M39" s="283">
        <f t="shared" si="33"/>
        <v>0</v>
      </c>
      <c r="N39" s="283">
        <f t="shared" si="33"/>
        <v>0</v>
      </c>
      <c r="O39" s="283">
        <f t="shared" si="33"/>
        <v>0</v>
      </c>
      <c r="P39" s="283" t="e">
        <f t="shared" si="23"/>
        <v>#DIV/0!</v>
      </c>
      <c r="Q39" s="283">
        <f t="shared" si="34"/>
        <v>0</v>
      </c>
      <c r="R39" s="283">
        <f t="shared" si="34"/>
        <v>0</v>
      </c>
      <c r="S39" s="283">
        <f t="shared" si="34"/>
        <v>0</v>
      </c>
      <c r="T39" s="283">
        <f t="shared" si="34"/>
        <v>0</v>
      </c>
      <c r="U39" s="283">
        <f t="shared" si="34"/>
        <v>0</v>
      </c>
      <c r="V39" s="283">
        <f t="shared" si="34"/>
        <v>0</v>
      </c>
      <c r="W39" s="283">
        <f t="shared" si="34"/>
        <v>0</v>
      </c>
      <c r="X39" s="283">
        <f t="shared" si="34"/>
        <v>0</v>
      </c>
      <c r="Y39" s="283" t="e">
        <f t="shared" si="25"/>
        <v>#DIV/0!</v>
      </c>
      <c r="Z39" s="283">
        <f t="shared" si="5"/>
        <v>672.49599999999998</v>
      </c>
      <c r="AA39" s="283">
        <f t="shared" si="5"/>
        <v>4235.4476750000003</v>
      </c>
      <c r="AB39" s="279">
        <f t="shared" si="10"/>
        <v>6.2981009180723762</v>
      </c>
      <c r="AC39" s="279">
        <f>AB39*1.2</f>
        <v>7.5577211016868509</v>
      </c>
      <c r="AE39" s="283">
        <v>837.46299999999997</v>
      </c>
      <c r="AF39" s="283">
        <v>5184.244999999999</v>
      </c>
      <c r="AG39" s="283">
        <v>6.1904167706513595</v>
      </c>
      <c r="AH39" s="279">
        <v>7.4285001247816309</v>
      </c>
      <c r="AI39" s="369">
        <f t="shared" si="12"/>
        <v>101.73952984767594</v>
      </c>
      <c r="AJ39" s="369">
        <f t="shared" si="13"/>
        <v>80.301577502528474</v>
      </c>
      <c r="AK39" s="283">
        <v>81.028999999999996</v>
      </c>
      <c r="AL39" s="283">
        <v>565.16674166666701</v>
      </c>
      <c r="AM39" s="283">
        <v>6.9748700053890218</v>
      </c>
      <c r="AN39" s="279">
        <v>8.3698440064668258</v>
      </c>
      <c r="AO39" s="369">
        <f t="shared" si="29"/>
        <v>106.50377883805891</v>
      </c>
      <c r="AP39" s="369">
        <f t="shared" si="30"/>
        <v>6398.0118229275931</v>
      </c>
    </row>
    <row r="40" spans="1:42" s="265" customFormat="1" ht="15.75" x14ac:dyDescent="0.25">
      <c r="A40" s="505"/>
      <c r="B40" s="267" t="s">
        <v>13</v>
      </c>
      <c r="C40" s="269"/>
      <c r="D40" s="283">
        <f t="shared" si="31"/>
        <v>27.651</v>
      </c>
      <c r="E40" s="283">
        <f t="shared" si="31"/>
        <v>205.67249999999999</v>
      </c>
      <c r="F40" s="283">
        <f t="shared" si="26"/>
        <v>7.4381577519800368</v>
      </c>
      <c r="G40" s="283">
        <f t="shared" si="32"/>
        <v>0</v>
      </c>
      <c r="H40" s="283">
        <f t="shared" si="32"/>
        <v>0</v>
      </c>
      <c r="I40" s="283" t="e">
        <f>H40/G40</f>
        <v>#DIV/0!</v>
      </c>
      <c r="J40" s="283">
        <f t="shared" si="33"/>
        <v>0</v>
      </c>
      <c r="K40" s="283">
        <f t="shared" si="33"/>
        <v>0</v>
      </c>
      <c r="L40" s="283">
        <f t="shared" si="33"/>
        <v>0</v>
      </c>
      <c r="M40" s="283">
        <f t="shared" si="33"/>
        <v>0</v>
      </c>
      <c r="N40" s="283">
        <f t="shared" si="33"/>
        <v>0</v>
      </c>
      <c r="O40" s="283">
        <f t="shared" si="33"/>
        <v>0</v>
      </c>
      <c r="P40" s="283" t="e">
        <f t="shared" si="23"/>
        <v>#DIV/0!</v>
      </c>
      <c r="Q40" s="283">
        <f t="shared" si="34"/>
        <v>256.10700000000003</v>
      </c>
      <c r="R40" s="283">
        <f t="shared" si="34"/>
        <v>842.09813333333341</v>
      </c>
      <c r="S40" s="283">
        <f t="shared" si="34"/>
        <v>2.8916666666666674E-2</v>
      </c>
      <c r="T40" s="283">
        <f t="shared" si="34"/>
        <v>295.51701666666668</v>
      </c>
      <c r="U40" s="283">
        <f t="shared" si="34"/>
        <v>3.8250000000000006E-2</v>
      </c>
      <c r="V40" s="283">
        <f t="shared" si="34"/>
        <v>500.04899166666672</v>
      </c>
      <c r="W40" s="283">
        <f t="shared" si="34"/>
        <v>256.10700000000003</v>
      </c>
      <c r="X40" s="283">
        <f t="shared" si="34"/>
        <v>1137.6151500000001</v>
      </c>
      <c r="Y40" s="283">
        <f t="shared" si="25"/>
        <v>4.4419525823191091</v>
      </c>
      <c r="Z40" s="283">
        <f t="shared" si="5"/>
        <v>283.75800000000004</v>
      </c>
      <c r="AA40" s="283">
        <f t="shared" si="5"/>
        <v>1343.28765</v>
      </c>
      <c r="AB40" s="279">
        <f t="shared" si="10"/>
        <v>4.7339199247245887</v>
      </c>
      <c r="AC40" s="279">
        <f>AB40*1.2</f>
        <v>5.6807039096695062</v>
      </c>
      <c r="AE40" s="283">
        <v>278.26300000000003</v>
      </c>
      <c r="AF40" s="283">
        <v>1271.1342833333335</v>
      </c>
      <c r="AG40" s="283">
        <v>4.5681038561840177</v>
      </c>
      <c r="AH40" s="279">
        <v>5.4817246274208209</v>
      </c>
      <c r="AI40" s="369">
        <f t="shared" si="12"/>
        <v>103.62986643388371</v>
      </c>
      <c r="AJ40" s="369">
        <f t="shared" si="13"/>
        <v>101.97475050581643</v>
      </c>
      <c r="AK40" s="283">
        <v>5897.9220000000005</v>
      </c>
      <c r="AL40" s="283">
        <v>34686.920416666704</v>
      </c>
      <c r="AM40" s="283">
        <v>5.881210435924161</v>
      </c>
      <c r="AN40" s="279">
        <v>7.0574525231089931</v>
      </c>
      <c r="AO40" s="369">
        <f t="shared" si="29"/>
        <v>93.207421960908533</v>
      </c>
      <c r="AP40" s="369">
        <f t="shared" si="30"/>
        <v>21.55223964191682</v>
      </c>
    </row>
    <row r="41" spans="1:42" x14ac:dyDescent="0.25">
      <c r="C41"/>
    </row>
    <row r="42" spans="1:42" ht="6" customHeight="1" x14ac:dyDescent="0.25">
      <c r="C42"/>
    </row>
    <row r="43" spans="1:42" s="22" customFormat="1" ht="18.75" hidden="1" x14ac:dyDescent="0.3">
      <c r="A43" s="21"/>
      <c r="D43" s="73"/>
      <c r="E43" s="73"/>
      <c r="F43" s="73"/>
      <c r="G43" s="73"/>
      <c r="H43" s="73"/>
      <c r="I43" s="73"/>
      <c r="Z43" s="278"/>
      <c r="AA43" s="278"/>
      <c r="AB43" s="278"/>
      <c r="AC43" s="278"/>
    </row>
    <row r="44" spans="1:42" ht="18.75" x14ac:dyDescent="0.3">
      <c r="A44" s="21"/>
      <c r="C44"/>
    </row>
    <row r="45" spans="1:42" ht="15.75" x14ac:dyDescent="0.25">
      <c r="B45" s="67"/>
      <c r="C45" s="67"/>
      <c r="D45" s="67"/>
      <c r="E45" s="67"/>
      <c r="F45" s="67"/>
      <c r="G45" s="67"/>
      <c r="AB45" s="67"/>
    </row>
    <row r="46" spans="1:42" x14ac:dyDescent="0.25">
      <c r="C46"/>
    </row>
    <row r="48" spans="1:42" x14ac:dyDescent="0.25">
      <c r="L48" s="479" t="s">
        <v>32</v>
      </c>
      <c r="M48" s="479"/>
      <c r="N48" s="479"/>
      <c r="O48" s="479"/>
      <c r="P48" s="479"/>
      <c r="Q48" s="479"/>
    </row>
    <row r="49" spans="12:17" x14ac:dyDescent="0.25">
      <c r="L49" s="479"/>
      <c r="M49" s="479"/>
      <c r="N49" s="479"/>
      <c r="O49" s="479"/>
      <c r="P49" s="479"/>
      <c r="Q49" s="479"/>
    </row>
    <row r="50" spans="12:17" x14ac:dyDescent="0.25">
      <c r="L50" s="479"/>
      <c r="M50" s="479"/>
      <c r="N50" s="479"/>
      <c r="O50" s="479"/>
      <c r="P50" s="479"/>
      <c r="Q50" s="479"/>
    </row>
    <row r="51" spans="12:17" x14ac:dyDescent="0.25">
      <c r="L51" s="479"/>
      <c r="M51" s="479"/>
      <c r="N51" s="479"/>
      <c r="O51" s="479"/>
      <c r="P51" s="479"/>
      <c r="Q51" s="479"/>
    </row>
  </sheetData>
  <mergeCells count="20">
    <mergeCell ref="AP4:AP5"/>
    <mergeCell ref="A6:A31"/>
    <mergeCell ref="A34:A40"/>
    <mergeCell ref="L48:Q51"/>
    <mergeCell ref="Z4:AC4"/>
    <mergeCell ref="AE4:AH4"/>
    <mergeCell ref="AI4:AI5"/>
    <mergeCell ref="AJ4:AJ5"/>
    <mergeCell ref="AK4:AN4"/>
    <mergeCell ref="AO4:AO5"/>
    <mergeCell ref="H1:I1"/>
    <mergeCell ref="A2:AJ2"/>
    <mergeCell ref="Z3:AC3"/>
    <mergeCell ref="AE3:AH3"/>
    <mergeCell ref="B4:B5"/>
    <mergeCell ref="C4:C5"/>
    <mergeCell ref="D4:F4"/>
    <mergeCell ref="G4:I4"/>
    <mergeCell ref="J4:P4"/>
    <mergeCell ref="Q4:Y4"/>
  </mergeCells>
  <dataValidations count="1">
    <dataValidation type="decimal" allowBlank="1" showErrorMessage="1" errorTitle="Ошибка" error="Допускается ввод только действительных чисел!" sqref="Q6:V31 F32:O32 G6:H6 D14:E14 D6:E6 G23:H30 G14:H14 F33:F40 I37:I40 D23:E33 J15:M30 J14:K14 Q32:X32 J6:M6">
      <formula1>-9.99999999999999E+23</formula1>
      <formula2>9.99999999999999E+23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38</vt:i4>
      </vt:variant>
    </vt:vector>
  </HeadingPairs>
  <TitlesOfParts>
    <vt:vector size="72" baseType="lpstr">
      <vt:lpstr>январь 2020</vt:lpstr>
      <vt:lpstr>январь 2020 коррект</vt:lpstr>
      <vt:lpstr>Февраль 2020</vt:lpstr>
      <vt:lpstr>Февраль 2020 коррект</vt:lpstr>
      <vt:lpstr>март 2020</vt:lpstr>
      <vt:lpstr>июль 2020 пробный</vt:lpstr>
      <vt:lpstr>Годовая 2021</vt:lpstr>
      <vt:lpstr>Годовая 2022 </vt:lpstr>
      <vt:lpstr>Годовая 2023, 2024</vt:lpstr>
      <vt:lpstr>Годовая 2025</vt:lpstr>
      <vt:lpstr>Январь</vt:lpstr>
      <vt:lpstr>Февраль </vt:lpstr>
      <vt:lpstr>Март </vt:lpstr>
      <vt:lpstr>Апрель </vt:lpstr>
      <vt:lpstr>Май </vt:lpstr>
      <vt:lpstr>Июнь </vt:lpstr>
      <vt:lpstr>Июль </vt:lpstr>
      <vt:lpstr>Август </vt:lpstr>
      <vt:lpstr>Сентябрь </vt:lpstr>
      <vt:lpstr>Октябрь </vt:lpstr>
      <vt:lpstr>Ноябрь </vt:lpstr>
      <vt:lpstr>Декабрь++</vt:lpstr>
      <vt:lpstr>Приложение</vt:lpstr>
      <vt:lpstr>График №1 за 1 пг</vt:lpstr>
      <vt:lpstr>График №2 за 1 пг</vt:lpstr>
      <vt:lpstr>График №1  годовой</vt:lpstr>
      <vt:lpstr>График № 2 годовой</vt:lpstr>
      <vt:lpstr>Сентябрь 2019</vt:lpstr>
      <vt:lpstr>Октябрь 2019</vt:lpstr>
      <vt:lpstr>Ноябрь 2019</vt:lpstr>
      <vt:lpstr>Декабрь 2019</vt:lpstr>
      <vt:lpstr>Вспомог.таблица</vt:lpstr>
      <vt:lpstr>График № 1за май</vt:lpstr>
      <vt:lpstr>Лист2</vt:lpstr>
      <vt:lpstr>'Декабрь 2019'!Заголовки_для_печати</vt:lpstr>
      <vt:lpstr>'июль 2020 пробный'!Заголовки_для_печати</vt:lpstr>
      <vt:lpstr>'март 2020'!Заголовки_для_печати</vt:lpstr>
      <vt:lpstr>'Ноябрь 2019'!Заголовки_для_печати</vt:lpstr>
      <vt:lpstr>'Октябрь 2019'!Заголовки_для_печати</vt:lpstr>
      <vt:lpstr>'Сентябрь 2019'!Заголовки_для_печати</vt:lpstr>
      <vt:lpstr>'Февраль 2020'!Заголовки_для_печати</vt:lpstr>
      <vt:lpstr>'Февраль 2020 коррект'!Заголовки_для_печати</vt:lpstr>
      <vt:lpstr>'январь 2020'!Заголовки_для_печати</vt:lpstr>
      <vt:lpstr>'январь 2020 коррект'!Заголовки_для_печати</vt:lpstr>
      <vt:lpstr>'Август '!Область_печати</vt:lpstr>
      <vt:lpstr>'Апрель '!Область_печати</vt:lpstr>
      <vt:lpstr>Вспомог.таблица!Область_печати</vt:lpstr>
      <vt:lpstr>'Годовая 2021'!Область_печати</vt:lpstr>
      <vt:lpstr>'Годовая 2025'!Область_печати</vt:lpstr>
      <vt:lpstr>'График № 2 годовой'!Область_печати</vt:lpstr>
      <vt:lpstr>'График №1  годовой'!Область_печати</vt:lpstr>
      <vt:lpstr>'График №1 за 1 пг'!Область_печати</vt:lpstr>
      <vt:lpstr>'Декабрь 2019'!Область_печати</vt:lpstr>
      <vt:lpstr>'Декабрь++'!Область_печати</vt:lpstr>
      <vt:lpstr>'Июль '!Область_печати</vt:lpstr>
      <vt:lpstr>'июль 2020 пробный'!Область_печати</vt:lpstr>
      <vt:lpstr>'Июнь '!Область_печати</vt:lpstr>
      <vt:lpstr>'Май '!Область_печати</vt:lpstr>
      <vt:lpstr>'Март '!Область_печати</vt:lpstr>
      <vt:lpstr>'март 2020'!Область_печати</vt:lpstr>
      <vt:lpstr>'Ноябрь '!Область_печати</vt:lpstr>
      <vt:lpstr>'Ноябрь 2019'!Область_печати</vt:lpstr>
      <vt:lpstr>'Октябрь '!Область_печати</vt:lpstr>
      <vt:lpstr>'Октябрь 2019'!Область_печати</vt:lpstr>
      <vt:lpstr>Приложение!Область_печати</vt:lpstr>
      <vt:lpstr>'Сентябрь '!Область_печати</vt:lpstr>
      <vt:lpstr>'Сентябрь 2019'!Область_печати</vt:lpstr>
      <vt:lpstr>'Февраль '!Область_печати</vt:lpstr>
      <vt:lpstr>'Февраль 2020'!Область_печати</vt:lpstr>
      <vt:lpstr>'Февраль 2020 коррект'!Область_печати</vt:lpstr>
      <vt:lpstr>'январь 2020'!Область_печати</vt:lpstr>
      <vt:lpstr>'январь 2020 коррект'!Область_печати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2025-08-01T06:34:47Z</dcterms:modified>
</cp:coreProperties>
</file>