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skvitina\Desktop\Обращения и все все все\18. МОНИТОРИНГИ\2025\Мониторинг факт. пред. цен ЭЭ структура 2024 Москвитина\"/>
    </mc:Choice>
  </mc:AlternateContent>
  <bookViews>
    <workbookView xWindow="0" yWindow="0" windowWidth="19200" windowHeight="11505" tabRatio="599" activeTab="2"/>
  </bookViews>
  <sheets>
    <sheet name="Фактические уровни нерег. цен" sheetId="8" r:id="rId1"/>
    <sheet name="факторн анал (к декабрю)" sheetId="4" state="hidden" r:id="rId2"/>
    <sheet name="Динамика к предыдущ мес " sheetId="16" r:id="rId3"/>
    <sheet name="Структура" sheetId="13" r:id="rId4"/>
    <sheet name="Структура цены" sheetId="15" r:id="rId5"/>
    <sheet name="Динамика к дек 2011" sheetId="9" state="hidden" r:id="rId6"/>
    <sheet name="Динамика к декабрю" sheetId="6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NSBYT_LIST">[1]TEHSHEET!$U$5:$U$10</definedName>
    <definedName name="НСРФ">[2]Регионы!$A$2:$A$88</definedName>
    <definedName name="_xlnm.Print_Area" localSheetId="5">'Динамика к дек 2011'!$A$2:$AX$51</definedName>
    <definedName name="_xlnm.Print_Area" localSheetId="2">'Динамика к предыдущ мес '!$A$8:$GF$40</definedName>
    <definedName name="_xlnm.Print_Area" localSheetId="3">Структура!$A$1:$E$26</definedName>
    <definedName name="_xlnm.Print_Area" localSheetId="4">'Структура цены'!$A$1:$N$37</definedName>
    <definedName name="_xlnm.Print_Area" localSheetId="0">'Фактические уровни нерег. цен'!$A$1:$J$23</definedName>
    <definedName name="_xlnm.Print_Area" localSheetId="1">'факторн анал (к декабрю)'!$A$2:$BG$51</definedName>
  </definedNames>
  <calcPr calcId="162913"/>
</workbook>
</file>

<file path=xl/calcChain.xml><?xml version="1.0" encoding="utf-8"?>
<calcChain xmlns="http://schemas.openxmlformats.org/spreadsheetml/2006/main">
  <c r="FW39" i="16" l="1"/>
  <c r="FW38" i="16"/>
  <c r="FW37" i="16"/>
  <c r="FW36" i="16"/>
  <c r="FW35" i="16"/>
  <c r="GA34" i="16"/>
  <c r="FY34" i="16"/>
  <c r="J19" i="8" l="1"/>
  <c r="H19" i="8"/>
  <c r="F19" i="8"/>
  <c r="D19" i="8"/>
  <c r="J18" i="8"/>
  <c r="H18" i="8"/>
  <c r="F18" i="8"/>
  <c r="D18" i="8"/>
  <c r="J17" i="8"/>
  <c r="H17" i="8"/>
  <c r="F17" i="8"/>
  <c r="J15" i="8" l="1"/>
  <c r="J14" i="8"/>
  <c r="J13" i="8"/>
  <c r="H15" i="8"/>
  <c r="H14" i="8"/>
  <c r="H13" i="8"/>
  <c r="F15" i="8"/>
  <c r="F14" i="8"/>
  <c r="F13" i="8"/>
  <c r="D15" i="8"/>
  <c r="D14" i="8"/>
  <c r="FR21" i="16" l="1"/>
  <c r="FR19" i="16"/>
  <c r="C21" i="8" l="1"/>
  <c r="D21" i="8"/>
  <c r="E21" i="8"/>
  <c r="G21" i="8"/>
  <c r="I21" i="8"/>
  <c r="C22" i="8"/>
  <c r="E22" i="8"/>
  <c r="G22" i="8"/>
  <c r="I22" i="8"/>
  <c r="C23" i="8"/>
  <c r="E23" i="8"/>
  <c r="G23" i="8"/>
  <c r="I23" i="8"/>
  <c r="F21" i="8"/>
  <c r="H21" i="8"/>
  <c r="J21" i="8"/>
  <c r="D22" i="8"/>
  <c r="F22" i="8"/>
  <c r="H22" i="8"/>
  <c r="J22" i="8"/>
  <c r="D23" i="8"/>
  <c r="F23" i="8"/>
  <c r="A3" i="13"/>
  <c r="FL26" i="16"/>
  <c r="FL19" i="16"/>
  <c r="FQ28" i="16"/>
  <c r="FW28" i="16"/>
  <c r="FR25" i="16"/>
  <c r="FR29" i="16" s="1"/>
  <c r="FX20" i="16"/>
  <c r="D10" i="8"/>
  <c r="F10" i="8"/>
  <c r="H10" i="8"/>
  <c r="FU19" i="16"/>
  <c r="FU31" i="16" s="1"/>
  <c r="FN19" i="16"/>
  <c r="FN31" i="16" s="1"/>
  <c r="A12" i="8"/>
  <c r="FP13" i="16" s="1"/>
  <c r="A5" i="15" s="1"/>
  <c r="GF8" i="16"/>
  <c r="N2" i="15"/>
  <c r="FH13" i="16"/>
  <c r="FJ33" i="16"/>
  <c r="FJ32" i="16"/>
  <c r="FJ29" i="16"/>
  <c r="FJ28" i="16"/>
  <c r="FJ25" i="16"/>
  <c r="FJ24" i="16"/>
  <c r="FJ21" i="16"/>
  <c r="FL21" i="16"/>
  <c r="FJ20" i="16"/>
  <c r="FL20" i="16"/>
  <c r="FI33" i="16"/>
  <c r="EV33" i="16"/>
  <c r="ES33" i="16"/>
  <c r="ER33" i="16"/>
  <c r="EQ33" i="16"/>
  <c r="EL33" i="16"/>
  <c r="EK33" i="16"/>
  <c r="DX33" i="16"/>
  <c r="DU33" i="16"/>
  <c r="DT33" i="16"/>
  <c r="DS33" i="16"/>
  <c r="DN33" i="16"/>
  <c r="EU33" i="16"/>
  <c r="DM33" i="16"/>
  <c r="CZ33" i="16"/>
  <c r="CW33" i="16"/>
  <c r="CV33" i="16"/>
  <c r="CU33" i="16"/>
  <c r="CP33" i="16"/>
  <c r="DW33" i="16"/>
  <c r="CO33" i="16"/>
  <c r="BY33" i="16"/>
  <c r="BX33" i="16"/>
  <c r="BW33" i="16"/>
  <c r="BR33" i="16"/>
  <c r="BQ33" i="16"/>
  <c r="BA33" i="16"/>
  <c r="BH33" i="16"/>
  <c r="AZ33" i="16"/>
  <c r="AY33" i="16"/>
  <c r="AW33" i="16"/>
  <c r="AU33" i="16"/>
  <c r="CB33" i="16"/>
  <c r="AT33" i="16"/>
  <c r="CA33" i="16"/>
  <c r="AS33" i="16"/>
  <c r="AQ33" i="16"/>
  <c r="X33" i="16"/>
  <c r="W33" i="16"/>
  <c r="T33" i="16"/>
  <c r="V33" i="16"/>
  <c r="R33" i="16"/>
  <c r="BD33" i="16"/>
  <c r="Q33" i="16"/>
  <c r="L33" i="16"/>
  <c r="K33" i="16"/>
  <c r="J33" i="16"/>
  <c r="H33" i="16"/>
  <c r="C33" i="16"/>
  <c r="E33" i="16"/>
  <c r="D33" i="16"/>
  <c r="FI32" i="16"/>
  <c r="EV32" i="16"/>
  <c r="ES32" i="16"/>
  <c r="ER32" i="16"/>
  <c r="EQ32" i="16"/>
  <c r="EL32" i="16"/>
  <c r="EK32" i="16"/>
  <c r="DX32" i="16"/>
  <c r="DU32" i="16"/>
  <c r="DT32" i="16"/>
  <c r="DS32" i="16"/>
  <c r="DN32" i="16"/>
  <c r="DM32" i="16"/>
  <c r="CZ32" i="16"/>
  <c r="CW32" i="16"/>
  <c r="EB32" i="16"/>
  <c r="CV32" i="16"/>
  <c r="CU32" i="16"/>
  <c r="CP32" i="16"/>
  <c r="CO32" i="16"/>
  <c r="BY32" i="16"/>
  <c r="BX32" i="16"/>
  <c r="BW32" i="16"/>
  <c r="BR32" i="16"/>
  <c r="BQ32" i="16"/>
  <c r="BA32" i="16"/>
  <c r="AZ32" i="16"/>
  <c r="AY32" i="16"/>
  <c r="AU32" i="16"/>
  <c r="CB32" i="16"/>
  <c r="AT32" i="16"/>
  <c r="CA32" i="16"/>
  <c r="AS32" i="16"/>
  <c r="AQ32" i="16"/>
  <c r="X32" i="16"/>
  <c r="W32" i="16"/>
  <c r="V32" i="16"/>
  <c r="R32" i="16"/>
  <c r="Q32" i="16"/>
  <c r="S32" i="16"/>
  <c r="M32" i="16"/>
  <c r="M33" i="16"/>
  <c r="L32" i="16"/>
  <c r="K32" i="16"/>
  <c r="J32" i="16"/>
  <c r="E32" i="16"/>
  <c r="D32" i="16"/>
  <c r="FI31" i="16"/>
  <c r="EV31" i="16"/>
  <c r="EU31" i="16"/>
  <c r="ES31" i="16"/>
  <c r="ER31" i="16"/>
  <c r="EQ31" i="16"/>
  <c r="EK31" i="16"/>
  <c r="DX31" i="16"/>
  <c r="DW31" i="16"/>
  <c r="DU31" i="16"/>
  <c r="DT31" i="16"/>
  <c r="DS31" i="16"/>
  <c r="DQ31" i="16"/>
  <c r="DM31" i="16"/>
  <c r="CZ31" i="16"/>
  <c r="CY31" i="16"/>
  <c r="CW31" i="16"/>
  <c r="CV31" i="16"/>
  <c r="CU31" i="16"/>
  <c r="CO31" i="16"/>
  <c r="CA31" i="16"/>
  <c r="BY31" i="16"/>
  <c r="BX31" i="16"/>
  <c r="BU31" i="16"/>
  <c r="BW31" i="16"/>
  <c r="BQ31" i="16"/>
  <c r="BC31" i="16"/>
  <c r="BA31" i="16"/>
  <c r="CF31" i="16"/>
  <c r="AZ31" i="16"/>
  <c r="BG31" i="16"/>
  <c r="AY31" i="16"/>
  <c r="AU31" i="16"/>
  <c r="AV31" i="16"/>
  <c r="AS31" i="16"/>
  <c r="AQ31" i="16"/>
  <c r="X31" i="16"/>
  <c r="BH31" i="16"/>
  <c r="W31" i="16"/>
  <c r="V31" i="16"/>
  <c r="S31" i="16"/>
  <c r="R31" i="16"/>
  <c r="L31" i="16"/>
  <c r="K31" i="16"/>
  <c r="J31" i="16"/>
  <c r="H31" i="16"/>
  <c r="D31" i="16"/>
  <c r="AO30" i="16"/>
  <c r="AN30" i="16"/>
  <c r="AK30" i="16"/>
  <c r="AL30" i="16"/>
  <c r="X30" i="16"/>
  <c r="W30" i="16"/>
  <c r="T30" i="16"/>
  <c r="V30" i="16"/>
  <c r="AP30" i="16"/>
  <c r="FQ29" i="16"/>
  <c r="FI29" i="16"/>
  <c r="EV29" i="16"/>
  <c r="ES29" i="16"/>
  <c r="ER29" i="16"/>
  <c r="EQ29" i="16"/>
  <c r="EL29" i="16"/>
  <c r="EN29" i="16"/>
  <c r="EK29" i="16"/>
  <c r="DX29" i="16"/>
  <c r="DU29" i="16"/>
  <c r="DT29" i="16"/>
  <c r="DS29" i="16"/>
  <c r="DN29" i="16"/>
  <c r="DM29" i="16"/>
  <c r="CZ29" i="16"/>
  <c r="CW29" i="16"/>
  <c r="CV29" i="16"/>
  <c r="CU29" i="16"/>
  <c r="CP29" i="16"/>
  <c r="CR29" i="16"/>
  <c r="CO29" i="16"/>
  <c r="BY29" i="16"/>
  <c r="BX29" i="16"/>
  <c r="BU29" i="16"/>
  <c r="BW29" i="16"/>
  <c r="BR29" i="16"/>
  <c r="BQ29" i="16"/>
  <c r="BA29" i="16"/>
  <c r="AZ29" i="16"/>
  <c r="AY29" i="16"/>
  <c r="AU29" i="16"/>
  <c r="CB29" i="16"/>
  <c r="AT29" i="16"/>
  <c r="AS29" i="16"/>
  <c r="AQ29" i="16"/>
  <c r="X29" i="16"/>
  <c r="BH29" i="16"/>
  <c r="W29" i="16"/>
  <c r="V29" i="16"/>
  <c r="T29" i="16"/>
  <c r="R29" i="16"/>
  <c r="Q29" i="16"/>
  <c r="L29" i="16"/>
  <c r="K29" i="16"/>
  <c r="G29" i="16"/>
  <c r="J29" i="16"/>
  <c r="H29" i="16"/>
  <c r="F29" i="16"/>
  <c r="F33" i="16"/>
  <c r="E29" i="16"/>
  <c r="D29" i="16"/>
  <c r="FI28" i="16"/>
  <c r="EV28" i="16"/>
  <c r="ES28" i="16"/>
  <c r="ER28" i="16"/>
  <c r="EQ28" i="16"/>
  <c r="EL28" i="16"/>
  <c r="EK28" i="16"/>
  <c r="DX28" i="16"/>
  <c r="DU28" i="16"/>
  <c r="DT28" i="16"/>
  <c r="DS28" i="16"/>
  <c r="DZ28" i="16"/>
  <c r="DN28" i="16"/>
  <c r="DM28" i="16"/>
  <c r="CZ28" i="16"/>
  <c r="CW28" i="16"/>
  <c r="DD28" i="16"/>
  <c r="CV28" i="16"/>
  <c r="CU28" i="16"/>
  <c r="CS28" i="16"/>
  <c r="CN28" i="16"/>
  <c r="DG28" i="16"/>
  <c r="CP28" i="16"/>
  <c r="CO28" i="16"/>
  <c r="BY28" i="16"/>
  <c r="BX28" i="16"/>
  <c r="BW28" i="16"/>
  <c r="BR28" i="16"/>
  <c r="BQ28" i="16"/>
  <c r="BA28" i="16"/>
  <c r="BH28" i="16"/>
  <c r="AZ28" i="16"/>
  <c r="AY28" i="16"/>
  <c r="AU28" i="16"/>
  <c r="CB28" i="16"/>
  <c r="AT28" i="16"/>
  <c r="BC28" i="16"/>
  <c r="AS28" i="16"/>
  <c r="AQ28" i="16"/>
  <c r="X28" i="16"/>
  <c r="T28" i="16"/>
  <c r="W28" i="16"/>
  <c r="BG28" i="16"/>
  <c r="V28" i="16"/>
  <c r="R28" i="16"/>
  <c r="Q28" i="16"/>
  <c r="M28" i="16"/>
  <c r="M29" i="16"/>
  <c r="L28" i="16"/>
  <c r="K28" i="16"/>
  <c r="H28" i="16"/>
  <c r="C28" i="16"/>
  <c r="J28" i="16"/>
  <c r="F28" i="16"/>
  <c r="E28" i="16"/>
  <c r="D28" i="16"/>
  <c r="FI27" i="16"/>
  <c r="EV27" i="16"/>
  <c r="EU27" i="16"/>
  <c r="ES27" i="16"/>
  <c r="ER27" i="16"/>
  <c r="EQ27" i="16"/>
  <c r="EK27" i="16"/>
  <c r="DX27" i="16"/>
  <c r="DW27" i="16"/>
  <c r="DU27" i="16"/>
  <c r="DT27" i="16"/>
  <c r="DS27" i="16"/>
  <c r="DQ27" i="16"/>
  <c r="DM27" i="16"/>
  <c r="CZ27" i="16"/>
  <c r="CY27" i="16"/>
  <c r="CW27" i="16"/>
  <c r="DD27" i="16"/>
  <c r="CV27" i="16"/>
  <c r="CU27" i="16"/>
  <c r="CO27" i="16"/>
  <c r="CA27" i="16"/>
  <c r="BY27" i="16"/>
  <c r="BX27" i="16"/>
  <c r="CE27" i="16"/>
  <c r="BW27" i="16"/>
  <c r="BQ27" i="16"/>
  <c r="BC27" i="16"/>
  <c r="BA27" i="16"/>
  <c r="AZ27" i="16"/>
  <c r="AY27" i="16"/>
  <c r="BF27" i="16"/>
  <c r="AU27" i="16"/>
  <c r="CB27" i="16"/>
  <c r="AS27" i="16"/>
  <c r="AQ27" i="16"/>
  <c r="X27" i="16"/>
  <c r="W27" i="16"/>
  <c r="BG27" i="16"/>
  <c r="V27" i="16"/>
  <c r="R27" i="16"/>
  <c r="L27" i="16"/>
  <c r="K27" i="16"/>
  <c r="J27" i="16"/>
  <c r="F27" i="16"/>
  <c r="D27" i="16"/>
  <c r="AO26" i="16"/>
  <c r="AN26" i="16"/>
  <c r="AK26" i="16"/>
  <c r="AL26" i="16"/>
  <c r="X26" i="16"/>
  <c r="W26" i="16"/>
  <c r="V26" i="16"/>
  <c r="FQ25" i="16"/>
  <c r="FS25" i="16"/>
  <c r="FK25" i="16"/>
  <c r="FL25" i="16" s="1"/>
  <c r="FI25" i="16"/>
  <c r="EV25" i="16"/>
  <c r="ES25" i="16"/>
  <c r="ER25" i="16"/>
  <c r="EQ25" i="16"/>
  <c r="EL25" i="16"/>
  <c r="EK25" i="16"/>
  <c r="DX25" i="16"/>
  <c r="DU25" i="16"/>
  <c r="DT25" i="16"/>
  <c r="EA25" i="16"/>
  <c r="DS25" i="16"/>
  <c r="DN25" i="16"/>
  <c r="DM25" i="16"/>
  <c r="CZ25" i="16"/>
  <c r="CW25" i="16"/>
  <c r="CV25" i="16"/>
  <c r="CU25" i="16"/>
  <c r="CP25" i="16"/>
  <c r="CO25" i="16"/>
  <c r="BY25" i="16"/>
  <c r="BX25" i="16"/>
  <c r="DC25" i="16"/>
  <c r="BW25" i="16"/>
  <c r="BR25" i="16"/>
  <c r="BQ25" i="16"/>
  <c r="BA25" i="16"/>
  <c r="AZ25" i="16"/>
  <c r="CE25" i="16"/>
  <c r="AY25" i="16"/>
  <c r="AU25" i="16"/>
  <c r="CB25" i="16"/>
  <c r="AT25" i="16"/>
  <c r="AS25" i="16"/>
  <c r="AQ25" i="16"/>
  <c r="X25" i="16"/>
  <c r="BH25" i="16"/>
  <c r="W25" i="16"/>
  <c r="V25" i="16"/>
  <c r="R25" i="16"/>
  <c r="Q25" i="16"/>
  <c r="L25" i="16"/>
  <c r="K25" i="16"/>
  <c r="H25" i="16"/>
  <c r="J25" i="16"/>
  <c r="E25" i="16"/>
  <c r="G25" i="16"/>
  <c r="D25" i="16"/>
  <c r="FR24" i="16"/>
  <c r="FR28" i="16"/>
  <c r="FR32" i="16"/>
  <c r="FK24" i="16"/>
  <c r="FK28" i="16" s="1"/>
  <c r="FI24" i="16"/>
  <c r="EV24" i="16"/>
  <c r="ES24" i="16"/>
  <c r="ER24" i="16"/>
  <c r="EQ24" i="16"/>
  <c r="EL24" i="16"/>
  <c r="EK24" i="16"/>
  <c r="DX24" i="16"/>
  <c r="DU24" i="16"/>
  <c r="DT24" i="16"/>
  <c r="DS24" i="16"/>
  <c r="DQ24" i="16"/>
  <c r="DL24" i="16"/>
  <c r="EF24" i="16"/>
  <c r="DN24" i="16"/>
  <c r="DM24" i="16"/>
  <c r="CZ24" i="16"/>
  <c r="CW24" i="16"/>
  <c r="CV24" i="16"/>
  <c r="CU24" i="16"/>
  <c r="CP24" i="16"/>
  <c r="CO24" i="16"/>
  <c r="BY24" i="16"/>
  <c r="BX24" i="16"/>
  <c r="CE24" i="16"/>
  <c r="BW24" i="16"/>
  <c r="BR24" i="16"/>
  <c r="BQ24" i="16"/>
  <c r="BA24" i="16"/>
  <c r="AZ24" i="16"/>
  <c r="AY24" i="16"/>
  <c r="AU24" i="16"/>
  <c r="AT24" i="16"/>
  <c r="AS24" i="16"/>
  <c r="AQ24" i="16" s="1"/>
  <c r="X24" i="16"/>
  <c r="BH24" i="16"/>
  <c r="W24" i="16"/>
  <c r="V24" i="16"/>
  <c r="T24" i="16"/>
  <c r="R24" i="16"/>
  <c r="Q24" i="16"/>
  <c r="S24" i="16"/>
  <c r="M24" i="16"/>
  <c r="L24" i="16"/>
  <c r="K24" i="16"/>
  <c r="J24" i="16"/>
  <c r="E24" i="16"/>
  <c r="D24" i="16"/>
  <c r="FR23" i="16"/>
  <c r="FK23" i="16"/>
  <c r="FL23" i="16" s="1"/>
  <c r="FI23" i="16"/>
  <c r="EV23" i="16"/>
  <c r="EU23" i="16"/>
  <c r="ES23" i="16"/>
  <c r="ER23" i="16"/>
  <c r="EQ23" i="16"/>
  <c r="EX23" i="16"/>
  <c r="EK23" i="16"/>
  <c r="DX23" i="16"/>
  <c r="DW23" i="16"/>
  <c r="DU23" i="16"/>
  <c r="DT23" i="16"/>
  <c r="DS23" i="16"/>
  <c r="DM23" i="16"/>
  <c r="CZ23" i="16"/>
  <c r="CY23" i="16"/>
  <c r="CW23" i="16"/>
  <c r="CV23" i="16"/>
  <c r="CU23" i="16"/>
  <c r="CO23" i="16"/>
  <c r="CA23" i="16"/>
  <c r="BY23" i="16"/>
  <c r="BX23" i="16"/>
  <c r="BT23" i="16"/>
  <c r="BW23" i="16"/>
  <c r="BQ23" i="16"/>
  <c r="BC23" i="16"/>
  <c r="BA23" i="16"/>
  <c r="AZ23" i="16"/>
  <c r="AY23" i="16"/>
  <c r="AU23" i="16"/>
  <c r="AS23" i="16"/>
  <c r="AQ23" i="16" s="1"/>
  <c r="X23" i="16"/>
  <c r="W23" i="16"/>
  <c r="V23" i="16"/>
  <c r="R23" i="16"/>
  <c r="L23" i="16"/>
  <c r="K23" i="16"/>
  <c r="G23" i="16"/>
  <c r="J23" i="16"/>
  <c r="D23" i="16"/>
  <c r="AO22" i="16"/>
  <c r="AN22" i="16"/>
  <c r="AK22" i="16"/>
  <c r="AL22" i="16"/>
  <c r="X22" i="16"/>
  <c r="W22" i="16"/>
  <c r="V22" i="16"/>
  <c r="FX21" i="16"/>
  <c r="FQ21" i="16"/>
  <c r="FW21" i="16"/>
  <c r="FI21" i="16"/>
  <c r="EV21" i="16"/>
  <c r="ES21" i="16"/>
  <c r="ER21" i="16"/>
  <c r="EY21" i="16"/>
  <c r="EQ21" i="16"/>
  <c r="EL21" i="16"/>
  <c r="EK21" i="16"/>
  <c r="DX21" i="16"/>
  <c r="DU21" i="16"/>
  <c r="DT21" i="16"/>
  <c r="EA21" i="16"/>
  <c r="DS21" i="16"/>
  <c r="DN21" i="16"/>
  <c r="DM21" i="16"/>
  <c r="CZ21" i="16"/>
  <c r="CW21" i="16"/>
  <c r="CV21" i="16"/>
  <c r="DC21" i="16"/>
  <c r="CU21" i="16"/>
  <c r="CP21" i="16"/>
  <c r="CO21" i="16"/>
  <c r="CB21" i="16"/>
  <c r="BY21" i="16"/>
  <c r="BX21" i="16"/>
  <c r="BW21" i="16"/>
  <c r="BR21" i="16"/>
  <c r="BT21" i="16"/>
  <c r="BQ21" i="16"/>
  <c r="BD21" i="16"/>
  <c r="BA21" i="16"/>
  <c r="AZ21" i="16"/>
  <c r="BG21" i="16"/>
  <c r="AY21" i="16"/>
  <c r="AT21" i="16"/>
  <c r="AS21" i="16"/>
  <c r="AQ21" i="16" s="1"/>
  <c r="X21" i="16"/>
  <c r="BH21" i="16"/>
  <c r="W21" i="16"/>
  <c r="V21" i="16"/>
  <c r="Q21" i="16"/>
  <c r="L21" i="16"/>
  <c r="K21" i="16"/>
  <c r="J21" i="16"/>
  <c r="H21" i="16"/>
  <c r="E21" i="16"/>
  <c r="D21" i="16"/>
  <c r="FT20" i="16"/>
  <c r="FM20" i="16"/>
  <c r="FM21" i="16"/>
  <c r="FM23" i="16"/>
  <c r="FM24" i="16"/>
  <c r="FI20" i="16"/>
  <c r="EV20" i="16"/>
  <c r="ES20" i="16"/>
  <c r="ER20" i="16"/>
  <c r="EQ20" i="16"/>
  <c r="EL20" i="16"/>
  <c r="EK20" i="16"/>
  <c r="DX20" i="16"/>
  <c r="DU20" i="16"/>
  <c r="DT20" i="16"/>
  <c r="DS20" i="16"/>
  <c r="DN20" i="16"/>
  <c r="DP20" i="16"/>
  <c r="DM20" i="16"/>
  <c r="CZ20" i="16"/>
  <c r="CW20" i="16"/>
  <c r="CV20" i="16"/>
  <c r="CU20" i="16"/>
  <c r="CP20" i="16"/>
  <c r="CR20" i="16"/>
  <c r="CO20" i="16"/>
  <c r="CB20" i="16"/>
  <c r="BY20" i="16"/>
  <c r="BX20" i="16"/>
  <c r="BU20" i="16"/>
  <c r="BW20" i="16"/>
  <c r="BR20" i="16"/>
  <c r="BT20" i="16"/>
  <c r="BQ20" i="16"/>
  <c r="BD20" i="16"/>
  <c r="BA20" i="16"/>
  <c r="AZ20" i="16"/>
  <c r="AY20" i="16"/>
  <c r="AT20" i="16"/>
  <c r="AS20" i="16"/>
  <c r="AQ20" i="16" s="1"/>
  <c r="X20" i="16"/>
  <c r="BH20" i="16"/>
  <c r="W20" i="16"/>
  <c r="V20" i="16"/>
  <c r="Q20" i="16"/>
  <c r="M20" i="16"/>
  <c r="M21" i="16"/>
  <c r="L20" i="16"/>
  <c r="K20" i="16"/>
  <c r="H20" i="16"/>
  <c r="C20" i="16"/>
  <c r="J20" i="16"/>
  <c r="E20" i="16"/>
  <c r="G20" i="16"/>
  <c r="D20" i="16"/>
  <c r="FY19" i="16"/>
  <c r="FI19" i="16"/>
  <c r="EZ19" i="16"/>
  <c r="EY19" i="16"/>
  <c r="EX19" i="16"/>
  <c r="EV19" i="16"/>
  <c r="EU19" i="16"/>
  <c r="ET19" i="16"/>
  <c r="ET27" i="16" s="1"/>
  <c r="EJ27" i="16" s="1"/>
  <c r="EO19" i="16"/>
  <c r="EN19" i="16"/>
  <c r="EK19" i="16"/>
  <c r="EB19" i="16"/>
  <c r="EA19" i="16"/>
  <c r="DZ19" i="16"/>
  <c r="DX19" i="16"/>
  <c r="DW19" i="16"/>
  <c r="DV19" i="16"/>
  <c r="DV31" i="16" s="1"/>
  <c r="DQ19" i="16"/>
  <c r="DP19" i="16"/>
  <c r="DM19" i="16"/>
  <c r="DD19" i="16"/>
  <c r="DC19" i="16"/>
  <c r="DB19" i="16"/>
  <c r="CZ19" i="16"/>
  <c r="CY19" i="16"/>
  <c r="CX19" i="16"/>
  <c r="EC19" i="16" s="1"/>
  <c r="CX23" i="16"/>
  <c r="CN23" i="16" s="1"/>
  <c r="DG23" i="16" s="1"/>
  <c r="CS19" i="16"/>
  <c r="CR19" i="16"/>
  <c r="CO19" i="16"/>
  <c r="CF19" i="16"/>
  <c r="CE19" i="16"/>
  <c r="CD19" i="16"/>
  <c r="CB19" i="16"/>
  <c r="CA19" i="16"/>
  <c r="BZ19" i="16"/>
  <c r="BZ31" i="16"/>
  <c r="CG31" i="16" s="1"/>
  <c r="BU19" i="16"/>
  <c r="BT19" i="16"/>
  <c r="BQ19" i="16"/>
  <c r="BH19" i="16"/>
  <c r="BG19" i="16"/>
  <c r="BF19" i="16"/>
  <c r="BD19" i="16"/>
  <c r="BC19" i="16"/>
  <c r="BB19" i="16"/>
  <c r="BB27" i="16" s="1"/>
  <c r="AW19" i="16"/>
  <c r="AV19" i="16"/>
  <c r="AS19" i="16"/>
  <c r="AQ19" i="16"/>
  <c r="Y19" i="16"/>
  <c r="O19" i="16" s="1"/>
  <c r="T19" i="16"/>
  <c r="S19" i="16"/>
  <c r="M19" i="16"/>
  <c r="H19" i="16"/>
  <c r="G19" i="16"/>
  <c r="D19" i="16"/>
  <c r="AP18" i="16"/>
  <c r="AO18" i="16"/>
  <c r="AN18" i="16"/>
  <c r="FW13" i="16"/>
  <c r="H32" i="16"/>
  <c r="CY32" i="16"/>
  <c r="EN32" i="16"/>
  <c r="CN19" i="16"/>
  <c r="DH19" i="16" s="1"/>
  <c r="CR27" i="16"/>
  <c r="DB20" i="16"/>
  <c r="T27" i="16"/>
  <c r="BE27" i="16"/>
  <c r="EY28" i="16"/>
  <c r="AW29" i="16"/>
  <c r="EN31" i="16"/>
  <c r="EB20" i="16"/>
  <c r="CF20" i="16"/>
  <c r="EX20" i="16"/>
  <c r="EZ20" i="16"/>
  <c r="CD21" i="16"/>
  <c r="DZ21" i="16"/>
  <c r="CY25" i="16"/>
  <c r="S27" i="16"/>
  <c r="DW28" i="16"/>
  <c r="EA28" i="16"/>
  <c r="EX29" i="16"/>
  <c r="EZ29" i="16"/>
  <c r="T31" i="16"/>
  <c r="CY33" i="16"/>
  <c r="EN33" i="16"/>
  <c r="CD20" i="16"/>
  <c r="DZ20" i="16"/>
  <c r="CF21" i="16"/>
  <c r="DB21" i="16"/>
  <c r="EA23" i="16"/>
  <c r="DB25" i="16"/>
  <c r="EZ25" i="16"/>
  <c r="BH27" i="16"/>
  <c r="DB27" i="16"/>
  <c r="EA27" i="16"/>
  <c r="EX27" i="16"/>
  <c r="EZ27" i="16"/>
  <c r="CF28" i="16"/>
  <c r="EU28" i="16"/>
  <c r="BF32" i="16"/>
  <c r="BH32" i="16"/>
  <c r="DD32" i="16"/>
  <c r="EZ32" i="16"/>
  <c r="CF33" i="16"/>
  <c r="DB33" i="16"/>
  <c r="DD33" i="16"/>
  <c r="EZ33" i="16"/>
  <c r="CE20" i="16"/>
  <c r="CS21" i="16"/>
  <c r="DD21" i="16"/>
  <c r="CE23" i="16"/>
  <c r="S25" i="16"/>
  <c r="CR25" i="16"/>
  <c r="DZ25" i="16"/>
  <c r="H27" i="16"/>
  <c r="AV27" i="16"/>
  <c r="DB28" i="16"/>
  <c r="EZ28" i="16"/>
  <c r="BG29" i="16"/>
  <c r="EU29" i="16"/>
  <c r="DZ29" i="16"/>
  <c r="EB29" i="16"/>
  <c r="DZ31" i="16"/>
  <c r="EB31" i="16"/>
  <c r="EY31" i="16"/>
  <c r="EX31" i="16"/>
  <c r="EZ31" i="16"/>
  <c r="BT32" i="16"/>
  <c r="S33" i="16"/>
  <c r="BT33" i="16"/>
  <c r="CR33" i="16"/>
  <c r="EB33" i="16"/>
  <c r="M31" i="16"/>
  <c r="CX27" i="16"/>
  <c r="CB23" i="16"/>
  <c r="DV23" i="16"/>
  <c r="DZ23" i="16"/>
  <c r="BE19" i="16"/>
  <c r="CC19" i="16"/>
  <c r="DA19" i="16"/>
  <c r="DY19" i="16"/>
  <c r="EW19" i="16"/>
  <c r="Y20" i="16"/>
  <c r="Y21" i="16"/>
  <c r="BC20" i="16"/>
  <c r="CY20" i="16"/>
  <c r="EN20" i="16"/>
  <c r="BC21" i="16"/>
  <c r="CR21" i="16"/>
  <c r="EU21" i="16"/>
  <c r="BC24" i="16"/>
  <c r="EU24" i="16"/>
  <c r="CD27" i="16"/>
  <c r="CF27" i="16"/>
  <c r="DC27" i="16"/>
  <c r="DZ27" i="16"/>
  <c r="EB27" i="16"/>
  <c r="EY27" i="16"/>
  <c r="S29" i="16"/>
  <c r="BD29" i="16"/>
  <c r="BF29" i="16"/>
  <c r="CE29" i="16"/>
  <c r="DB29" i="16"/>
  <c r="DD29" i="16"/>
  <c r="BD25" i="16"/>
  <c r="CS25" i="16"/>
  <c r="AW27" i="16"/>
  <c r="BD27" i="16"/>
  <c r="BT27" i="16"/>
  <c r="CS27" i="16"/>
  <c r="DP27" i="16"/>
  <c r="EO27" i="16"/>
  <c r="DQ28" i="16"/>
  <c r="AV29" i="16"/>
  <c r="BT29" i="16"/>
  <c r="CD29" i="16"/>
  <c r="CF29" i="16"/>
  <c r="EO29" i="16"/>
  <c r="BF31" i="16"/>
  <c r="BT31" i="16"/>
  <c r="CE31" i="16"/>
  <c r="CS31" i="16"/>
  <c r="DB31" i="16"/>
  <c r="DD31" i="16"/>
  <c r="DP31" i="16"/>
  <c r="EA31" i="16"/>
  <c r="EO31" i="16"/>
  <c r="EO32" i="16"/>
  <c r="BC33" i="16"/>
  <c r="BC32" i="16"/>
  <c r="BU33" i="16"/>
  <c r="CC33" i="16"/>
  <c r="CS33" i="16"/>
  <c r="EO33" i="16"/>
  <c r="EJ33" i="16"/>
  <c r="DA33" i="16"/>
  <c r="Y24" i="16"/>
  <c r="Y25" i="16"/>
  <c r="ET20" i="16"/>
  <c r="ET21" i="16"/>
  <c r="DV20" i="16"/>
  <c r="CX20" i="16"/>
  <c r="BZ20" i="16"/>
  <c r="BB20" i="16"/>
  <c r="Y32" i="16"/>
  <c r="Y33" i="16"/>
  <c r="BI33" i="16"/>
  <c r="Y28" i="16"/>
  <c r="Y29" i="16"/>
  <c r="O29" i="16"/>
  <c r="O28" i="16"/>
  <c r="BZ28" i="16"/>
  <c r="DV28" i="16"/>
  <c r="EC28" i="16"/>
  <c r="BZ24" i="16"/>
  <c r="BZ32" i="16"/>
  <c r="BZ33" i="16"/>
  <c r="DV32" i="16"/>
  <c r="DE20" i="16"/>
  <c r="BB24" i="16"/>
  <c r="BB25" i="16"/>
  <c r="CX24" i="16"/>
  <c r="DE24" i="16"/>
  <c r="BB28" i="16"/>
  <c r="CX28" i="16"/>
  <c r="ET28" i="16"/>
  <c r="ET24" i="16"/>
  <c r="BB32" i="16"/>
  <c r="CX32" i="16"/>
  <c r="ET32" i="16"/>
  <c r="DV24" i="16"/>
  <c r="BI20" i="16"/>
  <c r="BZ21" i="16"/>
  <c r="DV21" i="16"/>
  <c r="ET33" i="16"/>
  <c r="EJ32" i="16"/>
  <c r="BB33" i="16"/>
  <c r="ET25" i="16"/>
  <c r="FA24" i="16"/>
  <c r="ET29" i="16"/>
  <c r="BI24" i="16"/>
  <c r="BZ29" i="16"/>
  <c r="BP29" i="16"/>
  <c r="DV25" i="16"/>
  <c r="CX33" i="16"/>
  <c r="CN33" i="16"/>
  <c r="DG33" i="16"/>
  <c r="CX29" i="16"/>
  <c r="CX25" i="16"/>
  <c r="DE25" i="16"/>
  <c r="DV33" i="16"/>
  <c r="EC32" i="16"/>
  <c r="BZ25" i="16"/>
  <c r="CN25" i="16"/>
  <c r="DG25" i="16"/>
  <c r="CG29" i="16"/>
  <c r="CL29" i="16"/>
  <c r="FA33" i="16"/>
  <c r="FD32" i="16"/>
  <c r="FE33" i="16"/>
  <c r="CJ29" i="16"/>
  <c r="CI29" i="16"/>
  <c r="DH25" i="16"/>
  <c r="DJ25" i="16"/>
  <c r="P20" i="9"/>
  <c r="AJ50" i="4"/>
  <c r="AJ49" i="4"/>
  <c r="AJ48" i="4"/>
  <c r="AJ47" i="4"/>
  <c r="AJ46" i="4"/>
  <c r="AJ45" i="4"/>
  <c r="AJ44" i="4"/>
  <c r="AJ42" i="4"/>
  <c r="AJ41" i="4"/>
  <c r="AJ40" i="4"/>
  <c r="AJ39" i="4"/>
  <c r="AJ38" i="4"/>
  <c r="AJ37" i="4"/>
  <c r="AJ36" i="4"/>
  <c r="AJ34" i="4"/>
  <c r="AJ33" i="4"/>
  <c r="AJ32" i="4"/>
  <c r="AJ31" i="4"/>
  <c r="AJ30" i="4"/>
  <c r="AJ29" i="4"/>
  <c r="AJ28" i="4"/>
  <c r="AJ26" i="4"/>
  <c r="AJ25" i="4"/>
  <c r="AJ24" i="4"/>
  <c r="AJ23" i="4"/>
  <c r="AJ22" i="4"/>
  <c r="AJ21" i="4"/>
  <c r="U21" i="4"/>
  <c r="U22" i="4"/>
  <c r="U23" i="4"/>
  <c r="U24" i="4"/>
  <c r="U25" i="4"/>
  <c r="U26" i="4"/>
  <c r="U28" i="4"/>
  <c r="AC21" i="4"/>
  <c r="AC22" i="4"/>
  <c r="AC23" i="4"/>
  <c r="AC24" i="4"/>
  <c r="AC25" i="4"/>
  <c r="AC26" i="4"/>
  <c r="AC28" i="4"/>
  <c r="AC29" i="4"/>
  <c r="AC30" i="4"/>
  <c r="AC31" i="4"/>
  <c r="AC32" i="4"/>
  <c r="AC33" i="4"/>
  <c r="AC34" i="4"/>
  <c r="AC36" i="4"/>
  <c r="AC37" i="4"/>
  <c r="AC38" i="4"/>
  <c r="AC39" i="4"/>
  <c r="AC40" i="4"/>
  <c r="AC41" i="4"/>
  <c r="AC42" i="4"/>
  <c r="AC44" i="4"/>
  <c r="AC45" i="4"/>
  <c r="AC46" i="4"/>
  <c r="AC47" i="4"/>
  <c r="AC48" i="4"/>
  <c r="AC49" i="4"/>
  <c r="AC50" i="4"/>
  <c r="AD50" i="4"/>
  <c r="Z50" i="4"/>
  <c r="AD49" i="4"/>
  <c r="Z49" i="4"/>
  <c r="AD48" i="4"/>
  <c r="Z48" i="4"/>
  <c r="AD47" i="4"/>
  <c r="Z47" i="4"/>
  <c r="AD46" i="4"/>
  <c r="Z46" i="4"/>
  <c r="AD45" i="4"/>
  <c r="Z45" i="4"/>
  <c r="AD44" i="4"/>
  <c r="Z44" i="4"/>
  <c r="AF44" i="4"/>
  <c r="AD42" i="4"/>
  <c r="Z42" i="4"/>
  <c r="AD41" i="4"/>
  <c r="Z41" i="4"/>
  <c r="AD40" i="4"/>
  <c r="Z40" i="4"/>
  <c r="AD39" i="4"/>
  <c r="Z39" i="4"/>
  <c r="AD38" i="4"/>
  <c r="Z38" i="4"/>
  <c r="AD37" i="4"/>
  <c r="Z37" i="4"/>
  <c r="AD36" i="4"/>
  <c r="Z36" i="4"/>
  <c r="AF36" i="4"/>
  <c r="AD34" i="4"/>
  <c r="Z34" i="4"/>
  <c r="AD33" i="4"/>
  <c r="Z33" i="4"/>
  <c r="AD32" i="4"/>
  <c r="Z32" i="4"/>
  <c r="AD31" i="4"/>
  <c r="Z31" i="4"/>
  <c r="AD30" i="4"/>
  <c r="Z30" i="4"/>
  <c r="AD29" i="4"/>
  <c r="Z29" i="4"/>
  <c r="AD28" i="4"/>
  <c r="Z28" i="4"/>
  <c r="AF28" i="4"/>
  <c r="AD26" i="4"/>
  <c r="Z26" i="4"/>
  <c r="AD25" i="4"/>
  <c r="Z25" i="4"/>
  <c r="AD24" i="4"/>
  <c r="Z24" i="4"/>
  <c r="AD23" i="4"/>
  <c r="Z23" i="4"/>
  <c r="AD22" i="4"/>
  <c r="Z22" i="4"/>
  <c r="AD21" i="4"/>
  <c r="Z21" i="4"/>
  <c r="AD20" i="4"/>
  <c r="Z20" i="4"/>
  <c r="AF20" i="4"/>
  <c r="V50" i="4"/>
  <c r="V49" i="4"/>
  <c r="V48" i="4"/>
  <c r="V47" i="4"/>
  <c r="V46" i="4"/>
  <c r="V45" i="4"/>
  <c r="V44" i="4"/>
  <c r="V42" i="4"/>
  <c r="V41" i="4"/>
  <c r="V40" i="4"/>
  <c r="V39" i="4"/>
  <c r="V38" i="4"/>
  <c r="V37" i="4"/>
  <c r="V36" i="4"/>
  <c r="V34" i="4"/>
  <c r="V33" i="4"/>
  <c r="V32" i="4"/>
  <c r="V31" i="4"/>
  <c r="V30" i="4"/>
  <c r="V29" i="4"/>
  <c r="V28" i="4"/>
  <c r="V26" i="4"/>
  <c r="V25" i="4"/>
  <c r="V24" i="4"/>
  <c r="V23" i="4"/>
  <c r="V22" i="4"/>
  <c r="V21" i="4"/>
  <c r="M50" i="4"/>
  <c r="M49" i="4"/>
  <c r="M48" i="4"/>
  <c r="M47" i="4"/>
  <c r="M46" i="4"/>
  <c r="M45" i="4"/>
  <c r="M44" i="4"/>
  <c r="M42" i="4"/>
  <c r="M41" i="4"/>
  <c r="M40" i="4"/>
  <c r="M39" i="4"/>
  <c r="M38" i="4"/>
  <c r="M37" i="4"/>
  <c r="M36" i="4"/>
  <c r="M34" i="4"/>
  <c r="M33" i="4"/>
  <c r="M32" i="4"/>
  <c r="M31" i="4"/>
  <c r="M30" i="4"/>
  <c r="M29" i="4"/>
  <c r="M28" i="4"/>
  <c r="M26" i="4"/>
  <c r="M25" i="4"/>
  <c r="M24" i="4"/>
  <c r="M23" i="4"/>
  <c r="M22" i="4"/>
  <c r="M21" i="4"/>
  <c r="U29" i="4"/>
  <c r="U30" i="4"/>
  <c r="U31" i="4"/>
  <c r="U32" i="4"/>
  <c r="U33" i="4"/>
  <c r="U34" i="4"/>
  <c r="U36" i="4"/>
  <c r="U37" i="4"/>
  <c r="U38" i="4"/>
  <c r="U39" i="4"/>
  <c r="U40" i="4"/>
  <c r="U41" i="4"/>
  <c r="U42" i="4"/>
  <c r="AY44" i="9"/>
  <c r="AY28" i="9"/>
  <c r="AY36" i="9"/>
  <c r="AZ20" i="9"/>
  <c r="BA20" i="9"/>
  <c r="V20" i="9"/>
  <c r="S20" i="9"/>
  <c r="AB20" i="9"/>
  <c r="Y20" i="9"/>
  <c r="AI20" i="9"/>
  <c r="AF20" i="9"/>
  <c r="AM20" i="9"/>
  <c r="AM28" i="9" s="1"/>
  <c r="AW28" i="9" s="1"/>
  <c r="AX28" i="9" s="1"/>
  <c r="AP20" i="9"/>
  <c r="AY20" i="9"/>
  <c r="AW108" i="9"/>
  <c r="AX108" i="9"/>
  <c r="AW107" i="9"/>
  <c r="AX107" i="9"/>
  <c r="AQ107" i="9"/>
  <c r="AW106" i="9"/>
  <c r="AX106" i="9"/>
  <c r="AQ106" i="9"/>
  <c r="AW104" i="9"/>
  <c r="AX104" i="9"/>
  <c r="AQ104" i="9"/>
  <c r="AW103" i="9"/>
  <c r="AX103" i="9"/>
  <c r="AQ103" i="9"/>
  <c r="AW101" i="9"/>
  <c r="AX101" i="9"/>
  <c r="AQ101" i="9"/>
  <c r="AW100" i="9"/>
  <c r="AX100" i="9"/>
  <c r="AQ100" i="9"/>
  <c r="AW97" i="9"/>
  <c r="AX97" i="9"/>
  <c r="AQ97" i="9"/>
  <c r="AW96" i="9"/>
  <c r="AX96" i="9"/>
  <c r="AQ96" i="9"/>
  <c r="AW94" i="9"/>
  <c r="AX94" i="9"/>
  <c r="AQ94" i="9"/>
  <c r="AW93" i="9"/>
  <c r="AX93" i="9"/>
  <c r="AQ93" i="9"/>
  <c r="AW90" i="9"/>
  <c r="AX90" i="9"/>
  <c r="AQ90" i="9"/>
  <c r="AW89" i="9"/>
  <c r="AX89" i="9"/>
  <c r="AQ89" i="9"/>
  <c r="AW88" i="9"/>
  <c r="AX88" i="9"/>
  <c r="AQ88" i="9"/>
  <c r="AW87" i="9"/>
  <c r="AX87" i="9"/>
  <c r="AQ87" i="9"/>
  <c r="AW85" i="9"/>
  <c r="AX85" i="9"/>
  <c r="AQ85" i="9"/>
  <c r="AW84" i="9"/>
  <c r="AX84" i="9"/>
  <c r="AQ84" i="9"/>
  <c r="AW83" i="9"/>
  <c r="AX83" i="9"/>
  <c r="AQ83" i="9"/>
  <c r="AW82" i="9"/>
  <c r="AX82" i="9"/>
  <c r="AQ82" i="9"/>
  <c r="AQ79" i="9"/>
  <c r="AW78" i="9"/>
  <c r="AX78" i="9"/>
  <c r="AQ78" i="9"/>
  <c r="AW77" i="9"/>
  <c r="AX77" i="9"/>
  <c r="AQ77" i="9"/>
  <c r="AW76" i="9"/>
  <c r="AX76" i="9"/>
  <c r="AQ76" i="9"/>
  <c r="AW75" i="9"/>
  <c r="AX75" i="9"/>
  <c r="AQ75" i="9"/>
  <c r="AP74" i="9"/>
  <c r="AQ73" i="9"/>
  <c r="AP73" i="9"/>
  <c r="AW73" i="9"/>
  <c r="AX73" i="9"/>
  <c r="AQ72" i="9"/>
  <c r="AP72" i="9"/>
  <c r="AW72" i="9"/>
  <c r="AX72" i="9"/>
  <c r="AQ71" i="9"/>
  <c r="AP71" i="9"/>
  <c r="AW71" i="9"/>
  <c r="AX71" i="9"/>
  <c r="AQ70" i="9"/>
  <c r="AP70" i="9"/>
  <c r="AW70" i="9"/>
  <c r="AX70" i="9"/>
  <c r="AP69" i="9"/>
  <c r="AQ68" i="9"/>
  <c r="AP68" i="9"/>
  <c r="AW68" i="9"/>
  <c r="AX68" i="9"/>
  <c r="AQ67" i="9"/>
  <c r="AP67" i="9"/>
  <c r="AW67" i="9"/>
  <c r="AX67" i="9"/>
  <c r="AQ66" i="9"/>
  <c r="AP66" i="9"/>
  <c r="AW66" i="9"/>
  <c r="AX66" i="9"/>
  <c r="AQ65" i="9"/>
  <c r="AP65" i="9"/>
  <c r="AW65" i="9"/>
  <c r="AX65" i="9"/>
  <c r="AP64" i="9"/>
  <c r="AP63" i="9"/>
  <c r="AQ62" i="9"/>
  <c r="AP62" i="9"/>
  <c r="AW62" i="9"/>
  <c r="AX62" i="9"/>
  <c r="AQ61" i="9"/>
  <c r="AP61" i="9"/>
  <c r="AW61" i="9"/>
  <c r="AX61" i="9"/>
  <c r="AQ60" i="9"/>
  <c r="AP60" i="9"/>
  <c r="AW60" i="9"/>
  <c r="AX60" i="9"/>
  <c r="AQ59" i="9"/>
  <c r="AP59" i="9"/>
  <c r="AW59" i="9"/>
  <c r="AX59" i="9"/>
  <c r="AP58" i="9"/>
  <c r="AQ57" i="9"/>
  <c r="AP57" i="9"/>
  <c r="AW57" i="9"/>
  <c r="AX57" i="9"/>
  <c r="AQ56" i="9"/>
  <c r="AP56" i="9"/>
  <c r="AW56" i="9"/>
  <c r="AX56" i="9"/>
  <c r="AQ55" i="9"/>
  <c r="AP55" i="9"/>
  <c r="AW55" i="9"/>
  <c r="AX55" i="9"/>
  <c r="AQ54" i="9"/>
  <c r="AP54" i="9"/>
  <c r="AW54" i="9"/>
  <c r="AX54" i="9"/>
  <c r="AP53" i="9"/>
  <c r="AP52" i="9"/>
  <c r="AG50" i="9"/>
  <c r="Z50" i="9"/>
  <c r="V50" i="9"/>
  <c r="S50" i="9"/>
  <c r="M50" i="9"/>
  <c r="L50" i="9"/>
  <c r="G50" i="9"/>
  <c r="F50" i="9"/>
  <c r="H50" i="9"/>
  <c r="D50" i="9"/>
  <c r="AP49" i="9"/>
  <c r="AG49" i="9"/>
  <c r="Z49" i="9"/>
  <c r="V49" i="9"/>
  <c r="S49" i="9"/>
  <c r="M49" i="9"/>
  <c r="L49" i="9"/>
  <c r="G49" i="9"/>
  <c r="F49" i="9"/>
  <c r="H49" i="9"/>
  <c r="D49" i="9"/>
  <c r="AQ49" i="9"/>
  <c r="AP48" i="9"/>
  <c r="AG48" i="9"/>
  <c r="Z48" i="9"/>
  <c r="V48" i="9"/>
  <c r="S48" i="9"/>
  <c r="M48" i="9"/>
  <c r="L48" i="9"/>
  <c r="G48" i="9"/>
  <c r="F48" i="9"/>
  <c r="H48" i="9"/>
  <c r="D48" i="9"/>
  <c r="AP47" i="9"/>
  <c r="AG47" i="9"/>
  <c r="Z47" i="9"/>
  <c r="V47" i="9"/>
  <c r="S47" i="9"/>
  <c r="M47" i="9"/>
  <c r="L47" i="9"/>
  <c r="G47" i="9"/>
  <c r="F47" i="9"/>
  <c r="AP46" i="9"/>
  <c r="AG46" i="9"/>
  <c r="Z46" i="9"/>
  <c r="V46" i="9"/>
  <c r="S46" i="9"/>
  <c r="M46" i="9"/>
  <c r="L46" i="9"/>
  <c r="G46" i="9"/>
  <c r="F46" i="9"/>
  <c r="AP45" i="9"/>
  <c r="AG45" i="9"/>
  <c r="Z45" i="9"/>
  <c r="V45" i="9"/>
  <c r="S45" i="9"/>
  <c r="M45" i="9"/>
  <c r="L45" i="9"/>
  <c r="K45" i="9"/>
  <c r="BD45" i="9"/>
  <c r="G45" i="9"/>
  <c r="F45" i="9"/>
  <c r="BD44" i="9"/>
  <c r="AP44" i="9"/>
  <c r="AG44" i="9"/>
  <c r="Z44" i="9"/>
  <c r="V44" i="9"/>
  <c r="S44" i="9"/>
  <c r="M44" i="9"/>
  <c r="L44" i="9"/>
  <c r="G44" i="9"/>
  <c r="F44" i="9"/>
  <c r="BD43" i="9"/>
  <c r="BF43" i="9"/>
  <c r="AW43" i="9"/>
  <c r="AX43" i="9"/>
  <c r="AI42" i="9"/>
  <c r="AB42" i="9"/>
  <c r="V42" i="9"/>
  <c r="S42" i="9"/>
  <c r="M42" i="9"/>
  <c r="L42" i="9"/>
  <c r="G42" i="9"/>
  <c r="F42" i="9"/>
  <c r="AP41" i="9"/>
  <c r="AI41" i="9"/>
  <c r="AB41" i="9"/>
  <c r="V41" i="9"/>
  <c r="S41" i="9"/>
  <c r="M41" i="9"/>
  <c r="L41" i="9"/>
  <c r="G41" i="9"/>
  <c r="F41" i="9"/>
  <c r="AP40" i="9"/>
  <c r="AI40" i="9"/>
  <c r="AB40" i="9"/>
  <c r="V40" i="9"/>
  <c r="S40" i="9"/>
  <c r="M40" i="9"/>
  <c r="L40" i="9"/>
  <c r="G40" i="9"/>
  <c r="F40" i="9"/>
  <c r="AP39" i="9"/>
  <c r="AI39" i="9"/>
  <c r="AB39" i="9"/>
  <c r="V39" i="9"/>
  <c r="S39" i="9"/>
  <c r="M39" i="9"/>
  <c r="L39" i="9"/>
  <c r="G39" i="9"/>
  <c r="F39" i="9"/>
  <c r="AP38" i="9"/>
  <c r="AJ38" i="9"/>
  <c r="AJ46" i="9"/>
  <c r="AF46" i="9"/>
  <c r="AI38" i="9"/>
  <c r="AB38" i="9"/>
  <c r="V38" i="9"/>
  <c r="S38" i="9"/>
  <c r="M38" i="9"/>
  <c r="L38" i="9"/>
  <c r="G38" i="9"/>
  <c r="F38" i="9"/>
  <c r="AP37" i="9"/>
  <c r="AJ37" i="9"/>
  <c r="AJ45" i="9"/>
  <c r="AF45" i="9"/>
  <c r="AI37" i="9"/>
  <c r="AB37" i="9"/>
  <c r="V37" i="9"/>
  <c r="S37" i="9"/>
  <c r="M37" i="9"/>
  <c r="L37" i="9"/>
  <c r="K37" i="9"/>
  <c r="BD37" i="9"/>
  <c r="G37" i="9"/>
  <c r="F37" i="9"/>
  <c r="BD36" i="9"/>
  <c r="AP36" i="9"/>
  <c r="AJ36" i="9"/>
  <c r="AJ44" i="9"/>
  <c r="AF44" i="9"/>
  <c r="AI36" i="9"/>
  <c r="AB36" i="9"/>
  <c r="V36" i="9"/>
  <c r="S36" i="9"/>
  <c r="M36" i="9"/>
  <c r="L36" i="9"/>
  <c r="G36" i="9"/>
  <c r="F36" i="9"/>
  <c r="BD35" i="9"/>
  <c r="BF35" i="9"/>
  <c r="AW35" i="9"/>
  <c r="AX35" i="9"/>
  <c r="AJ34" i="9"/>
  <c r="AJ42" i="9"/>
  <c r="AI34" i="9"/>
  <c r="AC34" i="9"/>
  <c r="AC42" i="9"/>
  <c r="AB34" i="9"/>
  <c r="V34" i="9"/>
  <c r="S34" i="9"/>
  <c r="M34" i="9"/>
  <c r="L34" i="9"/>
  <c r="G34" i="9"/>
  <c r="F34" i="9"/>
  <c r="AP33" i="9"/>
  <c r="AJ33" i="9"/>
  <c r="AJ41" i="9"/>
  <c r="AI33" i="9"/>
  <c r="AC33" i="9"/>
  <c r="AB33" i="9"/>
  <c r="V33" i="9"/>
  <c r="S33" i="9"/>
  <c r="M33" i="9"/>
  <c r="L33" i="9"/>
  <c r="G33" i="9"/>
  <c r="F33" i="9"/>
  <c r="AP32" i="9"/>
  <c r="AJ32" i="9"/>
  <c r="AJ40" i="9"/>
  <c r="AI32" i="9"/>
  <c r="AC32" i="9"/>
  <c r="AC40" i="9"/>
  <c r="AB32" i="9"/>
  <c r="V32" i="9"/>
  <c r="S32" i="9"/>
  <c r="M32" i="9"/>
  <c r="L32" i="9"/>
  <c r="G32" i="9"/>
  <c r="F32" i="9"/>
  <c r="AP31" i="9"/>
  <c r="AJ31" i="9"/>
  <c r="AJ39" i="9"/>
  <c r="AI31" i="9"/>
  <c r="AC31" i="9"/>
  <c r="AC39" i="9"/>
  <c r="AB31" i="9"/>
  <c r="V31" i="9"/>
  <c r="S31" i="9"/>
  <c r="M31" i="9"/>
  <c r="L31" i="9"/>
  <c r="G31" i="9"/>
  <c r="F31" i="9"/>
  <c r="AP30" i="9"/>
  <c r="AI30" i="9"/>
  <c r="AF30" i="9"/>
  <c r="AC30" i="9"/>
  <c r="AC38" i="9"/>
  <c r="AB30" i="9"/>
  <c r="V30" i="9"/>
  <c r="S30" i="9"/>
  <c r="M30" i="9"/>
  <c r="L30" i="9"/>
  <c r="G30" i="9"/>
  <c r="F30" i="9"/>
  <c r="AP29" i="9"/>
  <c r="AI29" i="9"/>
  <c r="AF29" i="9"/>
  <c r="AC29" i="9"/>
  <c r="AB29" i="9"/>
  <c r="V29" i="9"/>
  <c r="S29" i="9"/>
  <c r="M29" i="9"/>
  <c r="L29" i="9"/>
  <c r="K29" i="9"/>
  <c r="G29" i="9"/>
  <c r="F29" i="9"/>
  <c r="BD28" i="9"/>
  <c r="AP28" i="9"/>
  <c r="AI28" i="9"/>
  <c r="AF28" i="9"/>
  <c r="AC28" i="9"/>
  <c r="AC36" i="9"/>
  <c r="AB28" i="9"/>
  <c r="Y28" i="9"/>
  <c r="V28" i="9"/>
  <c r="S28" i="9"/>
  <c r="M28" i="9"/>
  <c r="L28" i="9"/>
  <c r="G28" i="9"/>
  <c r="F28" i="9"/>
  <c r="BD27" i="9"/>
  <c r="BF27" i="9"/>
  <c r="AW27" i="9"/>
  <c r="AX27" i="9"/>
  <c r="AI26" i="9"/>
  <c r="AF26" i="9"/>
  <c r="AB26" i="9"/>
  <c r="Y26" i="9"/>
  <c r="V26" i="9"/>
  <c r="S26" i="9"/>
  <c r="M26" i="9"/>
  <c r="L26" i="9"/>
  <c r="G26" i="9"/>
  <c r="F26" i="9"/>
  <c r="AP25" i="9"/>
  <c r="AM25" i="9"/>
  <c r="AW25" i="9" s="1"/>
  <c r="AX25" i="9" s="1"/>
  <c r="AM49" i="9"/>
  <c r="AW49" i="9"/>
  <c r="AX49" i="9" s="1"/>
  <c r="AI25" i="9"/>
  <c r="AF25" i="9"/>
  <c r="AB25" i="9"/>
  <c r="Y25" i="9"/>
  <c r="V25" i="9"/>
  <c r="S25" i="9"/>
  <c r="M25" i="9"/>
  <c r="L25" i="9"/>
  <c r="G25" i="9"/>
  <c r="F25" i="9"/>
  <c r="AP24" i="9"/>
  <c r="AM24" i="9"/>
  <c r="AM40" i="9" s="1"/>
  <c r="AW40" i="9" s="1"/>
  <c r="AX40" i="9" s="1"/>
  <c r="AI24" i="9"/>
  <c r="AF24" i="9"/>
  <c r="AB24" i="9"/>
  <c r="Y24" i="9"/>
  <c r="V24" i="9"/>
  <c r="S24" i="9"/>
  <c r="M24" i="9"/>
  <c r="L24" i="9"/>
  <c r="G24" i="9"/>
  <c r="F24" i="9"/>
  <c r="AP23" i="9"/>
  <c r="AM23" i="9"/>
  <c r="AM47" i="9" s="1"/>
  <c r="AM39" i="9"/>
  <c r="AW39" i="9" s="1"/>
  <c r="AX39" i="9" s="1"/>
  <c r="AI23" i="9"/>
  <c r="AF23" i="9"/>
  <c r="AB23" i="9"/>
  <c r="Y23" i="9"/>
  <c r="V23" i="9"/>
  <c r="S23" i="9"/>
  <c r="M23" i="9"/>
  <c r="L23" i="9"/>
  <c r="G23" i="9"/>
  <c r="F23" i="9"/>
  <c r="AP22" i="9"/>
  <c r="AM22" i="9"/>
  <c r="AM46" i="9" s="1"/>
  <c r="AW46" i="9" s="1"/>
  <c r="AX46" i="9" s="1"/>
  <c r="AI22" i="9"/>
  <c r="AF22" i="9"/>
  <c r="AB22" i="9"/>
  <c r="Y22" i="9"/>
  <c r="V22" i="9"/>
  <c r="S22" i="9"/>
  <c r="M22" i="9"/>
  <c r="L22" i="9"/>
  <c r="G22" i="9"/>
  <c r="F22" i="9"/>
  <c r="AP21" i="9"/>
  <c r="AM21" i="9"/>
  <c r="AM45" i="9" s="1"/>
  <c r="AW45" i="9" s="1"/>
  <c r="AX45" i="9" s="1"/>
  <c r="AW21" i="9"/>
  <c r="AX21" i="9" s="1"/>
  <c r="AI21" i="9"/>
  <c r="AF21" i="9"/>
  <c r="AB21" i="9"/>
  <c r="Y21" i="9"/>
  <c r="V21" i="9"/>
  <c r="S21" i="9"/>
  <c r="P21" i="9"/>
  <c r="P22" i="9"/>
  <c r="P23" i="9"/>
  <c r="P24" i="9"/>
  <c r="P25" i="9"/>
  <c r="P26" i="9"/>
  <c r="P28" i="9"/>
  <c r="P29" i="9"/>
  <c r="P30" i="9"/>
  <c r="P31" i="9"/>
  <c r="P32" i="9"/>
  <c r="P33" i="9"/>
  <c r="P34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O21" i="9"/>
  <c r="O22" i="9"/>
  <c r="O23" i="9"/>
  <c r="O24" i="9"/>
  <c r="O25" i="9"/>
  <c r="O26" i="9"/>
  <c r="O28" i="9"/>
  <c r="O29" i="9"/>
  <c r="O30" i="9"/>
  <c r="O31" i="9"/>
  <c r="O32" i="9"/>
  <c r="O33" i="9"/>
  <c r="O34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M21" i="9"/>
  <c r="L21" i="9"/>
  <c r="K21" i="9"/>
  <c r="K22" i="9"/>
  <c r="AY22" i="9"/>
  <c r="G21" i="9"/>
  <c r="F21" i="9"/>
  <c r="BG20" i="9"/>
  <c r="BI20" i="9" s="1"/>
  <c r="BE20" i="9"/>
  <c r="BD20" i="9"/>
  <c r="BF20" i="9"/>
  <c r="Q20" i="9"/>
  <c r="N20" i="9"/>
  <c r="H20" i="9"/>
  <c r="D20" i="9"/>
  <c r="P21" i="4"/>
  <c r="P22" i="4"/>
  <c r="P23" i="4"/>
  <c r="P24" i="4"/>
  <c r="P25" i="4"/>
  <c r="P26" i="4"/>
  <c r="P28" i="4"/>
  <c r="O21" i="4"/>
  <c r="O22" i="4"/>
  <c r="O23" i="4"/>
  <c r="O24" i="4"/>
  <c r="O25" i="4"/>
  <c r="O26" i="4"/>
  <c r="O28" i="4"/>
  <c r="G50" i="4"/>
  <c r="G49" i="4"/>
  <c r="G48" i="4"/>
  <c r="G47" i="4"/>
  <c r="G46" i="4"/>
  <c r="G45" i="4"/>
  <c r="G44" i="4"/>
  <c r="G42" i="4"/>
  <c r="G41" i="4"/>
  <c r="G40" i="4"/>
  <c r="G39" i="4"/>
  <c r="G38" i="4"/>
  <c r="G37" i="4"/>
  <c r="G36" i="4"/>
  <c r="G34" i="4"/>
  <c r="G33" i="4"/>
  <c r="G32" i="4"/>
  <c r="G31" i="4"/>
  <c r="G30" i="4"/>
  <c r="G29" i="4"/>
  <c r="G28" i="4"/>
  <c r="G26" i="4"/>
  <c r="G25" i="4"/>
  <c r="G24" i="4"/>
  <c r="G23" i="4"/>
  <c r="G22" i="4"/>
  <c r="G21" i="4"/>
  <c r="F50" i="4"/>
  <c r="F49" i="4"/>
  <c r="F48" i="4"/>
  <c r="F47" i="4"/>
  <c r="F46" i="4"/>
  <c r="F45" i="4"/>
  <c r="F44" i="4"/>
  <c r="F42" i="4"/>
  <c r="F41" i="4"/>
  <c r="F40" i="4"/>
  <c r="F39" i="4"/>
  <c r="F38" i="4"/>
  <c r="F37" i="4"/>
  <c r="F36" i="4"/>
  <c r="F34" i="4"/>
  <c r="F33" i="4"/>
  <c r="F32" i="4"/>
  <c r="F31" i="4"/>
  <c r="F30" i="4"/>
  <c r="F29" i="4"/>
  <c r="F28" i="4"/>
  <c r="F26" i="4"/>
  <c r="F25" i="4"/>
  <c r="F24" i="4"/>
  <c r="F23" i="4"/>
  <c r="F22" i="4"/>
  <c r="F21" i="4"/>
  <c r="K45" i="4"/>
  <c r="K37" i="4"/>
  <c r="K29" i="4"/>
  <c r="K21" i="4"/>
  <c r="AF21" i="4"/>
  <c r="Y32" i="9"/>
  <c r="AF33" i="9"/>
  <c r="AF34" i="9"/>
  <c r="AF36" i="9"/>
  <c r="H37" i="9"/>
  <c r="D37" i="9"/>
  <c r="AZ21" i="9"/>
  <c r="H42" i="9"/>
  <c r="D42" i="9"/>
  <c r="AZ29" i="9"/>
  <c r="BA22" i="9"/>
  <c r="AZ23" i="9"/>
  <c r="BA24" i="9"/>
  <c r="AZ25" i="9"/>
  <c r="BA26" i="9"/>
  <c r="AZ28" i="9"/>
  <c r="BA30" i="9"/>
  <c r="AZ31" i="9"/>
  <c r="AZ32" i="9"/>
  <c r="BA33" i="9"/>
  <c r="BA34" i="9"/>
  <c r="BA21" i="9"/>
  <c r="AZ22" i="9"/>
  <c r="BA23" i="9"/>
  <c r="AZ24" i="9"/>
  <c r="BA25" i="9"/>
  <c r="H26" i="9"/>
  <c r="D26" i="9"/>
  <c r="AD26" i="9"/>
  <c r="AZ26" i="9"/>
  <c r="BA28" i="9"/>
  <c r="H29" i="9"/>
  <c r="D29" i="9"/>
  <c r="N29" i="9"/>
  <c r="BA29" i="9"/>
  <c r="H30" i="9"/>
  <c r="D30" i="9"/>
  <c r="AQ30" i="9"/>
  <c r="AZ30" i="9"/>
  <c r="BA31" i="9"/>
  <c r="Y31" i="9"/>
  <c r="AF31" i="9"/>
  <c r="AK31" i="9"/>
  <c r="BA32" i="9"/>
  <c r="H33" i="9"/>
  <c r="D33" i="9"/>
  <c r="AQ33" i="9"/>
  <c r="AZ33" i="9"/>
  <c r="Y33" i="9"/>
  <c r="AK33" i="9"/>
  <c r="H34" i="9"/>
  <c r="D34" i="9"/>
  <c r="AZ34" i="9"/>
  <c r="BA36" i="9"/>
  <c r="AZ37" i="9"/>
  <c r="BA38" i="9"/>
  <c r="BA39" i="9"/>
  <c r="BA40" i="9"/>
  <c r="BA41" i="9"/>
  <c r="BA42" i="9"/>
  <c r="AZ45" i="9"/>
  <c r="AZ46" i="9"/>
  <c r="AZ47" i="9"/>
  <c r="AZ48" i="9"/>
  <c r="AZ49" i="9"/>
  <c r="AZ50" i="9"/>
  <c r="AZ36" i="9"/>
  <c r="BA37" i="9"/>
  <c r="H38" i="9"/>
  <c r="D38" i="9"/>
  <c r="AQ38" i="9"/>
  <c r="AZ38" i="9"/>
  <c r="AZ39" i="9"/>
  <c r="AZ40" i="9"/>
  <c r="AZ41" i="9"/>
  <c r="AZ42" i="9"/>
  <c r="BA44" i="9"/>
  <c r="BA45" i="9"/>
  <c r="BA46" i="9"/>
  <c r="BA47" i="9"/>
  <c r="BA48" i="9"/>
  <c r="BA49" i="9"/>
  <c r="BA50" i="9"/>
  <c r="AK20" i="9"/>
  <c r="AD20" i="9"/>
  <c r="U44" i="4"/>
  <c r="U45" i="4"/>
  <c r="U46" i="4"/>
  <c r="U47" i="4"/>
  <c r="U48" i="4"/>
  <c r="U49" i="4"/>
  <c r="U50" i="4"/>
  <c r="K46" i="4"/>
  <c r="AF45" i="4"/>
  <c r="H44" i="9"/>
  <c r="D44" i="9"/>
  <c r="AQ44" i="9"/>
  <c r="N44" i="9"/>
  <c r="H46" i="9"/>
  <c r="D46" i="9"/>
  <c r="AQ46" i="9"/>
  <c r="AY29" i="9"/>
  <c r="K30" i="4"/>
  <c r="AF29" i="4"/>
  <c r="K22" i="4"/>
  <c r="K38" i="4"/>
  <c r="AF37" i="4"/>
  <c r="N21" i="9"/>
  <c r="AK21" i="9"/>
  <c r="Y30" i="9"/>
  <c r="AD30" i="9"/>
  <c r="H31" i="9"/>
  <c r="D31" i="9"/>
  <c r="AQ31" i="9"/>
  <c r="Y34" i="9"/>
  <c r="AD34" i="9"/>
  <c r="AF38" i="9"/>
  <c r="X20" i="9"/>
  <c r="AY45" i="9"/>
  <c r="AZ44" i="9"/>
  <c r="AY37" i="9"/>
  <c r="AY21" i="9"/>
  <c r="AK26" i="9"/>
  <c r="BH20" i="9"/>
  <c r="AK25" i="9"/>
  <c r="H21" i="9"/>
  <c r="D21" i="9"/>
  <c r="X21" i="9"/>
  <c r="H22" i="9"/>
  <c r="D22" i="9"/>
  <c r="AQ22" i="9"/>
  <c r="H23" i="9"/>
  <c r="D23" i="9"/>
  <c r="AQ23" i="9"/>
  <c r="H24" i="9"/>
  <c r="D24" i="9"/>
  <c r="H25" i="9"/>
  <c r="D25" i="9"/>
  <c r="AQ25" i="9"/>
  <c r="H28" i="9"/>
  <c r="D28" i="9"/>
  <c r="AQ28" i="9"/>
  <c r="N28" i="9"/>
  <c r="AK28" i="9"/>
  <c r="Y29" i="9"/>
  <c r="AK29" i="9"/>
  <c r="H32" i="9"/>
  <c r="D32" i="9"/>
  <c r="AD32" i="9"/>
  <c r="AF32" i="9"/>
  <c r="AK32" i="9"/>
  <c r="H36" i="9"/>
  <c r="D36" i="9"/>
  <c r="AQ36" i="9"/>
  <c r="N36" i="9"/>
  <c r="N37" i="9"/>
  <c r="AF37" i="9"/>
  <c r="H39" i="9"/>
  <c r="D39" i="9"/>
  <c r="AQ39" i="9"/>
  <c r="H40" i="9"/>
  <c r="D40" i="9"/>
  <c r="X40" i="9"/>
  <c r="H41" i="9"/>
  <c r="D41" i="9"/>
  <c r="AQ41" i="9"/>
  <c r="H45" i="9"/>
  <c r="D45" i="9"/>
  <c r="X45" i="9"/>
  <c r="H47" i="9"/>
  <c r="D47" i="9"/>
  <c r="AQ47" i="9"/>
  <c r="K23" i="9"/>
  <c r="AY23" i="9"/>
  <c r="BD22" i="9"/>
  <c r="BF22" i="9"/>
  <c r="N22" i="9"/>
  <c r="AD21" i="9"/>
  <c r="X22" i="9"/>
  <c r="AD22" i="9"/>
  <c r="X24" i="9"/>
  <c r="AD24" i="9"/>
  <c r="X28" i="9"/>
  <c r="X29" i="9"/>
  <c r="AK22" i="9"/>
  <c r="AK23" i="9"/>
  <c r="AK24" i="9"/>
  <c r="AD28" i="9"/>
  <c r="AM36" i="9"/>
  <c r="AW36" i="9" s="1"/>
  <c r="AX36" i="9" s="1"/>
  <c r="AC37" i="9"/>
  <c r="AC46" i="9"/>
  <c r="Y38" i="9"/>
  <c r="AD38" i="9"/>
  <c r="AC47" i="9"/>
  <c r="Y39" i="9"/>
  <c r="AD39" i="9"/>
  <c r="AJ47" i="9"/>
  <c r="AF47" i="9"/>
  <c r="AF39" i="9"/>
  <c r="AK39" i="9"/>
  <c r="AC50" i="9"/>
  <c r="Y42" i="9"/>
  <c r="AD42" i="9"/>
  <c r="BD21" i="9"/>
  <c r="BF21" i="9"/>
  <c r="AD31" i="9"/>
  <c r="X32" i="9"/>
  <c r="X36" i="9"/>
  <c r="X37" i="9"/>
  <c r="X39" i="9"/>
  <c r="X41" i="9"/>
  <c r="X47" i="9"/>
  <c r="AM33" i="9"/>
  <c r="AW33" i="9" s="1"/>
  <c r="AX33" i="9" s="1"/>
  <c r="BF36" i="9"/>
  <c r="AC44" i="9"/>
  <c r="Y36" i="9"/>
  <c r="AD36" i="9"/>
  <c r="K30" i="9"/>
  <c r="AY30" i="9"/>
  <c r="BD29" i="9"/>
  <c r="BF29" i="9"/>
  <c r="AC48" i="9"/>
  <c r="Y40" i="9"/>
  <c r="AJ48" i="9"/>
  <c r="AF48" i="9"/>
  <c r="AF40" i="9"/>
  <c r="AK40" i="9"/>
  <c r="AJ49" i="9"/>
  <c r="AF49" i="9"/>
  <c r="AF41" i="9"/>
  <c r="AJ50" i="9"/>
  <c r="AF50" i="9"/>
  <c r="AF42" i="9"/>
  <c r="BF28" i="9"/>
  <c r="AM29" i="9"/>
  <c r="AW29" i="9" s="1"/>
  <c r="AX29" i="9" s="1"/>
  <c r="X31" i="9"/>
  <c r="X34" i="9"/>
  <c r="X42" i="9"/>
  <c r="X46" i="9"/>
  <c r="X48" i="9"/>
  <c r="X49" i="9"/>
  <c r="X50" i="9"/>
  <c r="K38" i="9"/>
  <c r="AY38" i="9"/>
  <c r="AC41" i="9"/>
  <c r="N45" i="9"/>
  <c r="K46" i="9"/>
  <c r="AY46" i="9"/>
  <c r="P29" i="4"/>
  <c r="P30" i="4"/>
  <c r="P31" i="4"/>
  <c r="P32" i="4"/>
  <c r="P33" i="4"/>
  <c r="P34" i="4"/>
  <c r="O29" i="4"/>
  <c r="O30" i="4"/>
  <c r="O31" i="4"/>
  <c r="O32" i="4"/>
  <c r="O33" i="4"/>
  <c r="O34" i="4"/>
  <c r="X44" i="9"/>
  <c r="AK34" i="9"/>
  <c r="AD33" i="9"/>
  <c r="AK38" i="9"/>
  <c r="AD25" i="9"/>
  <c r="AD29" i="9"/>
  <c r="AK30" i="9"/>
  <c r="X38" i="9"/>
  <c r="X33" i="9"/>
  <c r="X30" i="9"/>
  <c r="AK42" i="9"/>
  <c r="X26" i="9"/>
  <c r="AD23" i="9"/>
  <c r="K23" i="4"/>
  <c r="AF22" i="4"/>
  <c r="K31" i="4"/>
  <c r="AF30" i="4"/>
  <c r="K39" i="4"/>
  <c r="AF38" i="4"/>
  <c r="K47" i="4"/>
  <c r="AF46" i="4"/>
  <c r="AD40" i="9"/>
  <c r="X25" i="9"/>
  <c r="X23" i="9"/>
  <c r="BD46" i="9"/>
  <c r="BF46" i="9"/>
  <c r="N46" i="9"/>
  <c r="K47" i="9"/>
  <c r="AY47" i="9"/>
  <c r="AC49" i="9"/>
  <c r="Y41" i="9"/>
  <c r="AD41" i="9"/>
  <c r="Y48" i="9"/>
  <c r="AD48" i="9"/>
  <c r="BD30" i="9"/>
  <c r="BF30" i="9"/>
  <c r="K31" i="9"/>
  <c r="AY31" i="9"/>
  <c r="N30" i="9"/>
  <c r="BF44" i="9"/>
  <c r="Y44" i="9"/>
  <c r="Y47" i="9"/>
  <c r="AD47" i="9"/>
  <c r="AC45" i="9"/>
  <c r="BF37" i="9"/>
  <c r="Y37" i="9"/>
  <c r="K24" i="9"/>
  <c r="AY24" i="9"/>
  <c r="BD23" i="9"/>
  <c r="BF23" i="9"/>
  <c r="N23" i="9"/>
  <c r="AK41" i="9"/>
  <c r="AK36" i="9"/>
  <c r="BD38" i="9"/>
  <c r="BF38" i="9"/>
  <c r="N38" i="9"/>
  <c r="K39" i="9"/>
  <c r="AY39" i="9"/>
  <c r="Y50" i="9"/>
  <c r="AD50" i="9"/>
  <c r="Y46" i="9"/>
  <c r="AK50" i="9"/>
  <c r="AK47" i="9"/>
  <c r="P36" i="4"/>
  <c r="P37" i="4"/>
  <c r="P38" i="4"/>
  <c r="P39" i="4"/>
  <c r="P40" i="4"/>
  <c r="P41" i="4"/>
  <c r="P42" i="4"/>
  <c r="O36" i="4"/>
  <c r="AK48" i="9"/>
  <c r="K48" i="4"/>
  <c r="AF47" i="4"/>
  <c r="K40" i="4"/>
  <c r="AF39" i="4"/>
  <c r="K32" i="4"/>
  <c r="AF31" i="4"/>
  <c r="K24" i="4"/>
  <c r="AF23" i="4"/>
  <c r="BD39" i="9"/>
  <c r="BF39" i="9"/>
  <c r="N39" i="9"/>
  <c r="K40" i="9"/>
  <c r="AY40" i="9"/>
  <c r="BD24" i="9"/>
  <c r="BF24" i="9"/>
  <c r="K25" i="9"/>
  <c r="AY25" i="9"/>
  <c r="N24" i="9"/>
  <c r="AD44" i="9"/>
  <c r="AK44" i="9"/>
  <c r="Y49" i="9"/>
  <c r="BD47" i="9"/>
  <c r="BF47" i="9"/>
  <c r="N47" i="9"/>
  <c r="K48" i="9"/>
  <c r="AY48" i="9"/>
  <c r="AD46" i="9"/>
  <c r="AK46" i="9"/>
  <c r="AD37" i="9"/>
  <c r="AK37" i="9"/>
  <c r="BF45" i="9"/>
  <c r="Y45" i="9"/>
  <c r="BD31" i="9"/>
  <c r="BF31" i="9"/>
  <c r="N31" i="9"/>
  <c r="K32" i="9"/>
  <c r="AY32" i="9"/>
  <c r="P44" i="4"/>
  <c r="P45" i="4"/>
  <c r="P46" i="4"/>
  <c r="P47" i="4"/>
  <c r="P48" i="4"/>
  <c r="P49" i="4"/>
  <c r="P50" i="4"/>
  <c r="O37" i="4"/>
  <c r="K25" i="4"/>
  <c r="AF24" i="4"/>
  <c r="K33" i="4"/>
  <c r="AF32" i="4"/>
  <c r="K41" i="4"/>
  <c r="AF40" i="4"/>
  <c r="K49" i="4"/>
  <c r="AF48" i="4"/>
  <c r="K33" i="9"/>
  <c r="AY33" i="9"/>
  <c r="N32" i="9"/>
  <c r="BD32" i="9"/>
  <c r="BF32" i="9"/>
  <c r="K49" i="9"/>
  <c r="AY49" i="9"/>
  <c r="N48" i="9"/>
  <c r="BD48" i="9"/>
  <c r="BF48" i="9"/>
  <c r="BD25" i="9"/>
  <c r="BF25" i="9"/>
  <c r="N25" i="9"/>
  <c r="K26" i="9"/>
  <c r="AY26" i="9"/>
  <c r="K41" i="9"/>
  <c r="AY41" i="9"/>
  <c r="N40" i="9"/>
  <c r="BD40" i="9"/>
  <c r="BF40" i="9"/>
  <c r="AD45" i="9"/>
  <c r="AK45" i="9"/>
  <c r="AD49" i="9"/>
  <c r="AK49" i="9"/>
  <c r="O38" i="4"/>
  <c r="K50" i="4"/>
  <c r="AF50" i="4"/>
  <c r="AF49" i="4"/>
  <c r="K42" i="4"/>
  <c r="AF42" i="4"/>
  <c r="AF41" i="4"/>
  <c r="K34" i="4"/>
  <c r="AF34" i="4"/>
  <c r="AF33" i="4"/>
  <c r="K26" i="4"/>
  <c r="AF26" i="4"/>
  <c r="AF25" i="4"/>
  <c r="N26" i="9"/>
  <c r="BD26" i="9"/>
  <c r="BF26" i="9"/>
  <c r="K34" i="9"/>
  <c r="AY34" i="9"/>
  <c r="BD33" i="9"/>
  <c r="BF33" i="9"/>
  <c r="N33" i="9"/>
  <c r="K42" i="9"/>
  <c r="AY42" i="9"/>
  <c r="BD41" i="9"/>
  <c r="BF41" i="9"/>
  <c r="N41" i="9"/>
  <c r="K50" i="9"/>
  <c r="AY50" i="9"/>
  <c r="BD49" i="9"/>
  <c r="BF49" i="9"/>
  <c r="N49" i="9"/>
  <c r="O39" i="4"/>
  <c r="BD50" i="9"/>
  <c r="BF50" i="9"/>
  <c r="N50" i="9"/>
  <c r="BD42" i="9"/>
  <c r="BF42" i="9"/>
  <c r="N42" i="9"/>
  <c r="BD34" i="9"/>
  <c r="BF34" i="9"/>
  <c r="N34" i="9"/>
  <c r="O40" i="4"/>
  <c r="O41" i="4"/>
  <c r="AA108" i="6"/>
  <c r="AB108" i="6"/>
  <c r="AA107" i="6"/>
  <c r="AB107" i="6"/>
  <c r="U107" i="6"/>
  <c r="AA106" i="6"/>
  <c r="AB106" i="6"/>
  <c r="U106" i="6"/>
  <c r="AA104" i="6"/>
  <c r="AB104" i="6"/>
  <c r="U104" i="6"/>
  <c r="AA103" i="6"/>
  <c r="AB103" i="6"/>
  <c r="U103" i="6"/>
  <c r="AA101" i="6"/>
  <c r="AB101" i="6"/>
  <c r="U101" i="6"/>
  <c r="AA100" i="6"/>
  <c r="AB100" i="6"/>
  <c r="U100" i="6"/>
  <c r="AA97" i="6"/>
  <c r="AB97" i="6"/>
  <c r="U97" i="6"/>
  <c r="AA96" i="6"/>
  <c r="AB96" i="6"/>
  <c r="U96" i="6"/>
  <c r="AA94" i="6"/>
  <c r="AB94" i="6"/>
  <c r="U94" i="6"/>
  <c r="AA93" i="6"/>
  <c r="AB93" i="6"/>
  <c r="U93" i="6"/>
  <c r="AA90" i="6"/>
  <c r="AB90" i="6"/>
  <c r="U90" i="6"/>
  <c r="AA89" i="6"/>
  <c r="AB89" i="6"/>
  <c r="U89" i="6"/>
  <c r="AA88" i="6"/>
  <c r="AB88" i="6"/>
  <c r="U88" i="6"/>
  <c r="AA87" i="6"/>
  <c r="AB87" i="6"/>
  <c r="U87" i="6"/>
  <c r="AA85" i="6"/>
  <c r="AB85" i="6"/>
  <c r="U85" i="6"/>
  <c r="AA84" i="6"/>
  <c r="AB84" i="6"/>
  <c r="U84" i="6"/>
  <c r="AA83" i="6"/>
  <c r="AB83" i="6"/>
  <c r="U83" i="6"/>
  <c r="AA82" i="6"/>
  <c r="AB82" i="6"/>
  <c r="U82" i="6"/>
  <c r="U79" i="6"/>
  <c r="AA78" i="6"/>
  <c r="AB78" i="6"/>
  <c r="U78" i="6"/>
  <c r="AA77" i="6"/>
  <c r="AB77" i="6"/>
  <c r="U77" i="6"/>
  <c r="AA76" i="6"/>
  <c r="AB76" i="6"/>
  <c r="U76" i="6"/>
  <c r="AA75" i="6"/>
  <c r="AB75" i="6"/>
  <c r="U75" i="6"/>
  <c r="T74" i="6"/>
  <c r="U73" i="6"/>
  <c r="T73" i="6"/>
  <c r="AA73" i="6"/>
  <c r="AB73" i="6"/>
  <c r="U72" i="6"/>
  <c r="T72" i="6"/>
  <c r="AA72" i="6"/>
  <c r="AB72" i="6"/>
  <c r="U71" i="6"/>
  <c r="T71" i="6"/>
  <c r="AA71" i="6"/>
  <c r="AB71" i="6"/>
  <c r="U70" i="6"/>
  <c r="T70" i="6"/>
  <c r="AA70" i="6"/>
  <c r="AB70" i="6"/>
  <c r="T69" i="6"/>
  <c r="U68" i="6"/>
  <c r="T68" i="6"/>
  <c r="AA68" i="6"/>
  <c r="AB68" i="6"/>
  <c r="U67" i="6"/>
  <c r="T67" i="6"/>
  <c r="AA67" i="6"/>
  <c r="AB67" i="6"/>
  <c r="U66" i="6"/>
  <c r="T66" i="6"/>
  <c r="AA66" i="6"/>
  <c r="AB66" i="6"/>
  <c r="U65" i="6"/>
  <c r="T65" i="6"/>
  <c r="AA65" i="6"/>
  <c r="AB65" i="6"/>
  <c r="T64" i="6"/>
  <c r="T63" i="6"/>
  <c r="U62" i="6"/>
  <c r="T62" i="6"/>
  <c r="AA62" i="6"/>
  <c r="AB62" i="6"/>
  <c r="U61" i="6"/>
  <c r="T61" i="6"/>
  <c r="AA61" i="6"/>
  <c r="AB61" i="6"/>
  <c r="U60" i="6"/>
  <c r="T60" i="6"/>
  <c r="AA60" i="6"/>
  <c r="AB60" i="6"/>
  <c r="U59" i="6"/>
  <c r="T59" i="6"/>
  <c r="AA59" i="6"/>
  <c r="AB59" i="6"/>
  <c r="T58" i="6"/>
  <c r="U57" i="6"/>
  <c r="T57" i="6"/>
  <c r="AA57" i="6"/>
  <c r="AB57" i="6"/>
  <c r="U56" i="6"/>
  <c r="T56" i="6"/>
  <c r="AA56" i="6"/>
  <c r="AB56" i="6"/>
  <c r="U55" i="6"/>
  <c r="T55" i="6"/>
  <c r="AA55" i="6"/>
  <c r="AB55" i="6"/>
  <c r="U54" i="6"/>
  <c r="T54" i="6"/>
  <c r="AA54" i="6"/>
  <c r="AB54" i="6"/>
  <c r="T53" i="6"/>
  <c r="T52" i="6"/>
  <c r="AE50" i="6"/>
  <c r="AD50" i="6"/>
  <c r="AC50" i="6"/>
  <c r="P50" i="6"/>
  <c r="N50" i="6"/>
  <c r="J50" i="6"/>
  <c r="AF50" i="6"/>
  <c r="AE49" i="6"/>
  <c r="AD49" i="6"/>
  <c r="AC49" i="6"/>
  <c r="U49" i="6"/>
  <c r="T49" i="6"/>
  <c r="P49" i="6"/>
  <c r="N49" i="6"/>
  <c r="J49" i="6"/>
  <c r="AF49" i="6"/>
  <c r="AE48" i="6"/>
  <c r="AD48" i="6"/>
  <c r="AC48" i="6"/>
  <c r="T48" i="6"/>
  <c r="P48" i="6"/>
  <c r="N48" i="6"/>
  <c r="J48" i="6"/>
  <c r="AF48" i="6"/>
  <c r="AE47" i="6"/>
  <c r="AD47" i="6"/>
  <c r="AC47" i="6"/>
  <c r="U47" i="6"/>
  <c r="T47" i="6"/>
  <c r="P47" i="6"/>
  <c r="N47" i="6"/>
  <c r="J47" i="6"/>
  <c r="AF47" i="6"/>
  <c r="AE46" i="6"/>
  <c r="AD46" i="6"/>
  <c r="AC46" i="6"/>
  <c r="U46" i="6"/>
  <c r="T46" i="6"/>
  <c r="P46" i="6"/>
  <c r="N46" i="6"/>
  <c r="J46" i="6"/>
  <c r="AF46" i="6"/>
  <c r="AE45" i="6"/>
  <c r="AD45" i="6"/>
  <c r="AC45" i="6"/>
  <c r="T45" i="6"/>
  <c r="P45" i="6"/>
  <c r="N45" i="6"/>
  <c r="J45" i="6"/>
  <c r="AF45" i="6"/>
  <c r="AE44" i="6"/>
  <c r="AD44" i="6"/>
  <c r="AC44" i="6"/>
  <c r="U44" i="6"/>
  <c r="T44" i="6"/>
  <c r="P44" i="6"/>
  <c r="N44" i="6"/>
  <c r="J44" i="6"/>
  <c r="AF44" i="6"/>
  <c r="AA43" i="6"/>
  <c r="AB43" i="6"/>
  <c r="AE42" i="6"/>
  <c r="AD42" i="6"/>
  <c r="AC42" i="6"/>
  <c r="P42" i="6"/>
  <c r="N42" i="6"/>
  <c r="J42" i="6"/>
  <c r="AF42" i="6"/>
  <c r="AE41" i="6"/>
  <c r="AD41" i="6"/>
  <c r="AC41" i="6"/>
  <c r="U41" i="6"/>
  <c r="T41" i="6"/>
  <c r="P41" i="6"/>
  <c r="N41" i="6"/>
  <c r="J41" i="6"/>
  <c r="AF41" i="6"/>
  <c r="AE40" i="6"/>
  <c r="AD40" i="6"/>
  <c r="AC40" i="6"/>
  <c r="T40" i="6"/>
  <c r="P40" i="6"/>
  <c r="N40" i="6"/>
  <c r="J40" i="6"/>
  <c r="AF40" i="6"/>
  <c r="AE39" i="6"/>
  <c r="AD39" i="6"/>
  <c r="AC39" i="6"/>
  <c r="U39" i="6"/>
  <c r="T39" i="6"/>
  <c r="P39" i="6"/>
  <c r="N39" i="6"/>
  <c r="J39" i="6"/>
  <c r="AF39" i="6"/>
  <c r="AE38" i="6"/>
  <c r="AD38" i="6"/>
  <c r="AC38" i="6"/>
  <c r="U38" i="6"/>
  <c r="T38" i="6"/>
  <c r="P38" i="6"/>
  <c r="N38" i="6"/>
  <c r="J38" i="6"/>
  <c r="AF38" i="6"/>
  <c r="AE37" i="6"/>
  <c r="AD37" i="6"/>
  <c r="AC37" i="6"/>
  <c r="T37" i="6"/>
  <c r="P37" i="6"/>
  <c r="N37" i="6"/>
  <c r="J37" i="6"/>
  <c r="AF37" i="6"/>
  <c r="AE36" i="6"/>
  <c r="AD36" i="6"/>
  <c r="AC36" i="6"/>
  <c r="U36" i="6"/>
  <c r="T36" i="6"/>
  <c r="P36" i="6"/>
  <c r="N36" i="6"/>
  <c r="J36" i="6"/>
  <c r="AF36" i="6"/>
  <c r="AA35" i="6"/>
  <c r="AB35" i="6"/>
  <c r="AE34" i="6"/>
  <c r="AD34" i="6"/>
  <c r="AC34" i="6"/>
  <c r="P34" i="6"/>
  <c r="N34" i="6"/>
  <c r="J34" i="6"/>
  <c r="AF34" i="6"/>
  <c r="AE33" i="6"/>
  <c r="AD33" i="6"/>
  <c r="AC33" i="6"/>
  <c r="U33" i="6"/>
  <c r="T33" i="6"/>
  <c r="P33" i="6"/>
  <c r="N33" i="6"/>
  <c r="J33" i="6"/>
  <c r="AF33" i="6"/>
  <c r="AE32" i="6"/>
  <c r="AD32" i="6"/>
  <c r="AC32" i="6"/>
  <c r="T32" i="6"/>
  <c r="P32" i="6"/>
  <c r="N32" i="6"/>
  <c r="J32" i="6"/>
  <c r="AF32" i="6"/>
  <c r="AE31" i="6"/>
  <c r="AD31" i="6"/>
  <c r="AC31" i="6"/>
  <c r="U31" i="6"/>
  <c r="T31" i="6"/>
  <c r="P31" i="6"/>
  <c r="N31" i="6"/>
  <c r="J31" i="6"/>
  <c r="AF31" i="6"/>
  <c r="AE30" i="6"/>
  <c r="AD30" i="6"/>
  <c r="AC30" i="6"/>
  <c r="U30" i="6"/>
  <c r="T30" i="6"/>
  <c r="P30" i="6"/>
  <c r="N30" i="6"/>
  <c r="J30" i="6"/>
  <c r="AF30" i="6"/>
  <c r="AE29" i="6"/>
  <c r="AD29" i="6"/>
  <c r="AC29" i="6"/>
  <c r="T29" i="6"/>
  <c r="P29" i="6"/>
  <c r="N29" i="6"/>
  <c r="J29" i="6"/>
  <c r="AF29" i="6"/>
  <c r="AE28" i="6"/>
  <c r="AD28" i="6"/>
  <c r="AC28" i="6"/>
  <c r="U28" i="6"/>
  <c r="T28" i="6"/>
  <c r="P28" i="6"/>
  <c r="N28" i="6"/>
  <c r="J28" i="6"/>
  <c r="AF28" i="6"/>
  <c r="AA27" i="6"/>
  <c r="AB27" i="6"/>
  <c r="AE26" i="6"/>
  <c r="AD26" i="6"/>
  <c r="AC26" i="6"/>
  <c r="P26" i="6"/>
  <c r="N26" i="6"/>
  <c r="J26" i="6"/>
  <c r="AF26" i="6"/>
  <c r="AE25" i="6"/>
  <c r="AD25" i="6"/>
  <c r="AC25" i="6"/>
  <c r="U25" i="6"/>
  <c r="T25" i="6"/>
  <c r="Q25" i="6"/>
  <c r="AA25" i="6"/>
  <c r="AB25" i="6" s="1"/>
  <c r="Q49" i="6"/>
  <c r="AA49" i="6" s="1"/>
  <c r="AB49" i="6" s="1"/>
  <c r="P25" i="6"/>
  <c r="N25" i="6"/>
  <c r="J25" i="6"/>
  <c r="AF25" i="6"/>
  <c r="AE24" i="6"/>
  <c r="AD24" i="6"/>
  <c r="AC24" i="6"/>
  <c r="T24" i="6"/>
  <c r="Q24" i="6"/>
  <c r="Q48" i="6" s="1"/>
  <c r="AA48" i="6" s="1"/>
  <c r="AB48" i="6" s="1"/>
  <c r="Q40" i="6"/>
  <c r="AA40" i="6"/>
  <c r="AB40" i="6" s="1"/>
  <c r="P24" i="6"/>
  <c r="N24" i="6"/>
  <c r="J24" i="6"/>
  <c r="AF24" i="6"/>
  <c r="AE23" i="6"/>
  <c r="AD23" i="6"/>
  <c r="AC23" i="6"/>
  <c r="U23" i="6"/>
  <c r="T23" i="6"/>
  <c r="Q23" i="6"/>
  <c r="AA23" i="6" s="1"/>
  <c r="AB23" i="6" s="1"/>
  <c r="Q39" i="6"/>
  <c r="AA39" i="6" s="1"/>
  <c r="AB39" i="6" s="1"/>
  <c r="P23" i="6"/>
  <c r="N23" i="6"/>
  <c r="J23" i="6"/>
  <c r="AF23" i="6"/>
  <c r="AE22" i="6"/>
  <c r="AD22" i="6"/>
  <c r="AC22" i="6"/>
  <c r="U22" i="6"/>
  <c r="T22" i="6"/>
  <c r="Q22" i="6"/>
  <c r="Q46" i="6"/>
  <c r="AA46" i="6"/>
  <c r="AB46" i="6" s="1"/>
  <c r="Q38" i="6"/>
  <c r="AA38" i="6" s="1"/>
  <c r="AB38" i="6" s="1"/>
  <c r="P22" i="6"/>
  <c r="N22" i="6"/>
  <c r="J22" i="6"/>
  <c r="AF22" i="6"/>
  <c r="AE21" i="6"/>
  <c r="AD21" i="6"/>
  <c r="AC21" i="6"/>
  <c r="T21" i="6"/>
  <c r="Q21" i="6"/>
  <c r="Q29" i="6" s="1"/>
  <c r="AA29" i="6" s="1"/>
  <c r="AB29" i="6" s="1"/>
  <c r="P21" i="6"/>
  <c r="N21" i="6"/>
  <c r="J21" i="6"/>
  <c r="AF21" i="6"/>
  <c r="AD20" i="6"/>
  <c r="AC20" i="6"/>
  <c r="T20" i="6"/>
  <c r="Q20" i="6"/>
  <c r="AA20" i="6" s="1"/>
  <c r="Q44" i="6"/>
  <c r="AA44" i="6" s="1"/>
  <c r="AB44" i="6" s="1"/>
  <c r="P20" i="6"/>
  <c r="O20" i="6"/>
  <c r="J20" i="6" s="1"/>
  <c r="AF20" i="6" s="1"/>
  <c r="AE20" i="6"/>
  <c r="N20" i="6"/>
  <c r="BF108" i="4"/>
  <c r="BG108" i="4"/>
  <c r="BF107" i="4"/>
  <c r="BG107" i="4"/>
  <c r="AZ107" i="4"/>
  <c r="BF106" i="4"/>
  <c r="BG106" i="4"/>
  <c r="AZ106" i="4"/>
  <c r="BF104" i="4"/>
  <c r="BG104" i="4"/>
  <c r="AZ104" i="4"/>
  <c r="BF103" i="4"/>
  <c r="BG103" i="4"/>
  <c r="AZ103" i="4"/>
  <c r="BF101" i="4"/>
  <c r="BG101" i="4"/>
  <c r="AZ101" i="4"/>
  <c r="BF100" i="4"/>
  <c r="BG100" i="4"/>
  <c r="AZ100" i="4"/>
  <c r="BF97" i="4"/>
  <c r="BG97" i="4"/>
  <c r="AZ97" i="4"/>
  <c r="BF96" i="4"/>
  <c r="BG96" i="4"/>
  <c r="AZ96" i="4"/>
  <c r="BF94" i="4"/>
  <c r="BG94" i="4"/>
  <c r="AZ94" i="4"/>
  <c r="BF93" i="4"/>
  <c r="BG93" i="4"/>
  <c r="AZ93" i="4"/>
  <c r="BF90" i="4"/>
  <c r="BG90" i="4"/>
  <c r="AZ90" i="4"/>
  <c r="BF89" i="4"/>
  <c r="BG89" i="4"/>
  <c r="AZ89" i="4"/>
  <c r="BF88" i="4"/>
  <c r="BG88" i="4"/>
  <c r="AZ88" i="4"/>
  <c r="BF87" i="4"/>
  <c r="BG87" i="4"/>
  <c r="AZ87" i="4"/>
  <c r="BF85" i="4"/>
  <c r="BG85" i="4"/>
  <c r="AZ85" i="4"/>
  <c r="BF84" i="4"/>
  <c r="BG84" i="4"/>
  <c r="AZ84" i="4"/>
  <c r="BF83" i="4"/>
  <c r="BG83" i="4"/>
  <c r="AZ83" i="4"/>
  <c r="BF82" i="4"/>
  <c r="BG82" i="4"/>
  <c r="AZ82" i="4"/>
  <c r="AZ79" i="4"/>
  <c r="BF78" i="4"/>
  <c r="BG78" i="4"/>
  <c r="AZ78" i="4"/>
  <c r="BF77" i="4"/>
  <c r="BG77" i="4"/>
  <c r="AZ77" i="4"/>
  <c r="BF76" i="4"/>
  <c r="BG76" i="4"/>
  <c r="AZ76" i="4"/>
  <c r="BF75" i="4"/>
  <c r="BG75" i="4"/>
  <c r="AZ75" i="4"/>
  <c r="AY74" i="4"/>
  <c r="AZ73" i="4"/>
  <c r="AY73" i="4"/>
  <c r="BF73" i="4"/>
  <c r="BG73" i="4"/>
  <c r="AZ72" i="4"/>
  <c r="AY72" i="4"/>
  <c r="BF72" i="4"/>
  <c r="BG72" i="4"/>
  <c r="AZ71" i="4"/>
  <c r="AY71" i="4"/>
  <c r="BF71" i="4"/>
  <c r="BG71" i="4"/>
  <c r="AZ70" i="4"/>
  <c r="AY70" i="4"/>
  <c r="BF70" i="4"/>
  <c r="BG70" i="4"/>
  <c r="AY69" i="4"/>
  <c r="AZ68" i="4"/>
  <c r="AY68" i="4"/>
  <c r="BF68" i="4"/>
  <c r="BG68" i="4"/>
  <c r="AZ67" i="4"/>
  <c r="AY67" i="4"/>
  <c r="BF67" i="4"/>
  <c r="BG67" i="4"/>
  <c r="AZ66" i="4"/>
  <c r="AY66" i="4"/>
  <c r="BF66" i="4"/>
  <c r="BG66" i="4"/>
  <c r="AZ65" i="4"/>
  <c r="AY65" i="4"/>
  <c r="BF65" i="4"/>
  <c r="BG65" i="4"/>
  <c r="AY64" i="4"/>
  <c r="AY63" i="4"/>
  <c r="AZ62" i="4"/>
  <c r="AY62" i="4"/>
  <c r="BF62" i="4"/>
  <c r="BG62" i="4"/>
  <c r="AZ61" i="4"/>
  <c r="AY61" i="4"/>
  <c r="BF61" i="4"/>
  <c r="BG61" i="4"/>
  <c r="AZ60" i="4"/>
  <c r="AY60" i="4"/>
  <c r="BF60" i="4"/>
  <c r="BG60" i="4"/>
  <c r="AZ59" i="4"/>
  <c r="AY59" i="4"/>
  <c r="BF59" i="4"/>
  <c r="BG59" i="4"/>
  <c r="AY58" i="4"/>
  <c r="AZ57" i="4"/>
  <c r="AY57" i="4"/>
  <c r="BF57" i="4"/>
  <c r="BG57" i="4"/>
  <c r="AZ56" i="4"/>
  <c r="AY56" i="4"/>
  <c r="BF56" i="4"/>
  <c r="BG56" i="4"/>
  <c r="AZ55" i="4"/>
  <c r="AY55" i="4"/>
  <c r="BF55" i="4"/>
  <c r="BG55" i="4"/>
  <c r="AZ54" i="4"/>
  <c r="AY54" i="4"/>
  <c r="BF54" i="4"/>
  <c r="BG54" i="4"/>
  <c r="AY53" i="4"/>
  <c r="AY52" i="4"/>
  <c r="BI50" i="4"/>
  <c r="AP50" i="4"/>
  <c r="AH50" i="4"/>
  <c r="W50" i="4"/>
  <c r="S50" i="4"/>
  <c r="N50" i="4"/>
  <c r="J50" i="4"/>
  <c r="H50" i="4"/>
  <c r="D50" i="4"/>
  <c r="BI49" i="4"/>
  <c r="AY49" i="4"/>
  <c r="AP49" i="4"/>
  <c r="AH49" i="4"/>
  <c r="W49" i="4"/>
  <c r="S49" i="4"/>
  <c r="N49" i="4"/>
  <c r="J49" i="4"/>
  <c r="H49" i="4"/>
  <c r="D49" i="4"/>
  <c r="AZ49" i="4"/>
  <c r="BI48" i="4"/>
  <c r="AY48" i="4"/>
  <c r="AP48" i="4"/>
  <c r="AH48" i="4"/>
  <c r="W48" i="4"/>
  <c r="S48" i="4"/>
  <c r="N48" i="4"/>
  <c r="J48" i="4"/>
  <c r="H48" i="4"/>
  <c r="D48" i="4"/>
  <c r="BI47" i="4"/>
  <c r="AY47" i="4"/>
  <c r="AP47" i="4"/>
  <c r="AH47" i="4"/>
  <c r="W47" i="4"/>
  <c r="S47" i="4"/>
  <c r="N47" i="4"/>
  <c r="J47" i="4"/>
  <c r="H47" i="4"/>
  <c r="D47" i="4"/>
  <c r="AZ47" i="4"/>
  <c r="BI46" i="4"/>
  <c r="AY46" i="4"/>
  <c r="AP46" i="4"/>
  <c r="AH46" i="4"/>
  <c r="W46" i="4"/>
  <c r="S46" i="4"/>
  <c r="N46" i="4"/>
  <c r="J46" i="4"/>
  <c r="H46" i="4"/>
  <c r="D46" i="4"/>
  <c r="AZ46" i="4"/>
  <c r="BI45" i="4"/>
  <c r="AY45" i="4"/>
  <c r="AP45" i="4"/>
  <c r="AH45" i="4"/>
  <c r="W45" i="4"/>
  <c r="S45" i="4"/>
  <c r="N45" i="4"/>
  <c r="J45" i="4"/>
  <c r="H45" i="4"/>
  <c r="D45" i="4"/>
  <c r="BI44" i="4"/>
  <c r="AY44" i="4"/>
  <c r="AP44" i="4"/>
  <c r="AH44" i="4"/>
  <c r="W44" i="4"/>
  <c r="S44" i="4"/>
  <c r="N44" i="4"/>
  <c r="J44" i="4"/>
  <c r="H44" i="4"/>
  <c r="D44" i="4"/>
  <c r="AZ44" i="4"/>
  <c r="BI43" i="4"/>
  <c r="BK43" i="4"/>
  <c r="BF43" i="4"/>
  <c r="BG43" i="4"/>
  <c r="BI42" i="4"/>
  <c r="AR42" i="4"/>
  <c r="AK42" i="4"/>
  <c r="W42" i="4"/>
  <c r="S42" i="4"/>
  <c r="N42" i="4"/>
  <c r="J42" i="4"/>
  <c r="H42" i="4"/>
  <c r="D42" i="4"/>
  <c r="BI41" i="4"/>
  <c r="AY41" i="4"/>
  <c r="AR41" i="4"/>
  <c r="AK41" i="4"/>
  <c r="W41" i="4"/>
  <c r="S41" i="4"/>
  <c r="N41" i="4"/>
  <c r="J41" i="4"/>
  <c r="H41" i="4"/>
  <c r="D41" i="4"/>
  <c r="AZ41" i="4"/>
  <c r="BI40" i="4"/>
  <c r="AY40" i="4"/>
  <c r="AR40" i="4"/>
  <c r="AK40" i="4"/>
  <c r="W40" i="4"/>
  <c r="S40" i="4"/>
  <c r="N40" i="4"/>
  <c r="J40" i="4"/>
  <c r="H40" i="4"/>
  <c r="D40" i="4"/>
  <c r="BI39" i="4"/>
  <c r="AY39" i="4"/>
  <c r="AR39" i="4"/>
  <c r="AK39" i="4"/>
  <c r="W39" i="4"/>
  <c r="S39" i="4"/>
  <c r="N39" i="4"/>
  <c r="J39" i="4"/>
  <c r="H39" i="4"/>
  <c r="D39" i="4"/>
  <c r="AZ39" i="4"/>
  <c r="BI38" i="4"/>
  <c r="AY38" i="4"/>
  <c r="AS38" i="4"/>
  <c r="AS46" i="4"/>
  <c r="AO46" i="4"/>
  <c r="AR38" i="4"/>
  <c r="AK38" i="4"/>
  <c r="W38" i="4"/>
  <c r="S38" i="4"/>
  <c r="N38" i="4"/>
  <c r="J38" i="4"/>
  <c r="H38" i="4"/>
  <c r="D38" i="4"/>
  <c r="AZ38" i="4"/>
  <c r="BI37" i="4"/>
  <c r="AY37" i="4"/>
  <c r="AS37" i="4"/>
  <c r="AS45" i="4"/>
  <c r="AO45" i="4"/>
  <c r="AR37" i="4"/>
  <c r="AO37" i="4"/>
  <c r="AK37" i="4"/>
  <c r="W37" i="4"/>
  <c r="S37" i="4"/>
  <c r="N37" i="4"/>
  <c r="J37" i="4"/>
  <c r="H37" i="4"/>
  <c r="D37" i="4"/>
  <c r="BI36" i="4"/>
  <c r="AY36" i="4"/>
  <c r="AS36" i="4"/>
  <c r="AS44" i="4"/>
  <c r="AO44" i="4"/>
  <c r="AR36" i="4"/>
  <c r="AK36" i="4"/>
  <c r="W36" i="4"/>
  <c r="S36" i="4"/>
  <c r="N36" i="4"/>
  <c r="J36" i="4"/>
  <c r="H36" i="4"/>
  <c r="D36" i="4"/>
  <c r="AZ36" i="4"/>
  <c r="BI35" i="4"/>
  <c r="BK35" i="4"/>
  <c r="BF35" i="4"/>
  <c r="BG35" i="4"/>
  <c r="BI34" i="4"/>
  <c r="AS34" i="4"/>
  <c r="AS42" i="4"/>
  <c r="AR34" i="4"/>
  <c r="AL34" i="4"/>
  <c r="AL42" i="4"/>
  <c r="AK34" i="4"/>
  <c r="W34" i="4"/>
  <c r="S34" i="4"/>
  <c r="N34" i="4"/>
  <c r="J34" i="4"/>
  <c r="H34" i="4"/>
  <c r="D34" i="4"/>
  <c r="BI33" i="4"/>
  <c r="AY33" i="4"/>
  <c r="AS33" i="4"/>
  <c r="AS41" i="4"/>
  <c r="AR33" i="4"/>
  <c r="AL33" i="4"/>
  <c r="AK33" i="4"/>
  <c r="W33" i="4"/>
  <c r="S33" i="4"/>
  <c r="N33" i="4"/>
  <c r="J33" i="4"/>
  <c r="H33" i="4"/>
  <c r="D33" i="4"/>
  <c r="AZ33" i="4"/>
  <c r="BI32" i="4"/>
  <c r="AY32" i="4"/>
  <c r="AS32" i="4"/>
  <c r="AS40" i="4"/>
  <c r="AR32" i="4"/>
  <c r="AO32" i="4"/>
  <c r="AL32" i="4"/>
  <c r="AL40" i="4"/>
  <c r="AL48" i="4"/>
  <c r="AK32" i="4"/>
  <c r="W32" i="4"/>
  <c r="S32" i="4"/>
  <c r="N32" i="4"/>
  <c r="J32" i="4"/>
  <c r="H32" i="4"/>
  <c r="D32" i="4"/>
  <c r="BI31" i="4"/>
  <c r="AY31" i="4"/>
  <c r="AS31" i="4"/>
  <c r="AS39" i="4"/>
  <c r="AR31" i="4"/>
  <c r="AO31" i="4"/>
  <c r="AL31" i="4"/>
  <c r="AL39" i="4"/>
  <c r="AK31" i="4"/>
  <c r="W31" i="4"/>
  <c r="S31" i="4"/>
  <c r="N31" i="4"/>
  <c r="J31" i="4"/>
  <c r="H31" i="4"/>
  <c r="D31" i="4"/>
  <c r="AZ31" i="4"/>
  <c r="BI30" i="4"/>
  <c r="AY30" i="4"/>
  <c r="AR30" i="4"/>
  <c r="AO30" i="4"/>
  <c r="AL30" i="4"/>
  <c r="AL38" i="4"/>
  <c r="AK30" i="4"/>
  <c r="W30" i="4"/>
  <c r="S30" i="4"/>
  <c r="N30" i="4"/>
  <c r="J30" i="4"/>
  <c r="H30" i="4"/>
  <c r="D30" i="4"/>
  <c r="AZ30" i="4"/>
  <c r="BI29" i="4"/>
  <c r="AY29" i="4"/>
  <c r="AR29" i="4"/>
  <c r="AO29" i="4"/>
  <c r="AL29" i="4"/>
  <c r="AK29" i="4"/>
  <c r="W29" i="4"/>
  <c r="S29" i="4"/>
  <c r="N29" i="4"/>
  <c r="J29" i="4"/>
  <c r="H29" i="4"/>
  <c r="D29" i="4"/>
  <c r="BI28" i="4"/>
  <c r="AY28" i="4"/>
  <c r="AR28" i="4"/>
  <c r="AO28" i="4"/>
  <c r="AL28" i="4"/>
  <c r="AL36" i="4"/>
  <c r="AG36" i="4"/>
  <c r="AK28" i="4"/>
  <c r="W28" i="4"/>
  <c r="S28" i="4"/>
  <c r="N28" i="4"/>
  <c r="J28" i="4"/>
  <c r="H28" i="4"/>
  <c r="D28" i="4"/>
  <c r="AZ28" i="4"/>
  <c r="BI27" i="4"/>
  <c r="BK27" i="4"/>
  <c r="BF27" i="4"/>
  <c r="BG27" i="4"/>
  <c r="BI26" i="4"/>
  <c r="BK26" i="4"/>
  <c r="AR26" i="4"/>
  <c r="AO26" i="4"/>
  <c r="AK26" i="4"/>
  <c r="AG26" i="4"/>
  <c r="W26" i="4"/>
  <c r="S26" i="4"/>
  <c r="N26" i="4"/>
  <c r="J26" i="4"/>
  <c r="H26" i="4"/>
  <c r="D26" i="4"/>
  <c r="BI25" i="4"/>
  <c r="BK25" i="4"/>
  <c r="AY25" i="4"/>
  <c r="AV25" i="4"/>
  <c r="AV49" i="4"/>
  <c r="BF49" i="4"/>
  <c r="BG49" i="4"/>
  <c r="AV33" i="4"/>
  <c r="BF33" i="4"/>
  <c r="BG33" i="4"/>
  <c r="AR25" i="4"/>
  <c r="AO25" i="4"/>
  <c r="AK25" i="4"/>
  <c r="AG25" i="4"/>
  <c r="W25" i="4"/>
  <c r="S25" i="4"/>
  <c r="N25" i="4"/>
  <c r="J25" i="4"/>
  <c r="H25" i="4"/>
  <c r="D25" i="4"/>
  <c r="AZ25" i="4"/>
  <c r="BI24" i="4"/>
  <c r="BK24" i="4"/>
  <c r="AY24" i="4"/>
  <c r="AV24" i="4"/>
  <c r="AV40" i="4" s="1"/>
  <c r="BF24" i="4"/>
  <c r="BG24" i="4"/>
  <c r="AR24" i="4"/>
  <c r="AO24" i="4"/>
  <c r="AK24" i="4"/>
  <c r="AG24" i="4"/>
  <c r="W24" i="4"/>
  <c r="S24" i="4"/>
  <c r="N24" i="4"/>
  <c r="J24" i="4"/>
  <c r="H24" i="4"/>
  <c r="D24" i="4"/>
  <c r="BI23" i="4"/>
  <c r="BK23" i="4"/>
  <c r="AY23" i="4"/>
  <c r="AV23" i="4"/>
  <c r="BF23" i="4" s="1"/>
  <c r="AV47" i="4"/>
  <c r="BF47" i="4"/>
  <c r="BG47" i="4" s="1"/>
  <c r="AR23" i="4"/>
  <c r="AO23" i="4"/>
  <c r="AK23" i="4"/>
  <c r="AG23" i="4"/>
  <c r="W23" i="4"/>
  <c r="S23" i="4"/>
  <c r="N23" i="4"/>
  <c r="J23" i="4"/>
  <c r="H23" i="4"/>
  <c r="D23" i="4"/>
  <c r="AZ23" i="4"/>
  <c r="BI22" i="4"/>
  <c r="BK22" i="4"/>
  <c r="AY22" i="4"/>
  <c r="AV22" i="4"/>
  <c r="BF22" i="4" s="1"/>
  <c r="BG22" i="4" s="1"/>
  <c r="AR22" i="4"/>
  <c r="AO22" i="4"/>
  <c r="AK22" i="4"/>
  <c r="AG22" i="4"/>
  <c r="W22" i="4"/>
  <c r="S22" i="4"/>
  <c r="N22" i="4"/>
  <c r="J22" i="4"/>
  <c r="H22" i="4"/>
  <c r="D22" i="4"/>
  <c r="AZ22" i="4"/>
  <c r="BI21" i="4"/>
  <c r="BK21" i="4"/>
  <c r="AY21" i="4"/>
  <c r="AV21" i="4"/>
  <c r="BF21" i="4" s="1"/>
  <c r="AV37" i="4"/>
  <c r="BF37" i="4" s="1"/>
  <c r="BG37" i="4"/>
  <c r="AR21" i="4"/>
  <c r="AO21" i="4"/>
  <c r="AK21" i="4"/>
  <c r="AG21" i="4"/>
  <c r="W21" i="4"/>
  <c r="S21" i="4"/>
  <c r="N21" i="4"/>
  <c r="J21" i="4"/>
  <c r="H21" i="4"/>
  <c r="D21" i="4"/>
  <c r="BL20" i="4"/>
  <c r="BN20" i="4" s="1"/>
  <c r="BJ20" i="4"/>
  <c r="BI20" i="4"/>
  <c r="BK20" i="4"/>
  <c r="AY20" i="4"/>
  <c r="AV20" i="4"/>
  <c r="AV28" i="4" s="1"/>
  <c r="BF28" i="4" s="1"/>
  <c r="BG28" i="4" s="1"/>
  <c r="AR20" i="4"/>
  <c r="AO20" i="4"/>
  <c r="AK20" i="4"/>
  <c r="AG20" i="4"/>
  <c r="W20" i="4"/>
  <c r="S20" i="4"/>
  <c r="N20" i="4"/>
  <c r="J20" i="4"/>
  <c r="H20" i="4"/>
  <c r="D20" i="4"/>
  <c r="AT20" i="4"/>
  <c r="AG29" i="4"/>
  <c r="AM29" i="4"/>
  <c r="AG30" i="4"/>
  <c r="AG31" i="4"/>
  <c r="AM31" i="4"/>
  <c r="AO39" i="4"/>
  <c r="BK31" i="4"/>
  <c r="AG32" i="4"/>
  <c r="AG33" i="4"/>
  <c r="AO33" i="4"/>
  <c r="AO36" i="4"/>
  <c r="AT36" i="4"/>
  <c r="AO38" i="4"/>
  <c r="AG28" i="4"/>
  <c r="AT28" i="4"/>
  <c r="AS50" i="4"/>
  <c r="AO50" i="4"/>
  <c r="AO42" i="4"/>
  <c r="AS49" i="4"/>
  <c r="AO49" i="4"/>
  <c r="AO41" i="4"/>
  <c r="AG34" i="4"/>
  <c r="AM34" i="4"/>
  <c r="AO34" i="4"/>
  <c r="BK34" i="4"/>
  <c r="AG39" i="4"/>
  <c r="AM39" i="4"/>
  <c r="AG40" i="4"/>
  <c r="AM40" i="4"/>
  <c r="AT21" i="4"/>
  <c r="AT25" i="4"/>
  <c r="AT26" i="4"/>
  <c r="AT39" i="4"/>
  <c r="AT32" i="4"/>
  <c r="AT33" i="4"/>
  <c r="BK32" i="4"/>
  <c r="O42" i="4"/>
  <c r="AM25" i="4"/>
  <c r="Y31" i="4"/>
  <c r="Y32" i="4"/>
  <c r="AM32" i="4"/>
  <c r="Y33" i="4"/>
  <c r="Y36" i="4"/>
  <c r="Y37" i="4"/>
  <c r="Y39" i="4"/>
  <c r="Y41" i="4"/>
  <c r="Y42" i="4"/>
  <c r="Y46" i="4"/>
  <c r="Y47" i="4"/>
  <c r="Y23" i="4"/>
  <c r="AM23" i="4"/>
  <c r="Y28" i="4"/>
  <c r="Y29" i="4"/>
  <c r="Y22" i="4"/>
  <c r="Y24" i="4"/>
  <c r="Y25" i="4"/>
  <c r="BH26" i="4"/>
  <c r="AM26" i="4"/>
  <c r="AM36" i="4"/>
  <c r="BH30" i="4"/>
  <c r="R34" i="4"/>
  <c r="Y34" i="4"/>
  <c r="R36" i="4"/>
  <c r="Y38" i="4"/>
  <c r="BH40" i="4"/>
  <c r="Y45" i="4"/>
  <c r="Y49" i="4"/>
  <c r="Y50" i="4"/>
  <c r="AV39" i="4"/>
  <c r="BF39" i="4"/>
  <c r="BG39" i="4" s="1"/>
  <c r="BG23" i="4"/>
  <c r="BH20" i="4"/>
  <c r="BH34" i="4"/>
  <c r="R21" i="4"/>
  <c r="R23" i="4"/>
  <c r="R31" i="4"/>
  <c r="AA21" i="6"/>
  <c r="AB21" i="6" s="1"/>
  <c r="Q30" i="6"/>
  <c r="AA30" i="6" s="1"/>
  <c r="AB30" i="6"/>
  <c r="Q31" i="6"/>
  <c r="AA31" i="6" s="1"/>
  <c r="AB31" i="6" s="1"/>
  <c r="Q32" i="6"/>
  <c r="AA32" i="6" s="1"/>
  <c r="AB32" i="6" s="1"/>
  <c r="Q41" i="6"/>
  <c r="AA41" i="6" s="1"/>
  <c r="AB41" i="6"/>
  <c r="AA24" i="6"/>
  <c r="AB24" i="6"/>
  <c r="Q33" i="6"/>
  <c r="AA33" i="6"/>
  <c r="AB33" i="6" s="1"/>
  <c r="AL46" i="4"/>
  <c r="BK38" i="4"/>
  <c r="AG38" i="4"/>
  <c r="AM38" i="4"/>
  <c r="Y20" i="4"/>
  <c r="AM21" i="4"/>
  <c r="BH21" i="4"/>
  <c r="AM20" i="4"/>
  <c r="BM20" i="4"/>
  <c r="AN23" i="4"/>
  <c r="BH28" i="4"/>
  <c r="R28" i="4"/>
  <c r="AO40" i="4"/>
  <c r="AS48" i="4"/>
  <c r="AO48" i="4"/>
  <c r="BH37" i="4"/>
  <c r="R37" i="4"/>
  <c r="BK48" i="4"/>
  <c r="AG48" i="4"/>
  <c r="AM48" i="4"/>
  <c r="Y21" i="4"/>
  <c r="BH22" i="4"/>
  <c r="AT23" i="4"/>
  <c r="R26" i="4"/>
  <c r="R30" i="4"/>
  <c r="AM30" i="4"/>
  <c r="AT30" i="4"/>
  <c r="BK30" i="4"/>
  <c r="AN36" i="4"/>
  <c r="BH36" i="4"/>
  <c r="BK36" i="4"/>
  <c r="R40" i="4"/>
  <c r="AL44" i="4"/>
  <c r="AS47" i="4"/>
  <c r="AO47" i="4"/>
  <c r="BH24" i="4"/>
  <c r="R24" i="4"/>
  <c r="BF25" i="4"/>
  <c r="BG25" i="4" s="1"/>
  <c r="AL37" i="4"/>
  <c r="BK29" i="4"/>
  <c r="BH32" i="4"/>
  <c r="R32" i="4"/>
  <c r="AL41" i="4"/>
  <c r="BK33" i="4"/>
  <c r="BK42" i="4"/>
  <c r="AG42" i="4"/>
  <c r="AM42" i="4"/>
  <c r="AL50" i="4"/>
  <c r="AL47" i="4"/>
  <c r="BK39" i="4"/>
  <c r="R22" i="4"/>
  <c r="AM22" i="4"/>
  <c r="AT22" i="4"/>
  <c r="AU22" i="4"/>
  <c r="BH23" i="4"/>
  <c r="AM24" i="4"/>
  <c r="AT24" i="4"/>
  <c r="BH25" i="4"/>
  <c r="R25" i="4"/>
  <c r="Y26" i="4"/>
  <c r="BH29" i="4"/>
  <c r="R29" i="4"/>
  <c r="AT29" i="4"/>
  <c r="Y30" i="4"/>
  <c r="AT31" i="4"/>
  <c r="BH31" i="4"/>
  <c r="BH33" i="4"/>
  <c r="R33" i="4"/>
  <c r="AM33" i="4"/>
  <c r="BH38" i="4"/>
  <c r="R38" i="4"/>
  <c r="BH39" i="4"/>
  <c r="R39" i="4"/>
  <c r="Y40" i="4"/>
  <c r="BK40" i="4"/>
  <c r="R41" i="4"/>
  <c r="BH41" i="4"/>
  <c r="Y44" i="4"/>
  <c r="Y48" i="4"/>
  <c r="BK28" i="4"/>
  <c r="AV31" i="4"/>
  <c r="BF31" i="4" s="1"/>
  <c r="BG31" i="4" s="1"/>
  <c r="AU24" i="4"/>
  <c r="AN34" i="4"/>
  <c r="AU31" i="4"/>
  <c r="AU29" i="4"/>
  <c r="AN32" i="4"/>
  <c r="AU23" i="4"/>
  <c r="AT40" i="4"/>
  <c r="AU40" i="4"/>
  <c r="AN31" i="4"/>
  <c r="AM28" i="4"/>
  <c r="AN28" i="4"/>
  <c r="AT34" i="4"/>
  <c r="AU34" i="4"/>
  <c r="AU39" i="4"/>
  <c r="AN25" i="4"/>
  <c r="AU36" i="4"/>
  <c r="AT38" i="4"/>
  <c r="O44" i="4"/>
  <c r="AN29" i="4"/>
  <c r="AN22" i="4"/>
  <c r="AU30" i="4"/>
  <c r="AN30" i="4"/>
  <c r="R20" i="4"/>
  <c r="AU38" i="4"/>
  <c r="AU25" i="4"/>
  <c r="AG47" i="4"/>
  <c r="AM47" i="4"/>
  <c r="BK47" i="4"/>
  <c r="AG46" i="4"/>
  <c r="BK46" i="4"/>
  <c r="BK50" i="4"/>
  <c r="AG50" i="4"/>
  <c r="AG41" i="4"/>
  <c r="AL49" i="4"/>
  <c r="BK41" i="4"/>
  <c r="BK37" i="4"/>
  <c r="AG37" i="4"/>
  <c r="AL45" i="4"/>
  <c r="BK44" i="4"/>
  <c r="AG44" i="4"/>
  <c r="AT47" i="4"/>
  <c r="AN26" i="4"/>
  <c r="AT48" i="4"/>
  <c r="AU28" i="4"/>
  <c r="AN21" i="4"/>
  <c r="AT42" i="4"/>
  <c r="AN39" i="4"/>
  <c r="AN38" i="4"/>
  <c r="AN33" i="4"/>
  <c r="AN24" i="4"/>
  <c r="AN40" i="4"/>
  <c r="AU33" i="4"/>
  <c r="AU26" i="4"/>
  <c r="AU32" i="4"/>
  <c r="AU21" i="4"/>
  <c r="AU20" i="4"/>
  <c r="AN20" i="4"/>
  <c r="BH42" i="4"/>
  <c r="R42" i="4"/>
  <c r="AN42" i="4"/>
  <c r="O45" i="4"/>
  <c r="BH44" i="4"/>
  <c r="R44" i="4"/>
  <c r="AM37" i="4"/>
  <c r="AN37" i="4"/>
  <c r="AT37" i="4"/>
  <c r="AU37" i="4"/>
  <c r="AM41" i="4"/>
  <c r="AN41" i="4"/>
  <c r="AT41" i="4"/>
  <c r="AU41" i="4"/>
  <c r="AM46" i="4"/>
  <c r="AT46" i="4"/>
  <c r="AM44" i="4"/>
  <c r="AT44" i="4"/>
  <c r="AU44" i="4"/>
  <c r="AG45" i="4"/>
  <c r="BK45" i="4"/>
  <c r="BK49" i="4"/>
  <c r="AG49" i="4"/>
  <c r="AM50" i="4"/>
  <c r="AT50" i="4"/>
  <c r="AN44" i="4"/>
  <c r="AU42" i="4"/>
  <c r="O46" i="4"/>
  <c r="AM45" i="4"/>
  <c r="AT45" i="4"/>
  <c r="AM49" i="4"/>
  <c r="AT49" i="4"/>
  <c r="O47" i="4"/>
  <c r="R45" i="4"/>
  <c r="AU45" i="4"/>
  <c r="BH45" i="4"/>
  <c r="AN45" i="4"/>
  <c r="O48" i="4"/>
  <c r="R46" i="4"/>
  <c r="BH46" i="4"/>
  <c r="AU46" i="4"/>
  <c r="AN46" i="4"/>
  <c r="O49" i="4"/>
  <c r="R47" i="4"/>
  <c r="BH47" i="4"/>
  <c r="AU47" i="4"/>
  <c r="AN47" i="4"/>
  <c r="O50" i="4"/>
  <c r="R48" i="4"/>
  <c r="BH48" i="4"/>
  <c r="AN48" i="4"/>
  <c r="AU48" i="4"/>
  <c r="BH50" i="4"/>
  <c r="R50" i="4"/>
  <c r="R49" i="4"/>
  <c r="BH49" i="4"/>
  <c r="AN49" i="4"/>
  <c r="AU49" i="4"/>
  <c r="AU50" i="4"/>
  <c r="AN50" i="4"/>
  <c r="FW25" i="16"/>
  <c r="J23" i="8"/>
  <c r="H23" i="8"/>
  <c r="ET31" i="16"/>
  <c r="FF31" i="16" s="1"/>
  <c r="AV41" i="4"/>
  <c r="BF41" i="4" s="1"/>
  <c r="BG41" i="4" s="1"/>
  <c r="AA22" i="6"/>
  <c r="AB22" i="6" s="1"/>
  <c r="AM32" i="9"/>
  <c r="AW32" i="9" s="1"/>
  <c r="AX32" i="9" s="1"/>
  <c r="BZ23" i="16"/>
  <c r="BG21" i="4"/>
  <c r="AV29" i="4"/>
  <c r="BF29" i="4"/>
  <c r="BG29" i="4" s="1"/>
  <c r="AW47" i="9"/>
  <c r="AX47" i="9"/>
  <c r="Q28" i="6"/>
  <c r="AA28" i="6" s="1"/>
  <c r="AB28" i="6" s="1"/>
  <c r="AB20" i="6"/>
  <c r="AV48" i="4"/>
  <c r="BF48" i="4" s="1"/>
  <c r="BG48" i="4" s="1"/>
  <c r="BF40" i="4"/>
  <c r="BG40" i="4" s="1"/>
  <c r="AM37" i="9"/>
  <c r="AW37" i="9"/>
  <c r="AX37" i="9" s="1"/>
  <c r="AW24" i="9"/>
  <c r="AX24" i="9" s="1"/>
  <c r="AM41" i="9"/>
  <c r="AW41" i="9" s="1"/>
  <c r="AX41" i="9" s="1"/>
  <c r="DG19" i="16"/>
  <c r="BZ27" i="16"/>
  <c r="DE19" i="16"/>
  <c r="BP19" i="16"/>
  <c r="CK19" i="16" s="1"/>
  <c r="FY20" i="16"/>
  <c r="FM25" i="16"/>
  <c r="FM27" i="16"/>
  <c r="CG33" i="16"/>
  <c r="CL33" i="16"/>
  <c r="BP33" i="16"/>
  <c r="DK25" i="16"/>
  <c r="BI28" i="16"/>
  <c r="EW31" i="16"/>
  <c r="EJ31" i="16"/>
  <c r="FD31" i="16" s="1"/>
  <c r="AV20" i="16"/>
  <c r="AW20" i="16"/>
  <c r="BG20" i="16"/>
  <c r="CC20" i="16"/>
  <c r="CS20" i="16"/>
  <c r="DC20" i="16"/>
  <c r="DQ20" i="16"/>
  <c r="DY20" i="16"/>
  <c r="EA20" i="16"/>
  <c r="EU20" i="16"/>
  <c r="EY20" i="16"/>
  <c r="C21" i="16"/>
  <c r="AV21" i="16"/>
  <c r="CE21" i="16"/>
  <c r="CY21" i="16"/>
  <c r="DW21" i="16"/>
  <c r="EB23" i="16"/>
  <c r="EZ23" i="16"/>
  <c r="H24" i="16"/>
  <c r="G24" i="16"/>
  <c r="BF24" i="16"/>
  <c r="CA24" i="16"/>
  <c r="EB24" i="16"/>
  <c r="EO24" i="16"/>
  <c r="EJ24" i="16"/>
  <c r="EX24" i="16"/>
  <c r="EZ24" i="16"/>
  <c r="CA25" i="16"/>
  <c r="BC25" i="16"/>
  <c r="F32" i="16"/>
  <c r="G28" i="16"/>
  <c r="BD28" i="16"/>
  <c r="S28" i="16"/>
  <c r="BF28" i="16"/>
  <c r="CD28" i="16"/>
  <c r="AW28" i="16"/>
  <c r="CY28" i="16"/>
  <c r="CE28" i="16"/>
  <c r="DC28" i="16"/>
  <c r="EB28" i="16"/>
  <c r="EN28" i="16"/>
  <c r="EX28" i="16"/>
  <c r="EO28" i="16"/>
  <c r="EJ28" i="16"/>
  <c r="DC29" i="16"/>
  <c r="CS29" i="16"/>
  <c r="DA29" i="16"/>
  <c r="DW29" i="16"/>
  <c r="DC32" i="16"/>
  <c r="CS32" i="16"/>
  <c r="CN32" i="16"/>
  <c r="DW32" i="16"/>
  <c r="EA32" i="16"/>
  <c r="BE33" i="16"/>
  <c r="AR33" i="16"/>
  <c r="DJ33" i="16"/>
  <c r="DI25" i="16"/>
  <c r="DH33" i="16"/>
  <c r="AR29" i="16"/>
  <c r="EE24" i="16"/>
  <c r="DH28" i="16"/>
  <c r="DE33" i="16"/>
  <c r="EC33" i="16"/>
  <c r="CN29" i="16"/>
  <c r="DH29" i="16"/>
  <c r="DE29" i="16"/>
  <c r="DJ29" i="16"/>
  <c r="FA25" i="16"/>
  <c r="EC25" i="16"/>
  <c r="BB29" i="16"/>
  <c r="BN33" i="16"/>
  <c r="FA32" i="16"/>
  <c r="FF32" i="16"/>
  <c r="BI32" i="16"/>
  <c r="CN20" i="16"/>
  <c r="BB21" i="16"/>
  <c r="BI21" i="16"/>
  <c r="CX21" i="16"/>
  <c r="EC21" i="16"/>
  <c r="DJ20" i="16"/>
  <c r="FE32" i="16"/>
  <c r="AW31" i="16"/>
  <c r="CC29" i="16"/>
  <c r="BE29" i="16"/>
  <c r="BU28" i="16"/>
  <c r="CC28" i="16"/>
  <c r="CY29" i="16"/>
  <c r="EN24" i="16"/>
  <c r="DP21" i="16"/>
  <c r="CA21" i="16"/>
  <c r="DW20" i="16"/>
  <c r="CA20" i="16"/>
  <c r="DP28" i="16"/>
  <c r="DZ24" i="16"/>
  <c r="G21" i="16"/>
  <c r="BT28" i="16"/>
  <c r="S23" i="16"/>
  <c r="M27" i="16"/>
  <c r="C27" i="16"/>
  <c r="M23" i="16"/>
  <c r="EY25" i="16"/>
  <c r="EU32" i="16"/>
  <c r="FQ20" i="16"/>
  <c r="FW19" i="16"/>
  <c r="FS28" i="16"/>
  <c r="FC32" i="16"/>
  <c r="FG32" i="16"/>
  <c r="O33" i="16"/>
  <c r="BJ29" i="16"/>
  <c r="BG33" i="16"/>
  <c r="AV33" i="16"/>
  <c r="FP19" i="16"/>
  <c r="DD25" i="16"/>
  <c r="F31" i="16"/>
  <c r="G31" i="16"/>
  <c r="G27" i="16"/>
  <c r="FW27" i="16"/>
  <c r="G33" i="16"/>
  <c r="G32" i="16"/>
  <c r="T32" i="16"/>
  <c r="O32" i="16"/>
  <c r="DC33" i="16"/>
  <c r="C19" i="16"/>
  <c r="EO20" i="16"/>
  <c r="AW21" i="16"/>
  <c r="BU21" i="16"/>
  <c r="CC21" i="16"/>
  <c r="EB21" i="16"/>
  <c r="H23" i="16"/>
  <c r="C23" i="16"/>
  <c r="T23" i="16"/>
  <c r="BH23" i="16"/>
  <c r="AV23" i="16"/>
  <c r="DD23" i="16"/>
  <c r="DQ23" i="16"/>
  <c r="EO23" i="16"/>
  <c r="EW23" i="16"/>
  <c r="FX23" i="16"/>
  <c r="DD24" i="16"/>
  <c r="CY24" i="16"/>
  <c r="DP24" i="16"/>
  <c r="CF25" i="16"/>
  <c r="BT25" i="16"/>
  <c r="EB25" i="16"/>
  <c r="BU27" i="16"/>
  <c r="EN27" i="16"/>
  <c r="CR28" i="16"/>
  <c r="CF32" i="16"/>
  <c r="CE33" i="16"/>
  <c r="FD33" i="16"/>
  <c r="FC33" i="16"/>
  <c r="FF33" i="16"/>
  <c r="BM33" i="16"/>
  <c r="BK33" i="16"/>
  <c r="DI28" i="16"/>
  <c r="DK28" i="16"/>
  <c r="FE28" i="16"/>
  <c r="FF28" i="16"/>
  <c r="BP21" i="16"/>
  <c r="DH20" i="16"/>
  <c r="DG20" i="16"/>
  <c r="BP20" i="16"/>
  <c r="FA20" i="16"/>
  <c r="EC20" i="16"/>
  <c r="DL20" i="16"/>
  <c r="CJ33" i="16"/>
  <c r="CI33" i="16"/>
  <c r="DF29" i="16"/>
  <c r="DI29" i="16"/>
  <c r="DF33" i="16"/>
  <c r="DI33" i="16"/>
  <c r="DK33" i="16"/>
  <c r="CK29" i="16"/>
  <c r="CM29" i="16"/>
  <c r="EC24" i="16"/>
  <c r="EH24" i="16"/>
  <c r="DE32" i="16"/>
  <c r="DE28" i="16"/>
  <c r="DJ28" i="16"/>
  <c r="BI25" i="16"/>
  <c r="FA21" i="16"/>
  <c r="FA28" i="16"/>
  <c r="DV29" i="16"/>
  <c r="O24" i="16"/>
  <c r="EX21" i="16"/>
  <c r="EN21" i="16"/>
  <c r="CR23" i="16"/>
  <c r="DC23" i="16"/>
  <c r="CS23" i="16"/>
  <c r="M25" i="16"/>
  <c r="C25" i="16"/>
  <c r="C24" i="16"/>
  <c r="BD24" i="16"/>
  <c r="CB24" i="16"/>
  <c r="AV24" i="16"/>
  <c r="AW24" i="16"/>
  <c r="BG24" i="16"/>
  <c r="DB24" i="16"/>
  <c r="CD24" i="16"/>
  <c r="BU24" i="16"/>
  <c r="BT24" i="16"/>
  <c r="CS24" i="16"/>
  <c r="DC24" i="16"/>
  <c r="EA24" i="16"/>
  <c r="EY24" i="16"/>
  <c r="BG25" i="16"/>
  <c r="T25" i="16"/>
  <c r="O25" i="16"/>
  <c r="BF25" i="16"/>
  <c r="CD25" i="16"/>
  <c r="AV25" i="16"/>
  <c r="EU25" i="16"/>
  <c r="DW25" i="16"/>
  <c r="EN25" i="16"/>
  <c r="EX25" i="16"/>
  <c r="EO25" i="16"/>
  <c r="BG32" i="16"/>
  <c r="AW32" i="16"/>
  <c r="AR32" i="16"/>
  <c r="CD32" i="16"/>
  <c r="BU32" i="16"/>
  <c r="DB32" i="16"/>
  <c r="CR32" i="16"/>
  <c r="DP32" i="16"/>
  <c r="EX32" i="16"/>
  <c r="DQ32" i="16"/>
  <c r="DY27" i="16"/>
  <c r="DY24" i="16"/>
  <c r="EZ21" i="16"/>
  <c r="BG23" i="16"/>
  <c r="AW23" i="16"/>
  <c r="BU23" i="16"/>
  <c r="CD23" i="16"/>
  <c r="EG24" i="16"/>
  <c r="EI24" i="16"/>
  <c r="EJ29" i="16"/>
  <c r="DL28" i="16"/>
  <c r="CN24" i="16"/>
  <c r="AR24" i="16"/>
  <c r="DY28" i="16"/>
  <c r="EW27" i="16"/>
  <c r="AV32" i="16"/>
  <c r="BD32" i="16"/>
  <c r="DY31" i="16"/>
  <c r="DA31" i="16"/>
  <c r="DQ25" i="16"/>
  <c r="BU25" i="16"/>
  <c r="BP25" i="16"/>
  <c r="AW25" i="16"/>
  <c r="DW24" i="16"/>
  <c r="CR24" i="16"/>
  <c r="DP23" i="16"/>
  <c r="BD23" i="16"/>
  <c r="EY23" i="16"/>
  <c r="CF23" i="16"/>
  <c r="DZ32" i="16"/>
  <c r="EN23" i="16"/>
  <c r="BF23" i="16"/>
  <c r="DB23" i="16"/>
  <c r="CE32" i="16"/>
  <c r="DP25" i="16"/>
  <c r="DQ21" i="16"/>
  <c r="CF24" i="16"/>
  <c r="EO21" i="16"/>
  <c r="FR27" i="16"/>
  <c r="CG19" i="16"/>
  <c r="S20" i="16"/>
  <c r="T20" i="16"/>
  <c r="BF20" i="16"/>
  <c r="FT21" i="16"/>
  <c r="T21" i="16"/>
  <c r="BF21" i="16"/>
  <c r="S21" i="16"/>
  <c r="AP26" i="16"/>
  <c r="T26" i="16"/>
  <c r="CA28" i="16"/>
  <c r="AV28" i="16"/>
  <c r="C29" i="16"/>
  <c r="CA29" i="16"/>
  <c r="BC29" i="16"/>
  <c r="EA29" i="16"/>
  <c r="DQ29" i="16"/>
  <c r="EY29" i="16"/>
  <c r="FW29" i="16"/>
  <c r="C31" i="16"/>
  <c r="CB31" i="16"/>
  <c r="BD31" i="16"/>
  <c r="BF33" i="16"/>
  <c r="CD33" i="16"/>
  <c r="DP33" i="16"/>
  <c r="EX33" i="16"/>
  <c r="DZ33" i="16"/>
  <c r="DQ33" i="16"/>
  <c r="EW33" i="16"/>
  <c r="FU23" i="16"/>
  <c r="FX19" i="16"/>
  <c r="FQ24" i="16"/>
  <c r="FW23" i="16"/>
  <c r="FS23" i="16"/>
  <c r="FW31" i="16"/>
  <c r="FQ33" i="16"/>
  <c r="FQ32" i="16"/>
  <c r="DD20" i="16"/>
  <c r="FS21" i="16"/>
  <c r="AP22" i="16"/>
  <c r="T22" i="16"/>
  <c r="C32" i="16"/>
  <c r="DP29" i="16"/>
  <c r="CD31" i="16"/>
  <c r="DC31" i="16"/>
  <c r="CR31" i="16"/>
  <c r="EY32" i="16"/>
  <c r="EA33" i="16"/>
  <c r="EY33" i="16"/>
  <c r="FS19" i="16"/>
  <c r="FS27" i="16"/>
  <c r="CL19" i="16"/>
  <c r="CG27" i="16"/>
  <c r="DH32" i="16"/>
  <c r="DG32" i="16"/>
  <c r="DI32" i="16"/>
  <c r="DJ32" i="16"/>
  <c r="FD24" i="16"/>
  <c r="FF24" i="16"/>
  <c r="FC24" i="16"/>
  <c r="FB24" i="16"/>
  <c r="EW20" i="16"/>
  <c r="EJ20" i="16"/>
  <c r="CC27" i="16"/>
  <c r="DA28" i="16"/>
  <c r="BK29" i="16"/>
  <c r="BL29" i="16"/>
  <c r="CN21" i="16"/>
  <c r="AR20" i="16"/>
  <c r="BM20" i="16"/>
  <c r="DA21" i="16"/>
  <c r="FE31" i="16"/>
  <c r="FM29" i="16"/>
  <c r="FM31" i="16"/>
  <c r="FM32" i="16"/>
  <c r="FM28" i="16"/>
  <c r="EW24" i="16"/>
  <c r="FE24" i="16"/>
  <c r="CH29" i="16"/>
  <c r="CG20" i="16"/>
  <c r="DE21" i="16"/>
  <c r="BP27" i="16"/>
  <c r="CI27" i="16" s="1"/>
  <c r="FW20" i="16"/>
  <c r="FS20" i="16"/>
  <c r="CC31" i="16"/>
  <c r="BE31" i="16"/>
  <c r="CG21" i="16"/>
  <c r="BI29" i="16"/>
  <c r="BN29" i="16"/>
  <c r="DG29" i="16"/>
  <c r="DK29" i="16"/>
  <c r="BL33" i="16"/>
  <c r="BO33" i="16"/>
  <c r="BJ33" i="16"/>
  <c r="FD28" i="16"/>
  <c r="FG28" i="16"/>
  <c r="FC28" i="16"/>
  <c r="BP28" i="16"/>
  <c r="BE28" i="16"/>
  <c r="CG28" i="16"/>
  <c r="AR28" i="16"/>
  <c r="BM28" i="16"/>
  <c r="AR21" i="16"/>
  <c r="DA20" i="16"/>
  <c r="DI20" i="16"/>
  <c r="BM29" i="16"/>
  <c r="DA27" i="16"/>
  <c r="EW28" i="16"/>
  <c r="CH33" i="16"/>
  <c r="CK33" i="16"/>
  <c r="CM33" i="16"/>
  <c r="FW33" i="16"/>
  <c r="FS24" i="16"/>
  <c r="FW24" i="16"/>
  <c r="BE21" i="16"/>
  <c r="O21" i="16"/>
  <c r="BJ21" i="16"/>
  <c r="FY21" i="16"/>
  <c r="FT23" i="16"/>
  <c r="O20" i="16"/>
  <c r="BJ20" i="16"/>
  <c r="BE20" i="16"/>
  <c r="FR31" i="16"/>
  <c r="EW21" i="16"/>
  <c r="EJ21" i="16"/>
  <c r="DY21" i="16"/>
  <c r="DL21" i="16"/>
  <c r="BE25" i="16"/>
  <c r="CG25" i="16"/>
  <c r="AR25" i="16"/>
  <c r="DY25" i="16"/>
  <c r="BJ32" i="16"/>
  <c r="BN32" i="16"/>
  <c r="BK32" i="16"/>
  <c r="DJ24" i="16"/>
  <c r="DH24" i="16"/>
  <c r="DG24" i="16"/>
  <c r="CJ25" i="16"/>
  <c r="CH25" i="16"/>
  <c r="CL25" i="16"/>
  <c r="DF25" i="16"/>
  <c r="FD29" i="16"/>
  <c r="FC29" i="16"/>
  <c r="FF29" i="16"/>
  <c r="BL32" i="16"/>
  <c r="FE29" i="16"/>
  <c r="BE23" i="16"/>
  <c r="CC32" i="16"/>
  <c r="BP32" i="16"/>
  <c r="BM32" i="16"/>
  <c r="BE32" i="16"/>
  <c r="EW25" i="16"/>
  <c r="EJ25" i="16"/>
  <c r="DA23" i="16"/>
  <c r="DA32" i="16"/>
  <c r="ED20" i="16"/>
  <c r="EG20" i="16"/>
  <c r="EH20" i="16"/>
  <c r="EF20" i="16"/>
  <c r="FB20" i="16"/>
  <c r="EE20" i="16"/>
  <c r="CG32" i="16"/>
  <c r="FS32" i="16"/>
  <c r="FW32" i="16"/>
  <c r="DY33" i="16"/>
  <c r="DL33" i="16"/>
  <c r="EG33" i="16"/>
  <c r="DY29" i="16"/>
  <c r="DL29" i="16"/>
  <c r="CC25" i="16"/>
  <c r="DA25" i="16"/>
  <c r="CK25" i="16"/>
  <c r="BK24" i="16"/>
  <c r="BJ24" i="16"/>
  <c r="BN24" i="16"/>
  <c r="BL24" i="16"/>
  <c r="ED28" i="16"/>
  <c r="EF28" i="16"/>
  <c r="EH28" i="16"/>
  <c r="EE28" i="16"/>
  <c r="DL25" i="16"/>
  <c r="EG28" i="16"/>
  <c r="CI25" i="16"/>
  <c r="BP23" i="16"/>
  <c r="CC23" i="16"/>
  <c r="DY32" i="16"/>
  <c r="DL32" i="16"/>
  <c r="EW32" i="16"/>
  <c r="DI24" i="16"/>
  <c r="DA24" i="16"/>
  <c r="CC24" i="16"/>
  <c r="BP24" i="16"/>
  <c r="BM24" i="16"/>
  <c r="BE24" i="16"/>
  <c r="CG24" i="16"/>
  <c r="DY23" i="16"/>
  <c r="EH29" i="16"/>
  <c r="EC29" i="16"/>
  <c r="FA29" i="16"/>
  <c r="EW29" i="16"/>
  <c r="CH20" i="16"/>
  <c r="CK20" i="16"/>
  <c r="CL20" i="16"/>
  <c r="CI20" i="16"/>
  <c r="DF20" i="16"/>
  <c r="CJ20" i="16"/>
  <c r="DK20" i="16"/>
  <c r="CH21" i="16"/>
  <c r="CI21" i="16"/>
  <c r="CL21" i="16"/>
  <c r="CJ21" i="16"/>
  <c r="CK21" i="16"/>
  <c r="FB28" i="16"/>
  <c r="DF21" i="16"/>
  <c r="ED24" i="16"/>
  <c r="FG33" i="16"/>
  <c r="CH28" i="16"/>
  <c r="CJ28" i="16"/>
  <c r="CL28" i="16"/>
  <c r="DF28" i="16"/>
  <c r="CI28" i="16"/>
  <c r="CK28" i="16"/>
  <c r="CM28" i="16"/>
  <c r="FM33" i="16"/>
  <c r="DH21" i="16"/>
  <c r="DI21" i="16"/>
  <c r="DG21" i="16"/>
  <c r="DJ21" i="16"/>
  <c r="BO29" i="16"/>
  <c r="CM25" i="16"/>
  <c r="BL21" i="16"/>
  <c r="BK21" i="16"/>
  <c r="BN21" i="16"/>
  <c r="BJ28" i="16"/>
  <c r="BL28" i="16"/>
  <c r="BK28" i="16"/>
  <c r="BN28" i="16"/>
  <c r="BM21" i="16"/>
  <c r="FG24" i="16"/>
  <c r="BL20" i="16"/>
  <c r="BK20" i="16"/>
  <c r="BO20" i="16"/>
  <c r="BN20" i="16"/>
  <c r="FD20" i="16"/>
  <c r="FF20" i="16"/>
  <c r="FC20" i="16"/>
  <c r="FE20" i="16"/>
  <c r="DK32" i="16"/>
  <c r="CH24" i="16"/>
  <c r="CI24" i="16"/>
  <c r="CL24" i="16"/>
  <c r="CJ24" i="16"/>
  <c r="EF32" i="16"/>
  <c r="EE32" i="16"/>
  <c r="FB32" i="16"/>
  <c r="EH32" i="16"/>
  <c r="ED32" i="16"/>
  <c r="EF25" i="16"/>
  <c r="ED25" i="16"/>
  <c r="EH25" i="16"/>
  <c r="EE25" i="16"/>
  <c r="BO24" i="16"/>
  <c r="EF29" i="16"/>
  <c r="ED29" i="16"/>
  <c r="EE29" i="16"/>
  <c r="DJ23" i="16"/>
  <c r="FD25" i="16"/>
  <c r="FC25" i="16"/>
  <c r="FB25" i="16"/>
  <c r="FF25" i="16"/>
  <c r="CJ32" i="16"/>
  <c r="CI32" i="16"/>
  <c r="DF32" i="16"/>
  <c r="CH32" i="16"/>
  <c r="CL32" i="16"/>
  <c r="CK32" i="16"/>
  <c r="DF24" i="16"/>
  <c r="ED21" i="16"/>
  <c r="EE21" i="16"/>
  <c r="EF21" i="16"/>
  <c r="EH21" i="16"/>
  <c r="FD21" i="16"/>
  <c r="FC21" i="16"/>
  <c r="FB21" i="16"/>
  <c r="FF21" i="16"/>
  <c r="FS31" i="16"/>
  <c r="FT24" i="16"/>
  <c r="FY23" i="16"/>
  <c r="CM21" i="16"/>
  <c r="CM20" i="16"/>
  <c r="CK24" i="16"/>
  <c r="EG32" i="16"/>
  <c r="EI28" i="16"/>
  <c r="EG29" i="16"/>
  <c r="ED33" i="16"/>
  <c r="EH33" i="16"/>
  <c r="FB33" i="16"/>
  <c r="EE33" i="16"/>
  <c r="EF33" i="16"/>
  <c r="EI20" i="16"/>
  <c r="FE25" i="16"/>
  <c r="FB29" i="16"/>
  <c r="FG29" i="16"/>
  <c r="DK24" i="16"/>
  <c r="BO32" i="16"/>
  <c r="EG25" i="16"/>
  <c r="BK25" i="16"/>
  <c r="BJ25" i="16"/>
  <c r="BL25" i="16"/>
  <c r="BN25" i="16"/>
  <c r="BM25" i="16"/>
  <c r="EG21" i="16"/>
  <c r="FE21" i="16"/>
  <c r="FG20" i="16"/>
  <c r="BO28" i="16"/>
  <c r="BO21" i="16"/>
  <c r="DK21" i="16"/>
  <c r="BO25" i="16"/>
  <c r="FG21" i="16"/>
  <c r="EI21" i="16"/>
  <c r="CM32" i="16"/>
  <c r="FG25" i="16"/>
  <c r="EI29" i="16"/>
  <c r="EI32" i="16"/>
  <c r="CM24" i="16"/>
  <c r="EI33" i="16"/>
  <c r="FY24" i="16"/>
  <c r="FT25" i="16"/>
  <c r="EI25" i="16"/>
  <c r="FT27" i="16"/>
  <c r="FY25" i="16"/>
  <c r="FT28" i="16"/>
  <c r="FY27" i="16"/>
  <c r="FY28" i="16"/>
  <c r="FT29" i="16"/>
  <c r="FT31" i="16"/>
  <c r="FY29" i="16"/>
  <c r="FY31" i="16"/>
  <c r="FT32" i="16"/>
  <c r="FT33" i="16"/>
  <c r="FY32" i="16"/>
  <c r="FY33" i="16"/>
  <c r="FU22" i="16" l="1"/>
  <c r="FH19" i="16"/>
  <c r="FN28" i="16"/>
  <c r="FN29" i="16" s="1"/>
  <c r="FK32" i="16"/>
  <c r="FL28" i="16"/>
  <c r="FX28" i="16"/>
  <c r="FX24" i="16"/>
  <c r="FL24" i="16"/>
  <c r="FK29" i="16"/>
  <c r="FK27" i="16"/>
  <c r="CK23" i="16"/>
  <c r="CI23" i="16"/>
  <c r="CJ23" i="16"/>
  <c r="FE27" i="16"/>
  <c r="FD27" i="16"/>
  <c r="DI23" i="16"/>
  <c r="FC31" i="16"/>
  <c r="FG31" i="16" s="1"/>
  <c r="CJ19" i="16"/>
  <c r="ET23" i="16"/>
  <c r="Y23" i="16"/>
  <c r="O23" i="16" s="1"/>
  <c r="Y27" i="16"/>
  <c r="O27" i="16" s="1"/>
  <c r="DF19" i="16"/>
  <c r="CI19" i="16"/>
  <c r="AM48" i="9"/>
  <c r="AW48" i="9" s="1"/>
  <c r="AX48" i="9" s="1"/>
  <c r="AV30" i="4"/>
  <c r="BF30" i="4" s="1"/>
  <c r="BG30" i="4" s="1"/>
  <c r="BI19" i="16"/>
  <c r="Y31" i="16"/>
  <c r="O31" i="16" s="1"/>
  <c r="BP31" i="16"/>
  <c r="EJ19" i="16"/>
  <c r="FD19" i="16" s="1"/>
  <c r="DI19" i="16"/>
  <c r="Q47" i="6"/>
  <c r="AA47" i="6" s="1"/>
  <c r="AB47" i="6" s="1"/>
  <c r="AW23" i="9"/>
  <c r="AX23" i="9" s="1"/>
  <c r="Q36" i="6"/>
  <c r="AA36" i="6" s="1"/>
  <c r="AB36" i="6" s="1"/>
  <c r="DE23" i="16"/>
  <c r="AV32" i="4"/>
  <c r="BF32" i="4" s="1"/>
  <c r="BG32" i="4" s="1"/>
  <c r="AV45" i="4"/>
  <c r="BF45" i="4" s="1"/>
  <c r="BG45" i="4" s="1"/>
  <c r="AV36" i="4"/>
  <c r="BF36" i="4" s="1"/>
  <c r="BG36" i="4" s="1"/>
  <c r="FN27" i="16"/>
  <c r="A2" i="13"/>
  <c r="CJ27" i="16"/>
  <c r="AW22" i="9"/>
  <c r="AX22" i="9" s="1"/>
  <c r="AM30" i="9"/>
  <c r="AW30" i="9" s="1"/>
  <c r="AX30" i="9" s="1"/>
  <c r="AM38" i="9"/>
  <c r="AW38" i="9" s="1"/>
  <c r="AX38" i="9" s="1"/>
  <c r="DH23" i="16"/>
  <c r="DK23" i="16" s="1"/>
  <c r="DF23" i="16"/>
  <c r="DL31" i="16"/>
  <c r="CK27" i="16"/>
  <c r="CL27" i="16"/>
  <c r="FA31" i="16"/>
  <c r="FC27" i="16"/>
  <c r="FF27" i="16"/>
  <c r="AM44" i="9"/>
  <c r="AW44" i="9" s="1"/>
  <c r="AX44" i="9" s="1"/>
  <c r="AW20" i="9"/>
  <c r="AX20" i="9" s="1"/>
  <c r="AR27" i="16"/>
  <c r="BN27" i="16"/>
  <c r="BF20" i="4"/>
  <c r="BG20" i="4" s="1"/>
  <c r="CL23" i="16"/>
  <c r="AM31" i="9"/>
  <c r="AW31" i="9" s="1"/>
  <c r="AX31" i="9" s="1"/>
  <c r="CN27" i="16"/>
  <c r="DE27" i="16"/>
  <c r="DJ27" i="16"/>
  <c r="CG23" i="16"/>
  <c r="AV38" i="4"/>
  <c r="BF38" i="4" s="1"/>
  <c r="BG38" i="4" s="1"/>
  <c r="AV46" i="4"/>
  <c r="BF46" i="4" s="1"/>
  <c r="BG46" i="4" s="1"/>
  <c r="AV44" i="4"/>
  <c r="BF44" i="4" s="1"/>
  <c r="BG44" i="4" s="1"/>
  <c r="Q45" i="6"/>
  <c r="AA45" i="6" s="1"/>
  <c r="AB45" i="6" s="1"/>
  <c r="Q37" i="6"/>
  <c r="AA37" i="6" s="1"/>
  <c r="AB37" i="6" s="1"/>
  <c r="DV27" i="16"/>
  <c r="FA19" i="16"/>
  <c r="DL19" i="16"/>
  <c r="EC23" i="16"/>
  <c r="DL23" i="16"/>
  <c r="AR19" i="16"/>
  <c r="BN19" i="16" s="1"/>
  <c r="BB23" i="16"/>
  <c r="BB31" i="16"/>
  <c r="CX31" i="16"/>
  <c r="DJ19" i="16"/>
  <c r="DK19" i="16" s="1"/>
  <c r="FR33" i="16"/>
  <c r="FS29" i="16"/>
  <c r="FX29" i="16"/>
  <c r="FX25" i="16"/>
  <c r="FN32" i="16"/>
  <c r="FN23" i="16"/>
  <c r="FH23" i="16" s="1"/>
  <c r="FN24" i="16"/>
  <c r="FN20" i="16"/>
  <c r="GD19" i="16"/>
  <c r="GC19" i="16"/>
  <c r="GA19" i="16"/>
  <c r="GB19" i="16"/>
  <c r="Q28" i="9"/>
  <c r="Q21" i="9"/>
  <c r="BB20" i="9"/>
  <c r="J20" i="9"/>
  <c r="Q44" i="9"/>
  <c r="Q36" i="9"/>
  <c r="FP23" i="16"/>
  <c r="FZ23" i="16"/>
  <c r="FZ31" i="16"/>
  <c r="FP31" i="16"/>
  <c r="GE31" i="16" s="1"/>
  <c r="E22" i="13" s="1"/>
  <c r="FZ19" i="16"/>
  <c r="FU28" i="16"/>
  <c r="FU24" i="16"/>
  <c r="FU32" i="16"/>
  <c r="FU20" i="16"/>
  <c r="FU27" i="16"/>
  <c r="GE19" i="16"/>
  <c r="FH28" i="16" l="1"/>
  <c r="FL27" i="16"/>
  <c r="FK31" i="16"/>
  <c r="FX27" i="16"/>
  <c r="FL29" i="16"/>
  <c r="FK33" i="16"/>
  <c r="FL33" i="16" s="1"/>
  <c r="FH27" i="16"/>
  <c r="FH29" i="16"/>
  <c r="FL32" i="16"/>
  <c r="FX32" i="16"/>
  <c r="FF23" i="16"/>
  <c r="EJ23" i="16"/>
  <c r="CM23" i="16"/>
  <c r="FE19" i="16"/>
  <c r="CI31" i="16"/>
  <c r="CM31" i="16" s="1"/>
  <c r="CL31" i="16"/>
  <c r="CK31" i="16"/>
  <c r="CJ31" i="16"/>
  <c r="FC19" i="16"/>
  <c r="FG19" i="16" s="1"/>
  <c r="FF19" i="16"/>
  <c r="FA23" i="16"/>
  <c r="BI27" i="16"/>
  <c r="CM27" i="16"/>
  <c r="CM19" i="16"/>
  <c r="DE31" i="16"/>
  <c r="CN31" i="16"/>
  <c r="EG23" i="16"/>
  <c r="ED23" i="16"/>
  <c r="EF23" i="16"/>
  <c r="EE23" i="16"/>
  <c r="FB23" i="16"/>
  <c r="EC27" i="16"/>
  <c r="DL27" i="16"/>
  <c r="EH27" i="16"/>
  <c r="FA27" i="16"/>
  <c r="EG31" i="16"/>
  <c r="FB31" i="16"/>
  <c r="ED31" i="16"/>
  <c r="EF31" i="16"/>
  <c r="EE31" i="16"/>
  <c r="AR31" i="16"/>
  <c r="BN31" i="16"/>
  <c r="BI31" i="16"/>
  <c r="BL27" i="16"/>
  <c r="BM27" i="16"/>
  <c r="BK27" i="16"/>
  <c r="BJ27" i="16"/>
  <c r="AR23" i="16"/>
  <c r="BI23" i="16"/>
  <c r="BN23" i="16"/>
  <c r="EE19" i="16"/>
  <c r="EH19" i="16"/>
  <c r="ED19" i="16"/>
  <c r="EG19" i="16"/>
  <c r="EF19" i="16"/>
  <c r="FG27" i="16"/>
  <c r="EH31" i="16"/>
  <c r="FB19" i="16"/>
  <c r="CH27" i="16"/>
  <c r="BJ19" i="16"/>
  <c r="BK19" i="16"/>
  <c r="BM19" i="16"/>
  <c r="BL19" i="16"/>
  <c r="CH19" i="16"/>
  <c r="EH23" i="16"/>
  <c r="DG27" i="16"/>
  <c r="DI27" i="16"/>
  <c r="DH27" i="16"/>
  <c r="DF27" i="16"/>
  <c r="EC31" i="16"/>
  <c r="FX33" i="16"/>
  <c r="FS33" i="16"/>
  <c r="FN25" i="16"/>
  <c r="FH25" i="16" s="1"/>
  <c r="FH24" i="16"/>
  <c r="FN33" i="16"/>
  <c r="FH33" i="16" s="1"/>
  <c r="FH32" i="16"/>
  <c r="FN21" i="16"/>
  <c r="FH21" i="16" s="1"/>
  <c r="FH20" i="16"/>
  <c r="E9" i="13"/>
  <c r="FU25" i="16"/>
  <c r="FP24" i="16"/>
  <c r="GE24" i="16" s="1"/>
  <c r="E14" i="13" s="1"/>
  <c r="FZ24" i="16"/>
  <c r="GB23" i="16"/>
  <c r="GC23" i="16"/>
  <c r="C13" i="13" s="1"/>
  <c r="GA23" i="16"/>
  <c r="GD23" i="16"/>
  <c r="D13" i="13" s="1"/>
  <c r="BB44" i="9"/>
  <c r="J44" i="9"/>
  <c r="Q45" i="9"/>
  <c r="BB28" i="9"/>
  <c r="J28" i="9"/>
  <c r="Q29" i="9"/>
  <c r="D9" i="13"/>
  <c r="FP27" i="16"/>
  <c r="FZ27" i="16"/>
  <c r="FU29" i="16"/>
  <c r="FZ28" i="16"/>
  <c r="FP28" i="16"/>
  <c r="GE28" i="16" s="1"/>
  <c r="E19" i="13" s="1"/>
  <c r="BC20" i="9"/>
  <c r="R20" i="9"/>
  <c r="B9" i="13"/>
  <c r="GF19" i="16"/>
  <c r="FZ20" i="16"/>
  <c r="FU21" i="16"/>
  <c r="FP20" i="16"/>
  <c r="GE23" i="16"/>
  <c r="E13" i="13" s="1"/>
  <c r="FU33" i="16"/>
  <c r="FZ32" i="16"/>
  <c r="FP32" i="16"/>
  <c r="GE32" i="16" s="1"/>
  <c r="E23" i="13" s="1"/>
  <c r="GD31" i="16"/>
  <c r="D22" i="13" s="1"/>
  <c r="GB31" i="16"/>
  <c r="GC31" i="16"/>
  <c r="C22" i="13" s="1"/>
  <c r="BB36" i="9"/>
  <c r="J36" i="9"/>
  <c r="Q37" i="9"/>
  <c r="Q22" i="9"/>
  <c r="J21" i="9"/>
  <c r="BB21" i="9"/>
  <c r="C9" i="13"/>
  <c r="FL31" i="16" l="1"/>
  <c r="FX31" i="16"/>
  <c r="FH31" i="16"/>
  <c r="GA31" i="16" s="1"/>
  <c r="EI31" i="16"/>
  <c r="FD23" i="16"/>
  <c r="FC23" i="16"/>
  <c r="FE23" i="16"/>
  <c r="EI19" i="16"/>
  <c r="DK27" i="16"/>
  <c r="BO19" i="16"/>
  <c r="BO27" i="16"/>
  <c r="EI23" i="16"/>
  <c r="DG31" i="16"/>
  <c r="DF31" i="16"/>
  <c r="DH31" i="16"/>
  <c r="DI31" i="16"/>
  <c r="BJ23" i="16"/>
  <c r="BK23" i="16"/>
  <c r="BM23" i="16"/>
  <c r="BL23" i="16"/>
  <c r="CH23" i="16"/>
  <c r="BL31" i="16"/>
  <c r="BJ31" i="16"/>
  <c r="BK31" i="16"/>
  <c r="BO31" i="16" s="1"/>
  <c r="BM31" i="16"/>
  <c r="CH31" i="16"/>
  <c r="EF27" i="16"/>
  <c r="ED27" i="16"/>
  <c r="EG27" i="16"/>
  <c r="EE27" i="16"/>
  <c r="FB27" i="16"/>
  <c r="DJ31" i="16"/>
  <c r="J37" i="9"/>
  <c r="Q38" i="9"/>
  <c r="BB37" i="9"/>
  <c r="FZ21" i="16"/>
  <c r="FP21" i="16"/>
  <c r="BB29" i="9"/>
  <c r="J29" i="9"/>
  <c r="Q30" i="9"/>
  <c r="R44" i="9"/>
  <c r="BC44" i="9"/>
  <c r="FP25" i="16"/>
  <c r="FZ25" i="16"/>
  <c r="BC36" i="9"/>
  <c r="R36" i="9"/>
  <c r="B22" i="13"/>
  <c r="GF31" i="16"/>
  <c r="FP33" i="16"/>
  <c r="GE33" i="16"/>
  <c r="E24" i="13" s="1"/>
  <c r="FZ33" i="16"/>
  <c r="AE20" i="9"/>
  <c r="AL20" i="9"/>
  <c r="GA27" i="16"/>
  <c r="GD27" i="16"/>
  <c r="D17" i="13" s="1"/>
  <c r="GC27" i="16"/>
  <c r="C17" i="13" s="1"/>
  <c r="GB27" i="16"/>
  <c r="BC28" i="9"/>
  <c r="R28" i="9"/>
  <c r="GF23" i="16"/>
  <c r="B13" i="13"/>
  <c r="BC21" i="9"/>
  <c r="R21" i="9"/>
  <c r="GB20" i="16"/>
  <c r="GD20" i="16"/>
  <c r="GC20" i="16"/>
  <c r="GA20" i="16"/>
  <c r="FZ29" i="16"/>
  <c r="FP29" i="16"/>
  <c r="Q23" i="9"/>
  <c r="BB22" i="9"/>
  <c r="J22" i="9"/>
  <c r="GA32" i="16"/>
  <c r="GD32" i="16"/>
  <c r="D23" i="13" s="1"/>
  <c r="GC32" i="16"/>
  <c r="C23" i="13" s="1"/>
  <c r="GB32" i="16"/>
  <c r="GE20" i="16"/>
  <c r="GB28" i="16"/>
  <c r="GD28" i="16"/>
  <c r="D19" i="13" s="1"/>
  <c r="GA28" i="16"/>
  <c r="GC28" i="16"/>
  <c r="C19" i="13" s="1"/>
  <c r="GE27" i="16"/>
  <c r="E17" i="13" s="1"/>
  <c r="J45" i="9"/>
  <c r="BB45" i="9"/>
  <c r="Q46" i="9"/>
  <c r="GD24" i="16"/>
  <c r="D14" i="13" s="1"/>
  <c r="GC24" i="16"/>
  <c r="C14" i="13" s="1"/>
  <c r="GA24" i="16"/>
  <c r="GB24" i="16"/>
  <c r="FG23" i="16" l="1"/>
  <c r="EI27" i="16"/>
  <c r="BO23" i="16"/>
  <c r="DK31" i="16"/>
  <c r="GF28" i="16"/>
  <c r="B19" i="13"/>
  <c r="AE21" i="9"/>
  <c r="AL21" i="9"/>
  <c r="AL28" i="9"/>
  <c r="AE28" i="9"/>
  <c r="Q31" i="9"/>
  <c r="BB30" i="9"/>
  <c r="J30" i="9"/>
  <c r="GB21" i="16"/>
  <c r="GC21" i="16"/>
  <c r="C11" i="13" s="1"/>
  <c r="GA21" i="16"/>
  <c r="GD21" i="16"/>
  <c r="D11" i="13" s="1"/>
  <c r="GF24" i="16"/>
  <c r="B14" i="13"/>
  <c r="BB46" i="9"/>
  <c r="Q47" i="9"/>
  <c r="J46" i="9"/>
  <c r="E10" i="13"/>
  <c r="GB29" i="16"/>
  <c r="GA29" i="16"/>
  <c r="GC29" i="16"/>
  <c r="C20" i="13" s="1"/>
  <c r="GD29" i="16"/>
  <c r="D20" i="13" s="1"/>
  <c r="C10" i="13"/>
  <c r="AL36" i="9"/>
  <c r="AE36" i="9"/>
  <c r="GA25" i="16"/>
  <c r="GD25" i="16"/>
  <c r="D15" i="13" s="1"/>
  <c r="GC25" i="16"/>
  <c r="C15" i="13" s="1"/>
  <c r="GB25" i="16"/>
  <c r="BC29" i="9"/>
  <c r="R29" i="9"/>
  <c r="GF32" i="16"/>
  <c r="B23" i="13"/>
  <c r="BC22" i="9"/>
  <c r="R22" i="9"/>
  <c r="GE29" i="16"/>
  <c r="E20" i="13" s="1"/>
  <c r="D10" i="13"/>
  <c r="GF27" i="16"/>
  <c r="B17" i="13"/>
  <c r="GB33" i="16"/>
  <c r="GC33" i="16"/>
  <c r="C24" i="13" s="1"/>
  <c r="GA33" i="16"/>
  <c r="GD33" i="16"/>
  <c r="D24" i="13" s="1"/>
  <c r="R45" i="9"/>
  <c r="BC45" i="9"/>
  <c r="GF20" i="16"/>
  <c r="B10" i="13"/>
  <c r="GE25" i="16"/>
  <c r="E15" i="13" s="1"/>
  <c r="AL44" i="9"/>
  <c r="AE44" i="9"/>
  <c r="GE21" i="16"/>
  <c r="E11" i="13" s="1"/>
  <c r="J38" i="9"/>
  <c r="BB38" i="9"/>
  <c r="Q39" i="9"/>
  <c r="Q24" i="9"/>
  <c r="BB23" i="9"/>
  <c r="J23" i="9"/>
  <c r="BC37" i="9"/>
  <c r="R37" i="9"/>
  <c r="C26" i="13" l="1"/>
  <c r="C25" i="13"/>
  <c r="D26" i="13"/>
  <c r="D25" i="13"/>
  <c r="E25" i="13"/>
  <c r="E26" i="13"/>
  <c r="BC30" i="9"/>
  <c r="R30" i="9"/>
  <c r="R38" i="9"/>
  <c r="BC38" i="9"/>
  <c r="AE29" i="9"/>
  <c r="AL29" i="9"/>
  <c r="J31" i="9"/>
  <c r="Q32" i="9"/>
  <c r="BB31" i="9"/>
  <c r="AE37" i="9"/>
  <c r="AL37" i="9"/>
  <c r="Q25" i="9"/>
  <c r="J24" i="9"/>
  <c r="BB24" i="9"/>
  <c r="AE45" i="9"/>
  <c r="AL45" i="9"/>
  <c r="GF33" i="16"/>
  <c r="B24" i="13"/>
  <c r="B20" i="13"/>
  <c r="GF29" i="16"/>
  <c r="BC46" i="9"/>
  <c r="R46" i="9"/>
  <c r="B11" i="13"/>
  <c r="GF21" i="16"/>
  <c r="J39" i="9"/>
  <c r="BB39" i="9"/>
  <c r="Q40" i="9"/>
  <c r="B15" i="13"/>
  <c r="GF25" i="16"/>
  <c r="J47" i="9"/>
  <c r="Q48" i="9"/>
  <c r="BB47" i="9"/>
  <c r="BC23" i="9"/>
  <c r="R23" i="9"/>
  <c r="AE22" i="9"/>
  <c r="AL22" i="9"/>
  <c r="B26" i="13" l="1"/>
  <c r="B25" i="13"/>
  <c r="BC47" i="9"/>
  <c r="R47" i="9"/>
  <c r="AE46" i="9"/>
  <c r="AL46" i="9"/>
  <c r="R39" i="9"/>
  <c r="BC39" i="9"/>
  <c r="BC24" i="9"/>
  <c r="R24" i="9"/>
  <c r="AE38" i="9"/>
  <c r="AL38" i="9"/>
  <c r="BB25" i="9"/>
  <c r="J25" i="9"/>
  <c r="Q26" i="9"/>
  <c r="Q33" i="9"/>
  <c r="BB32" i="9"/>
  <c r="J32" i="9"/>
  <c r="Q49" i="9"/>
  <c r="BB48" i="9"/>
  <c r="J48" i="9"/>
  <c r="Q41" i="9"/>
  <c r="J40" i="9"/>
  <c r="BB40" i="9"/>
  <c r="R31" i="9"/>
  <c r="BC31" i="9"/>
  <c r="AE30" i="9"/>
  <c r="AL30" i="9"/>
  <c r="AE23" i="9"/>
  <c r="AL23" i="9"/>
  <c r="Q42" i="9" l="1"/>
  <c r="BB41" i="9"/>
  <c r="J41" i="9"/>
  <c r="BC25" i="9"/>
  <c r="R25" i="9"/>
  <c r="AE24" i="9"/>
  <c r="AL24" i="9"/>
  <c r="BC48" i="9"/>
  <c r="R48" i="9"/>
  <c r="J33" i="9"/>
  <c r="BB33" i="9"/>
  <c r="Q34" i="9"/>
  <c r="AL47" i="9"/>
  <c r="AE47" i="9"/>
  <c r="R32" i="9"/>
  <c r="BC32" i="9"/>
  <c r="AL31" i="9"/>
  <c r="AE31" i="9"/>
  <c r="BC40" i="9"/>
  <c r="R40" i="9"/>
  <c r="J49" i="9"/>
  <c r="BB49" i="9"/>
  <c r="Q50" i="9"/>
  <c r="J26" i="9"/>
  <c r="BB26" i="9"/>
  <c r="AL39" i="9"/>
  <c r="AE39" i="9"/>
  <c r="R26" i="9" l="1"/>
  <c r="BC26" i="9"/>
  <c r="J50" i="9"/>
  <c r="BB50" i="9"/>
  <c r="AE32" i="9"/>
  <c r="AL32" i="9"/>
  <c r="BC41" i="9"/>
  <c r="R41" i="9"/>
  <c r="R33" i="9"/>
  <c r="BC33" i="9"/>
  <c r="AE40" i="9"/>
  <c r="AL40" i="9"/>
  <c r="BB34" i="9"/>
  <c r="J34" i="9"/>
  <c r="BC49" i="9"/>
  <c r="R49" i="9"/>
  <c r="AE48" i="9"/>
  <c r="AL48" i="9"/>
  <c r="AL25" i="9"/>
  <c r="AE25" i="9"/>
  <c r="BB42" i="9"/>
  <c r="J42" i="9"/>
  <c r="AL49" i="9" l="1"/>
  <c r="AE49" i="9"/>
  <c r="AL41" i="9"/>
  <c r="AE41" i="9"/>
  <c r="R50" i="9"/>
  <c r="BC50" i="9"/>
  <c r="BC42" i="9"/>
  <c r="R42" i="9"/>
  <c r="BC34" i="9"/>
  <c r="R34" i="9"/>
  <c r="AE33" i="9"/>
  <c r="AL33" i="9"/>
  <c r="AL26" i="9"/>
  <c r="AE26" i="9"/>
  <c r="AL50" i="9" l="1"/>
  <c r="AE50" i="9"/>
  <c r="AL42" i="9"/>
  <c r="AE42" i="9"/>
  <c r="AL34" i="9"/>
  <c r="AE34" i="9"/>
  <c r="DW8" i="16" l="1"/>
</calcChain>
</file>

<file path=xl/sharedStrings.xml><?xml version="1.0" encoding="utf-8"?>
<sst xmlns="http://schemas.openxmlformats.org/spreadsheetml/2006/main" count="1214" uniqueCount="196">
  <si>
    <t>№ п/п</t>
  </si>
  <si>
    <t>Наименование</t>
  </si>
  <si>
    <t>Единица измерения</t>
  </si>
  <si>
    <t>1.</t>
  </si>
  <si>
    <t>Прочие потребители (без НДС)</t>
  </si>
  <si>
    <t>Одноставочные тарифы:</t>
  </si>
  <si>
    <t>ВН</t>
  </si>
  <si>
    <t xml:space="preserve">от 7001 часов и выше </t>
  </si>
  <si>
    <t>руб./кВтч</t>
  </si>
  <si>
    <t>от 6501 до 7000 часов</t>
  </si>
  <si>
    <t>от 6001 до 6500 часов</t>
  </si>
  <si>
    <t>от 5501 до 6000 часов</t>
  </si>
  <si>
    <t>от 5001 до 5500 часов</t>
  </si>
  <si>
    <t>от 4501 до 5000 часов</t>
  </si>
  <si>
    <t>менее 4500 часов</t>
  </si>
  <si>
    <t>СН1</t>
  </si>
  <si>
    <t>СН2</t>
  </si>
  <si>
    <t>НН</t>
  </si>
  <si>
    <t>Двухставочные тарифы:</t>
  </si>
  <si>
    <t xml:space="preserve"> - плата за энергию</t>
  </si>
  <si>
    <t xml:space="preserve"> - плата за мощность</t>
  </si>
  <si>
    <t>руб./кВт.мес.</t>
  </si>
  <si>
    <t xml:space="preserve"> - ночная зона</t>
  </si>
  <si>
    <t xml:space="preserve"> - полупиковая зона</t>
  </si>
  <si>
    <t xml:space="preserve"> - пиковая зона</t>
  </si>
  <si>
    <t>2.</t>
  </si>
  <si>
    <t>Бюджетные потребители</t>
  </si>
  <si>
    <t>3.</t>
  </si>
  <si>
    <r>
      <t xml:space="preserve">Филиал ОАО "МРСК Юга" - "Астраханьэнерго" </t>
    </r>
    <r>
      <rPr>
        <b/>
        <i/>
        <sz val="12"/>
        <rFont val="Times New Roman"/>
        <family val="1"/>
        <charset val="204"/>
      </rPr>
      <t>(технологический расход электроэнергии)</t>
    </r>
  </si>
  <si>
    <t>Пантюхина И.А.  тел. 34 07 30</t>
  </si>
  <si>
    <t>УТВЕРЖДАЮ</t>
  </si>
  <si>
    <t>Генеральный директор</t>
  </si>
  <si>
    <t>ОАО "Астраханская энергосбытовая компания"</t>
  </si>
  <si>
    <t>___________________________О.А. Стаценко</t>
  </si>
  <si>
    <t>"____"  февраль 2010 года</t>
  </si>
  <si>
    <t>руб./МВтч</t>
  </si>
  <si>
    <t>Дифференцированные по зонам суток:</t>
  </si>
  <si>
    <t>от 6001 до 7000 часов</t>
  </si>
  <si>
    <t>от 5001 до 6000 часов</t>
  </si>
  <si>
    <t>от 5000 часов и ниже</t>
  </si>
  <si>
    <t>Первый заместитель генерального директора</t>
  </si>
  <si>
    <t>А.Н.Долганов</t>
  </si>
  <si>
    <t>Заместитель генерального директора по экономике и финансам</t>
  </si>
  <si>
    <t>С.А.Воскресенская</t>
  </si>
  <si>
    <t>Заместитель генерального директора по закупкам ЭЭ и технологии</t>
  </si>
  <si>
    <t>Н.В.Шилов</t>
  </si>
  <si>
    <t>Заместитель генерального директора по правовому обеспечению</t>
  </si>
  <si>
    <t>А.В. Шляхов</t>
  </si>
  <si>
    <t>Главный бухгалтер</t>
  </si>
  <si>
    <t>Е.Н. Евсеева</t>
  </si>
  <si>
    <t>Нерегулируемая фактическая  цена в декабре 2011 года</t>
  </si>
  <si>
    <t>2011 г.</t>
  </si>
  <si>
    <t xml:space="preserve">Цена на эл.эн.  для потребителя с учетом влияния услуг по передаче эл. энергии </t>
  </si>
  <si>
    <t>Услуги ЗАО "ЦФР"</t>
  </si>
  <si>
    <t>ИТОГО регулируемая составляющая</t>
  </si>
  <si>
    <t>Темп прироста  цены на эл.эн. для потребителя с учетом влияния услуг по передаче эл. энергии к фактической к декабрю 2010 года (%)</t>
  </si>
  <si>
    <t xml:space="preserve">Цена на эл.эн.  для потребителя с учетом влияния сбытовой надбавки ГП </t>
  </si>
  <si>
    <t>Услуги по передаче эл.энергии 2010</t>
  </si>
  <si>
    <r>
      <t xml:space="preserve">Сбытовая надбавка ГП </t>
    </r>
    <r>
      <rPr>
        <b/>
        <sz val="14"/>
        <rFont val="Times New Roman"/>
        <family val="1"/>
        <charset val="204"/>
      </rPr>
      <t>2011</t>
    </r>
  </si>
  <si>
    <t>Средневзв нерег. цена покупки ээ (ОАО "АТС") за декабрь 2010</t>
  </si>
  <si>
    <t>Темп прироста  цены на эл.эн. для потребителя с учетом влияния сбытовой надбавки ГП  к фактической к декабрю 2010 года (%)</t>
  </si>
  <si>
    <t>Цена на эл.эн.  для потребителя с учетом влияния изменения покупки эл. эн. с  оптового и розничного рынков</t>
  </si>
  <si>
    <t>Сбытовая надбавка ГП 2010</t>
  </si>
  <si>
    <r>
      <t xml:space="preserve">Средневзв нерег. цена покупки ээ (ОАО "АТС") на </t>
    </r>
    <r>
      <rPr>
        <b/>
        <sz val="12"/>
        <color indexed="10"/>
        <rFont val="Times New Roman"/>
        <family val="1"/>
        <charset val="204"/>
      </rPr>
      <t>декабрь</t>
    </r>
    <r>
      <rPr>
        <b/>
        <sz val="12"/>
        <rFont val="Times New Roman"/>
        <family val="1"/>
      </rPr>
      <t xml:space="preserve"> 2011 г.</t>
    </r>
  </si>
  <si>
    <t>Темп прироста  цены на эл.эн. для потребителя с учетом влияния изменения покупки эл. эн. с  оптового и розничного рынков к фактической к декабрю 2010 года (%)</t>
  </si>
  <si>
    <t>Влияние изменения составляющих цены на эл. эн. 2011 г., %</t>
  </si>
  <si>
    <t>Средневзв нерег. цена покупки ээ (ОАО "АТС") на декабрь 2011 г.</t>
  </si>
  <si>
    <t>Прогноз средневзв нерег. цена покупки ээ (ОАО "АТС") в 2011 г.</t>
  </si>
  <si>
    <t xml:space="preserve">Регулируется в 2011 г. </t>
  </si>
  <si>
    <t>одноставочный э/э</t>
  </si>
  <si>
    <t>Прогноз нерегулируемой цены на эл.эн. на 2011 г.  для потребителя</t>
  </si>
  <si>
    <t>Темп прироста нерегулируемых (свободной) цены к фактической к декабрю 2010 года (%)</t>
  </si>
  <si>
    <t xml:space="preserve">Темп роста цены на эл.эн. с учетом изменения цены покупки ээ </t>
  </si>
  <si>
    <t>Услуги по передаче эл.энергии</t>
  </si>
  <si>
    <t>Сбытовая надбавка ГП</t>
  </si>
  <si>
    <t>Средневзв нерег. цена покупки ээ (ОАО "АТС") за декабрь 2011</t>
  </si>
  <si>
    <t>ИТОГО</t>
  </si>
  <si>
    <t>от 7001 часов и выше</t>
  </si>
  <si>
    <t>двухставочный э/э</t>
  </si>
  <si>
    <t>двухставочный мощность</t>
  </si>
  <si>
    <t>ночная зона</t>
  </si>
  <si>
    <t>полупиковая зона</t>
  </si>
  <si>
    <t>пиковая зона</t>
  </si>
  <si>
    <t xml:space="preserve">от 4501 до 5000 часов </t>
  </si>
  <si>
    <t>Примечание: 1. РСТ Астраханской области при установлении одноставочных тарифов на электрическую энергию с дифференциацией по количеству часов использования заявленной мощности для указанных в тарифном решении групп потребителей на 2010г. были приняты за о</t>
  </si>
  <si>
    <t>2. РСТ Астраханской области при установлении ставки за 1 кВтч. электроэнергии и ставки за 1 кВт. мощности при установлении двухставочных тарифов для указанных в тарифном решении групп потребителей на 2010г. был взят за основу средневзвешенный регулируемый</t>
  </si>
  <si>
    <t>3. РСТ Астраханской области при установлении одноставочных тарифов на электрическую энергию для указанных в тарифном решении потребителей, дифференцированных по зонам суток на 2009г. были взяты за основу средневзвешенные регулируемые тарифы покупки электр</t>
  </si>
  <si>
    <t>Темп роста услуг по передаче э.эн 2011г. к 2010 г., %</t>
  </si>
  <si>
    <t>Темп роста сбытовой надбавки ГП 2011 к 2010 г., %</t>
  </si>
  <si>
    <t xml:space="preserve">Услуги по передаче эл.энергии </t>
  </si>
  <si>
    <t xml:space="preserve">Сбытовая надбавка ГП </t>
  </si>
  <si>
    <t>руб./Мвтч</t>
  </si>
  <si>
    <t>Динамика показателей составляющих ожидаемой цены на электрическую энергию в мае 2012 г. по отношению к уровню цен декабря 2011 г.</t>
  </si>
  <si>
    <t xml:space="preserve">Нерегулируемая (свободная) цена в мае 2012 </t>
  </si>
  <si>
    <t>2012 г.</t>
  </si>
  <si>
    <t>Темп роста услуг по передаче э.эн 2012г. к 2011 г., %</t>
  </si>
  <si>
    <t>Темп роста сбытовой надбавки ГП 2012 к 2011 г., %</t>
  </si>
  <si>
    <t>Темп роста услуг ЗАО "ЦФР" 2011 к 2010 г., %</t>
  </si>
  <si>
    <t>Темп роста средневзвеш. нерег. цены покупки ээ (ОАО "АТС") 2012 к 2011 г., %</t>
  </si>
  <si>
    <t>Темп роста нерегулируемой (свободной) цены мая 2012 к нерегулируемой (свбодной) цене декабря 2011 г.,%</t>
  </si>
  <si>
    <t>Средневзв нерег. цена покупки ээ (ОАО "АТС") на май 2012 г.</t>
  </si>
  <si>
    <t>СН I</t>
  </si>
  <si>
    <t>СН II</t>
  </si>
  <si>
    <t>в том числе</t>
  </si>
  <si>
    <t>2011 год</t>
  </si>
  <si>
    <t>Услуги по передаче эл.энергии  с 01.07.2012</t>
  </si>
  <si>
    <t>Сбытовая надбавка ГП с 01.07.2012</t>
  </si>
  <si>
    <t>Услуги ЗАО "ЦФР" с 01.07.2012</t>
  </si>
  <si>
    <t>Плата за услуги, оказываемые ОАО "АТС" с 01.07.2012</t>
  </si>
  <si>
    <t>добавлено, что получить соответствие данным организации</t>
  </si>
  <si>
    <t xml:space="preserve">Нерегулируемая (свободная) цена </t>
  </si>
  <si>
    <t xml:space="preserve"> средневзв нерег. цена покупки ээ (ОАО "АТС")</t>
  </si>
  <si>
    <t>данные организации</t>
  </si>
  <si>
    <t>Факторный анализ влияния изменения ожидаемой цены на электрическую энергию в декабре 2012 г. по отношению к уровню цен декабря 2011 г.</t>
  </si>
  <si>
    <t>Тариф на услуги по передаче эл.энергии  с 01.07.2012</t>
  </si>
  <si>
    <r>
      <t xml:space="preserve">Сбытовая надбавка ГП </t>
    </r>
    <r>
      <rPr>
        <b/>
        <sz val="14"/>
        <rFont val="Times New Roman"/>
        <family val="1"/>
        <charset val="204"/>
      </rPr>
      <t>с 01.07.2012</t>
    </r>
  </si>
  <si>
    <t xml:space="preserve">Услуги ЗАО "ЦФР" </t>
  </si>
  <si>
    <r>
      <t xml:space="preserve">Средневзв нерег. цена покупки ээ (ОАО "АТС") на </t>
    </r>
    <r>
      <rPr>
        <b/>
        <sz val="12"/>
        <color indexed="10"/>
        <rFont val="Times New Roman"/>
        <family val="1"/>
        <charset val="204"/>
      </rPr>
      <t>декабрь</t>
    </r>
    <r>
      <rPr>
        <b/>
        <sz val="12"/>
        <rFont val="Times New Roman"/>
        <family val="1"/>
      </rPr>
      <t xml:space="preserve"> 2012 г.</t>
    </r>
  </si>
  <si>
    <t>Влияние изменения составляющих цены на эл. эн., %</t>
  </si>
  <si>
    <t>(без НДС)</t>
  </si>
  <si>
    <t xml:space="preserve">Темп роста тарифа на услуги по передаче эл.эн. Августа к июлю, % </t>
  </si>
  <si>
    <t xml:space="preserve">Темп роста сбытовой надбавки августа к июлю 2012 г., % </t>
  </si>
  <si>
    <t xml:space="preserve">Темп роста услуги ЗАО "ЦФР"  августа к июлю 2012 г., % </t>
  </si>
  <si>
    <t>Динамика показателей составляющих ожидаемой цены на электрическую энергию в декабре 2012 г. по отношению к уровню цен декабря 2011 г.</t>
  </si>
  <si>
    <t>показатели декабря 2012 года</t>
  </si>
  <si>
    <t>Средневзв нерег. цена покупки ээ (ОАО "АТС") в декабре 2012 года</t>
  </si>
  <si>
    <t xml:space="preserve">Темп роста тарифа на услуги по передаче эл.эн. декабря 2012  к декабрю 2011 г., % </t>
  </si>
  <si>
    <t xml:space="preserve">Темп роста сбытовой надбавки декабря 2012  к декабрю 2011 г., % </t>
  </si>
  <si>
    <t xml:space="preserve">Темп роста услуги ЗАО "ЦФР"  декабря 2012  к декабрю 2011 г., % </t>
  </si>
  <si>
    <t>Темп роста средневзвеш. нерег. цены покупки ээ (ОАО "АТС") декабря 2012 к декабрю 2011 г., %</t>
  </si>
  <si>
    <t>Темп роста нерегулируемой (свободной) цены  декабря 2012  к нерегулируемой (свбодной) цене декабря 2011 г., %</t>
  </si>
  <si>
    <t>Группа потребителей, в зависимости от величины максимальной мощности энергопринимающих устройств им принадлежащих</t>
  </si>
  <si>
    <t>от 670 кВт до 10 МВт</t>
  </si>
  <si>
    <t xml:space="preserve">средневзвешенная нерегулируемая цена покупки э/э на оптовом рынке                                           </t>
  </si>
  <si>
    <t>Нерегулируемая цена на электрическую энергию</t>
  </si>
  <si>
    <t>Сбытовая надбавка ГП *</t>
  </si>
  <si>
    <t xml:space="preserve">в январе не заполнялось, т.к. в январе, декабрь это и предшествующий месяц тоже </t>
  </si>
  <si>
    <t>стоимости услуг по передаче</t>
  </si>
  <si>
    <t>размера сбытовой надбавки ГП</t>
  </si>
  <si>
    <t>стоимости услуг ЗАО "ЦФР"</t>
  </si>
  <si>
    <t>платы за услуги, оказываемые ОАО "АТС"</t>
  </si>
  <si>
    <t>нерегулируемой (свободной) цены</t>
  </si>
  <si>
    <t>Размер платы за иные услуги, оказание которых является неотъемлемой частью процесса поставки электрической энергии потребителям</t>
  </si>
  <si>
    <t>Нерегулируемая (свободная) цена на э/э для потребителей</t>
  </si>
  <si>
    <t>руб./МВт*ч</t>
  </si>
  <si>
    <t>%</t>
  </si>
  <si>
    <t xml:space="preserve"> средневзв нерег. цена покупки ээ  с ОРЭМ</t>
  </si>
  <si>
    <t>Нерегулируемая (свободная) цена</t>
  </si>
  <si>
    <t>Стоимость услуг по передаче</t>
  </si>
  <si>
    <t xml:space="preserve"> Средневзв. нерег. цена покупки ээ  с ОРЭМ</t>
  </si>
  <si>
    <t>Услуги по оперативно-диспетчерскому управлению</t>
  </si>
  <si>
    <t>Темп роста в январе 2017 к декабрю 2016, %</t>
  </si>
  <si>
    <t xml:space="preserve">Удельный вес составляющих цены в составе конечного тарифа за январь 2017 года, % </t>
  </si>
  <si>
    <t xml:space="preserve">Услуги по передаче эл.энергии*** </t>
  </si>
  <si>
    <t xml:space="preserve">Тариф на передачу эл.энергии** </t>
  </si>
  <si>
    <t>Приложение № 2</t>
  </si>
  <si>
    <t>Темп роста в феврале 2017 к январю 2017, %</t>
  </si>
  <si>
    <t xml:space="preserve">Удельный вес составляющих цены в составе конечного тарифа за февраль 2017 года, % </t>
  </si>
  <si>
    <t>Темп роста в марте 2017 к февралю 2017, %</t>
  </si>
  <si>
    <t xml:space="preserve">Удельный вес составляющих цены в составе конечного тарифа за март 2017 года, % </t>
  </si>
  <si>
    <t>Темп роста в апреле 2017 к марту 2017, %</t>
  </si>
  <si>
    <t xml:space="preserve">Удельный вес составляющих цены в составе конечного тарифа за апрель 2017 года, % </t>
  </si>
  <si>
    <t>Темп роста в мае 2017 к апрелю 2017, %</t>
  </si>
  <si>
    <t xml:space="preserve">Удельный вес составляющих цены в составе конечного тарифа за май 2017 года, % </t>
  </si>
  <si>
    <t>Услуги по передаче эл.энергии**</t>
  </si>
  <si>
    <t>Прочие потребители
 (без НДС)</t>
  </si>
  <si>
    <t>менее 670 кВт</t>
  </si>
  <si>
    <t>более 10 МВт</t>
  </si>
  <si>
    <t xml:space="preserve">Удельный вес составляющих цены в составе конечного тарифа  % </t>
  </si>
  <si>
    <t>Динамика показателей составляющих нерегулируемой цены на электрическую энергию  по отношению к уровню цен прошлого месяца (руб./МВт ч)</t>
  </si>
  <si>
    <t>Фактические предельные уровни нерегулируемых цен на электрическую энергию (мощность), поставляемую покупателям ПАО "Астраханская энергосбытовая компания" (руб./МВт ч)</t>
  </si>
  <si>
    <t xml:space="preserve">Структура нерегулируемой (свободной) цены на электрическую энергию (%), поставляемую покупателям ПАО "Астраханская энергосбытовая компания" </t>
  </si>
  <si>
    <t>Приложение № 3.</t>
  </si>
  <si>
    <t>Приложение № 1.</t>
  </si>
  <si>
    <t>Приложение № 2 .</t>
  </si>
  <si>
    <t>Структура нерегулируемой (свободной) цены на электрическую энергию, поставляемую покупателям ПАО "Астраханская энергосбытовая компания", %</t>
  </si>
  <si>
    <t xml:space="preserve">** Постановление службы по тарифам Астраханской области  от 28.11.2022 № 185 «О единых (котловых) тарифах на услуги по передаче электрической энергии по сетям Астраханской области на долгосрочный период регулирования 2023-2027 годов»
</t>
  </si>
  <si>
    <r>
      <t xml:space="preserve">Темпы роста </t>
    </r>
    <r>
      <rPr>
        <b/>
        <i/>
        <sz val="12"/>
        <rFont val="Times New Roman"/>
        <family val="1"/>
        <charset val="204"/>
      </rPr>
      <t xml:space="preserve"> %</t>
    </r>
  </si>
  <si>
    <t>от</t>
  </si>
  <si>
    <t>до</t>
  </si>
  <si>
    <t>*если знак отрицательный"-" значит произошло снижение, если знак "+" значит рост!!</t>
  </si>
  <si>
    <t xml:space="preserve">*Сбытовая надбавка гарантирующего поставщика электрической энергии для подгрупп группы "прочие потребители" рассчитывается гарантирующим поставщиком в соответствии с  постановлением службы по тарифам Астраханской области от 10.12.2024 №94 «О сбытовых надбавках гарантирующего поставщика электрической энергии ПАО «Астраханская энергосбытовая компания» (ОГРН 1053000000041), поставляющего электрическую энергию (мощность) на розничном рынке на территории Астраханской области, на 2025 год» </t>
  </si>
  <si>
    <t>Предельный уровень нерегулируемых цен (по договорам энергоснабжения)</t>
  </si>
  <si>
    <t>I. Первая ценовая категория</t>
  </si>
  <si>
    <t>макс</t>
  </si>
  <si>
    <t>мин</t>
  </si>
  <si>
    <t>Примечание: заполняю ячейки с синем шрифтом</t>
  </si>
  <si>
    <t>Примечание: заполняю ячейки зеленого цвета с синем шрифтом (согласно Постановлениям Службы)</t>
  </si>
  <si>
    <t>июнь 2025 года</t>
  </si>
  <si>
    <t>май  2025 года</t>
  </si>
  <si>
    <t>Изменение нерегулируемой (свободной) цены на электрическую энергию *</t>
  </si>
  <si>
    <t>Изменение цены с ОРЭМ*</t>
  </si>
  <si>
    <t>Доля цены ОРЭМ в структуре конечной цены</t>
  </si>
  <si>
    <t>мин.</t>
  </si>
  <si>
    <t>Изменение цены Инфраструктуры*</t>
  </si>
  <si>
    <t>Доля цены Инфраструктуры в структуре конечной цены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</si>
</sst>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0.000000"/>
    <numFmt numFmtId="166" formatCode="0.0000"/>
    <numFmt numFmtId="167" formatCode="0.000"/>
    <numFmt numFmtId="168" formatCode="#,##0.0"/>
    <numFmt numFmtId="169" formatCode="[$-419]mmmm\ yyyy;@"/>
  </numFmts>
  <fonts count="6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u/>
      <sz val="12"/>
      <name val="Times New Roman"/>
      <family val="1"/>
    </font>
    <font>
      <b/>
      <sz val="12"/>
      <color indexed="16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60"/>
      <name val="Times New Roman"/>
      <family val="1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MS Sans Serif"/>
      <family val="2"/>
      <charset val="204"/>
    </font>
    <font>
      <sz val="10"/>
      <name val="Helv"/>
    </font>
    <font>
      <sz val="14"/>
      <name val="Times New Roman"/>
      <family val="1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2"/>
      <color indexed="8"/>
      <name val="Times New Roman"/>
      <family val="1"/>
      <charset val="204"/>
    </font>
    <font>
      <b/>
      <sz val="18"/>
      <name val="Times New Roman"/>
      <family val="1"/>
    </font>
    <font>
      <b/>
      <sz val="12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9"/>
      <name val="Times New Roman"/>
      <family val="1"/>
      <charset val="204"/>
    </font>
    <font>
      <b/>
      <sz val="12"/>
      <color rgb="FFC00000"/>
      <name val="Times New Roman"/>
      <family val="1"/>
    </font>
    <font>
      <b/>
      <sz val="12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0"/>
      <name val="Arial Cyr"/>
      <charset val="204"/>
    </font>
    <font>
      <b/>
      <sz val="12"/>
      <color rgb="FF7030A0"/>
      <name val="Times New Roman"/>
      <family val="1"/>
    </font>
    <font>
      <sz val="14"/>
      <color rgb="FFFF0000"/>
      <name val="Times New Roman"/>
      <family val="1"/>
    </font>
    <font>
      <b/>
      <sz val="12"/>
      <color rgb="FF0070C0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</font>
    <font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3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4"/>
      <color theme="3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b/>
      <sz val="10"/>
      <color rgb="FF7030A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2"/>
      <color theme="1"/>
      <name val="Times New Roman"/>
      <family val="1"/>
      <charset val="204"/>
    </font>
    <font>
      <b/>
      <i/>
      <sz val="10"/>
      <name val="Arial Cyr"/>
      <charset val="204"/>
    </font>
    <font>
      <sz val="24"/>
      <name val="Times New Roman"/>
      <family val="1"/>
    </font>
    <font>
      <sz val="2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3" fillId="0" borderId="1" applyBorder="0">
      <alignment horizontal="center" vertical="center" wrapText="1"/>
    </xf>
    <xf numFmtId="4" fontId="14" fillId="6" borderId="8" applyBorder="0">
      <alignment horizontal="right"/>
    </xf>
    <xf numFmtId="0" fontId="15" fillId="0" borderId="0"/>
    <xf numFmtId="0" fontId="16" fillId="0" borderId="0"/>
    <xf numFmtId="4" fontId="14" fillId="7" borderId="0" applyFont="0" applyBorder="0">
      <alignment horizontal="right"/>
    </xf>
    <xf numFmtId="0" fontId="39" fillId="0" borderId="0"/>
    <xf numFmtId="0" fontId="41" fillId="0" borderId="0"/>
    <xf numFmtId="0" fontId="1" fillId="0" borderId="0"/>
    <xf numFmtId="0" fontId="43" fillId="0" borderId="0"/>
    <xf numFmtId="0" fontId="44" fillId="0" borderId="0" applyNumberFormat="0" applyFill="0" applyBorder="0" applyAlignment="0" applyProtection="0"/>
  </cellStyleXfs>
  <cellXfs count="5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0" fontId="3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Border="1"/>
    <xf numFmtId="0" fontId="17" fillId="0" borderId="0" xfId="0" applyFont="1" applyAlignment="1">
      <alignment horizontal="centerContinuous"/>
    </xf>
    <xf numFmtId="0" fontId="17" fillId="0" borderId="0" xfId="0" applyFont="1"/>
    <xf numFmtId="0" fontId="19" fillId="0" borderId="0" xfId="0" applyFont="1" applyAlignment="1">
      <alignment horizontal="centerContinuous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4" fillId="3" borderId="24" xfId="0" applyFont="1" applyFill="1" applyBorder="1" applyAlignment="1">
      <alignment horizontal="center"/>
    </xf>
    <xf numFmtId="0" fontId="3" fillId="3" borderId="9" xfId="0" applyFont="1" applyFill="1" applyBorder="1"/>
    <xf numFmtId="0" fontId="4" fillId="3" borderId="18" xfId="0" applyFont="1" applyFill="1" applyBorder="1" applyAlignment="1">
      <alignment horizontal="center"/>
    </xf>
    <xf numFmtId="0" fontId="3" fillId="4" borderId="8" xfId="0" applyFont="1" applyFill="1" applyBorder="1"/>
    <xf numFmtId="0" fontId="4" fillId="0" borderId="8" xfId="0" applyFont="1" applyBorder="1" applyAlignment="1">
      <alignment horizontal="center"/>
    </xf>
    <xf numFmtId="0" fontId="3" fillId="0" borderId="9" xfId="0" applyFont="1" applyBorder="1"/>
    <xf numFmtId="0" fontId="4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/>
    </xf>
    <xf numFmtId="164" fontId="5" fillId="0" borderId="8" xfId="0" applyNumberFormat="1" applyFont="1" applyBorder="1"/>
    <xf numFmtId="164" fontId="7" fillId="0" borderId="8" xfId="0" applyNumberFormat="1" applyFont="1" applyBorder="1"/>
    <xf numFmtId="166" fontId="5" fillId="0" borderId="18" xfId="0" applyNumberFormat="1" applyFont="1" applyFill="1" applyBorder="1" applyAlignment="1">
      <alignment horizontal="center"/>
    </xf>
    <xf numFmtId="164" fontId="7" fillId="0" borderId="8" xfId="0" applyNumberFormat="1" applyFont="1" applyFill="1" applyBorder="1"/>
    <xf numFmtId="2" fontId="5" fillId="0" borderId="8" xfId="0" applyNumberFormat="1" applyFont="1" applyFill="1" applyBorder="1" applyAlignment="1">
      <alignment horizontal="center"/>
    </xf>
    <xf numFmtId="166" fontId="5" fillId="0" borderId="15" xfId="0" applyNumberFormat="1" applyFont="1" applyFill="1" applyBorder="1" applyAlignment="1">
      <alignment horizontal="center"/>
    </xf>
    <xf numFmtId="167" fontId="3" fillId="0" borderId="8" xfId="0" applyNumberFormat="1" applyFont="1" applyBorder="1"/>
    <xf numFmtId="0" fontId="10" fillId="0" borderId="8" xfId="0" applyFont="1" applyBorder="1" applyAlignment="1">
      <alignment horizontal="center" wrapText="1"/>
    </xf>
    <xf numFmtId="164" fontId="5" fillId="0" borderId="8" xfId="0" applyNumberFormat="1" applyFont="1" applyFill="1" applyBorder="1"/>
    <xf numFmtId="166" fontId="3" fillId="0" borderId="18" xfId="0" applyNumberFormat="1" applyFont="1" applyBorder="1"/>
    <xf numFmtId="164" fontId="3" fillId="0" borderId="8" xfId="0" applyNumberFormat="1" applyFont="1" applyBorder="1"/>
    <xf numFmtId="167" fontId="5" fillId="0" borderId="15" xfId="0" applyNumberFormat="1" applyFont="1" applyBorder="1" applyAlignment="1">
      <alignment horizontal="center"/>
    </xf>
    <xf numFmtId="166" fontId="3" fillId="0" borderId="15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7" fontId="3" fillId="3" borderId="8" xfId="0" applyNumberFormat="1" applyFont="1" applyFill="1" applyBorder="1"/>
    <xf numFmtId="166" fontId="5" fillId="0" borderId="15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166" fontId="5" fillId="0" borderId="19" xfId="0" applyNumberFormat="1" applyFont="1" applyFill="1" applyBorder="1" applyAlignment="1">
      <alignment horizontal="center"/>
    </xf>
    <xf numFmtId="164" fontId="5" fillId="0" borderId="19" xfId="0" applyNumberFormat="1" applyFont="1" applyBorder="1"/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165" fontId="5" fillId="0" borderId="26" xfId="0" applyNumberFormat="1" applyFont="1" applyFill="1" applyBorder="1" applyAlignment="1">
      <alignment horizontal="center"/>
    </xf>
    <xf numFmtId="165" fontId="5" fillId="0" borderId="26" xfId="0" applyNumberFormat="1" applyFont="1" applyBorder="1"/>
    <xf numFmtId="164" fontId="7" fillId="0" borderId="26" xfId="0" applyNumberFormat="1" applyFont="1" applyBorder="1"/>
    <xf numFmtId="0" fontId="20" fillId="0" borderId="0" xfId="0" applyFont="1" applyBorder="1" applyAlignment="1">
      <alignment horizontal="left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4" fillId="3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right"/>
    </xf>
    <xf numFmtId="0" fontId="3" fillId="9" borderId="8" xfId="0" applyFont="1" applyFill="1" applyBorder="1"/>
    <xf numFmtId="0" fontId="6" fillId="0" borderId="16" xfId="0" applyFont="1" applyBorder="1" applyAlignment="1">
      <alignment wrapText="1"/>
    </xf>
    <xf numFmtId="0" fontId="4" fillId="10" borderId="24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166" fontId="5" fillId="10" borderId="24" xfId="0" applyNumberFormat="1" applyFont="1" applyFill="1" applyBorder="1" applyAlignment="1">
      <alignment horizontal="center"/>
    </xf>
    <xf numFmtId="166" fontId="5" fillId="0" borderId="16" xfId="0" applyNumberFormat="1" applyFont="1" applyFill="1" applyBorder="1" applyAlignment="1">
      <alignment horizontal="center"/>
    </xf>
    <xf numFmtId="166" fontId="5" fillId="4" borderId="16" xfId="0" applyNumberFormat="1" applyFont="1" applyFill="1" applyBorder="1" applyAlignment="1">
      <alignment horizontal="center"/>
    </xf>
    <xf numFmtId="166" fontId="5" fillId="4" borderId="9" xfId="0" applyNumberFormat="1" applyFont="1" applyFill="1" applyBorder="1" applyAlignment="1">
      <alignment horizontal="center"/>
    </xf>
    <xf numFmtId="166" fontId="5" fillId="0" borderId="30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/>
    </xf>
    <xf numFmtId="167" fontId="5" fillId="0" borderId="8" xfId="0" applyNumberFormat="1" applyFont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166" fontId="3" fillId="0" borderId="8" xfId="0" applyNumberFormat="1" applyFont="1" applyBorder="1"/>
    <xf numFmtId="164" fontId="5" fillId="0" borderId="9" xfId="0" applyNumberFormat="1" applyFont="1" applyBorder="1"/>
    <xf numFmtId="0" fontId="3" fillId="0" borderId="6" xfId="0" applyFont="1" applyBorder="1"/>
    <xf numFmtId="164" fontId="7" fillId="0" borderId="8" xfId="0" applyNumberFormat="1" applyFont="1" applyBorder="1" applyAlignment="1">
      <alignment horizontal="center"/>
    </xf>
    <xf numFmtId="167" fontId="3" fillId="0" borderId="0" xfId="0" applyNumberFormat="1" applyFont="1" applyBorder="1"/>
    <xf numFmtId="164" fontId="5" fillId="0" borderId="8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167" fontId="3" fillId="3" borderId="0" xfId="0" applyNumberFormat="1" applyFont="1" applyFill="1" applyBorder="1"/>
    <xf numFmtId="164" fontId="5" fillId="0" borderId="21" xfId="0" applyNumberFormat="1" applyFont="1" applyBorder="1"/>
    <xf numFmtId="165" fontId="5" fillId="0" borderId="23" xfId="0" applyNumberFormat="1" applyFont="1" applyBorder="1"/>
    <xf numFmtId="0" fontId="4" fillId="0" borderId="8" xfId="0" applyFont="1" applyFill="1" applyBorder="1"/>
    <xf numFmtId="164" fontId="3" fillId="12" borderId="8" xfId="0" applyNumberFormat="1" applyFont="1" applyFill="1" applyBorder="1" applyAlignment="1">
      <alignment horizontal="right"/>
    </xf>
    <xf numFmtId="0" fontId="3" fillId="12" borderId="8" xfId="0" applyFont="1" applyFill="1" applyBorder="1"/>
    <xf numFmtId="0" fontId="4" fillId="10" borderId="8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 vertical="center" wrapText="1"/>
    </xf>
    <xf numFmtId="166" fontId="5" fillId="10" borderId="8" xfId="0" applyNumberFormat="1" applyFont="1" applyFill="1" applyBorder="1" applyAlignment="1">
      <alignment horizontal="center"/>
    </xf>
    <xf numFmtId="166" fontId="5" fillId="12" borderId="8" xfId="0" applyNumberFormat="1" applyFont="1" applyFill="1" applyBorder="1" applyAlignment="1">
      <alignment horizontal="center"/>
    </xf>
    <xf numFmtId="166" fontId="5" fillId="12" borderId="18" xfId="0" applyNumberFormat="1" applyFont="1" applyFill="1" applyBorder="1" applyAlignment="1">
      <alignment horizontal="center"/>
    </xf>
    <xf numFmtId="164" fontId="5" fillId="12" borderId="8" xfId="0" applyNumberFormat="1" applyFont="1" applyFill="1" applyBorder="1"/>
    <xf numFmtId="164" fontId="7" fillId="12" borderId="8" xfId="0" applyNumberFormat="1" applyFont="1" applyFill="1" applyBorder="1"/>
    <xf numFmtId="2" fontId="5" fillId="10" borderId="8" xfId="0" applyNumberFormat="1" applyFont="1" applyFill="1" applyBorder="1" applyAlignment="1">
      <alignment horizontal="center"/>
    </xf>
    <xf numFmtId="167" fontId="7" fillId="0" borderId="8" xfId="0" applyNumberFormat="1" applyFont="1" applyBorder="1" applyAlignment="1">
      <alignment horizontal="center" vertical="center" wrapText="1"/>
    </xf>
    <xf numFmtId="2" fontId="5" fillId="12" borderId="15" xfId="0" applyNumberFormat="1" applyFont="1" applyFill="1" applyBorder="1" applyAlignment="1">
      <alignment horizontal="center"/>
    </xf>
    <xf numFmtId="2" fontId="5" fillId="12" borderId="8" xfId="0" applyNumberFormat="1" applyFont="1" applyFill="1" applyBorder="1"/>
    <xf numFmtId="2" fontId="7" fillId="12" borderId="8" xfId="0" applyNumberFormat="1" applyFont="1" applyFill="1" applyBorder="1"/>
    <xf numFmtId="2" fontId="5" fillId="12" borderId="9" xfId="0" applyNumberFormat="1" applyFont="1" applyFill="1" applyBorder="1"/>
    <xf numFmtId="164" fontId="3" fillId="12" borderId="8" xfId="0" applyNumberFormat="1" applyFont="1" applyFill="1" applyBorder="1"/>
    <xf numFmtId="2" fontId="23" fillId="12" borderId="8" xfId="0" applyNumberFormat="1" applyFont="1" applyFill="1" applyBorder="1"/>
    <xf numFmtId="2" fontId="3" fillId="12" borderId="8" xfId="0" applyNumberFormat="1" applyFont="1" applyFill="1" applyBorder="1" applyAlignment="1">
      <alignment horizontal="center" vertical="center" wrapText="1"/>
    </xf>
    <xf numFmtId="166" fontId="5" fillId="12" borderId="15" xfId="0" applyNumberFormat="1" applyFont="1" applyFill="1" applyBorder="1" applyAlignment="1">
      <alignment horizontal="center"/>
    </xf>
    <xf numFmtId="2" fontId="24" fillId="12" borderId="8" xfId="0" applyNumberFormat="1" applyFont="1" applyFill="1" applyBorder="1"/>
    <xf numFmtId="166" fontId="3" fillId="12" borderId="8" xfId="0" applyNumberFormat="1" applyFont="1" applyFill="1" applyBorder="1"/>
    <xf numFmtId="0" fontId="6" fillId="0" borderId="6" xfId="0" applyFont="1" applyBorder="1" applyAlignment="1">
      <alignment wrapText="1"/>
    </xf>
    <xf numFmtId="167" fontId="8" fillId="0" borderId="8" xfId="0" applyNumberFormat="1" applyFont="1" applyFill="1" applyBorder="1" applyAlignment="1">
      <alignment horizontal="center"/>
    </xf>
    <xf numFmtId="2" fontId="10" fillId="12" borderId="8" xfId="0" applyNumberFormat="1" applyFont="1" applyFill="1" applyBorder="1" applyAlignment="1">
      <alignment horizontal="center"/>
    </xf>
    <xf numFmtId="164" fontId="5" fillId="12" borderId="9" xfId="0" applyNumberFormat="1" applyFont="1" applyFill="1" applyBorder="1"/>
    <xf numFmtId="167" fontId="3" fillId="12" borderId="8" xfId="0" applyNumberFormat="1" applyFont="1" applyFill="1" applyBorder="1"/>
    <xf numFmtId="0" fontId="0" fillId="0" borderId="0" xfId="0" applyAlignment="1">
      <alignment wrapText="1"/>
    </xf>
    <xf numFmtId="0" fontId="10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26" fillId="10" borderId="5" xfId="0" applyNumberFormat="1" applyFont="1" applyFill="1" applyBorder="1" applyAlignment="1">
      <alignment horizontal="center"/>
    </xf>
    <xf numFmtId="2" fontId="26" fillId="0" borderId="8" xfId="0" applyNumberFormat="1" applyFont="1" applyBorder="1" applyAlignment="1">
      <alignment horizontal="center" vertical="center" wrapText="1"/>
    </xf>
    <xf numFmtId="2" fontId="26" fillId="0" borderId="15" xfId="0" applyNumberFormat="1" applyFont="1" applyFill="1" applyBorder="1" applyAlignment="1">
      <alignment horizontal="center"/>
    </xf>
    <xf numFmtId="2" fontId="26" fillId="0" borderId="17" xfId="0" applyNumberFormat="1" applyFont="1" applyFill="1" applyBorder="1" applyAlignment="1">
      <alignment horizontal="center"/>
    </xf>
    <xf numFmtId="2" fontId="26" fillId="10" borderId="24" xfId="0" applyNumberFormat="1" applyFont="1" applyFill="1" applyBorder="1" applyAlignment="1">
      <alignment horizontal="center"/>
    </xf>
    <xf numFmtId="2" fontId="26" fillId="0" borderId="8" xfId="0" applyNumberFormat="1" applyFont="1" applyFill="1" applyBorder="1" applyAlignment="1">
      <alignment horizontal="center"/>
    </xf>
    <xf numFmtId="167" fontId="26" fillId="0" borderId="8" xfId="0" applyNumberFormat="1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/>
    </xf>
    <xf numFmtId="2" fontId="26" fillId="4" borderId="16" xfId="0" applyNumberFormat="1" applyFont="1" applyFill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4" borderId="9" xfId="0" applyNumberFormat="1" applyFont="1" applyFill="1" applyBorder="1" applyAlignment="1">
      <alignment horizontal="center"/>
    </xf>
    <xf numFmtId="2" fontId="26" fillId="0" borderId="38" xfId="0" applyNumberFormat="1" applyFont="1" applyFill="1" applyBorder="1" applyAlignment="1">
      <alignment horizontal="center"/>
    </xf>
    <xf numFmtId="2" fontId="26" fillId="0" borderId="8" xfId="0" applyNumberFormat="1" applyFont="1" applyBorder="1"/>
    <xf numFmtId="2" fontId="26" fillId="0" borderId="9" xfId="0" applyNumberFormat="1" applyFont="1" applyBorder="1"/>
    <xf numFmtId="164" fontId="27" fillId="0" borderId="8" xfId="0" applyNumberFormat="1" applyFont="1" applyBorder="1"/>
    <xf numFmtId="0" fontId="27" fillId="0" borderId="8" xfId="0" applyFont="1" applyBorder="1"/>
    <xf numFmtId="2" fontId="28" fillId="0" borderId="8" xfId="0" applyNumberFormat="1" applyFont="1" applyBorder="1"/>
    <xf numFmtId="2" fontId="29" fillId="9" borderId="8" xfId="0" applyNumberFormat="1" applyFont="1" applyFill="1" applyBorder="1"/>
    <xf numFmtId="166" fontId="26" fillId="0" borderId="15" xfId="0" applyNumberFormat="1" applyFont="1" applyFill="1" applyBorder="1" applyAlignment="1">
      <alignment horizontal="center"/>
    </xf>
    <xf numFmtId="166" fontId="26" fillId="0" borderId="17" xfId="0" applyNumberFormat="1" applyFont="1" applyFill="1" applyBorder="1" applyAlignment="1">
      <alignment horizontal="center"/>
    </xf>
    <xf numFmtId="166" fontId="26" fillId="0" borderId="8" xfId="0" applyNumberFormat="1" applyFont="1" applyFill="1" applyBorder="1" applyAlignment="1">
      <alignment horizontal="center"/>
    </xf>
    <xf numFmtId="166" fontId="27" fillId="0" borderId="8" xfId="0" applyNumberFormat="1" applyFont="1" applyBorder="1"/>
    <xf numFmtId="166" fontId="26" fillId="0" borderId="10" xfId="0" applyNumberFormat="1" applyFont="1" applyFill="1" applyBorder="1" applyAlignment="1">
      <alignment horizontal="center"/>
    </xf>
    <xf numFmtId="166" fontId="26" fillId="0" borderId="11" xfId="0" applyNumberFormat="1" applyFont="1" applyFill="1" applyBorder="1" applyAlignment="1">
      <alignment horizontal="center"/>
    </xf>
    <xf numFmtId="166" fontId="26" fillId="0" borderId="39" xfId="0" applyNumberFormat="1" applyFont="1" applyFill="1" applyBorder="1" applyAlignment="1">
      <alignment horizontal="center"/>
    </xf>
    <xf numFmtId="166" fontId="26" fillId="0" borderId="32" xfId="0" applyNumberFormat="1" applyFont="1" applyFill="1" applyBorder="1" applyAlignment="1">
      <alignment horizontal="center"/>
    </xf>
    <xf numFmtId="166" fontId="26" fillId="0" borderId="13" xfId="0" applyNumberFormat="1" applyFont="1" applyFill="1" applyBorder="1" applyAlignment="1">
      <alignment horizontal="center"/>
    </xf>
    <xf numFmtId="166" fontId="26" fillId="0" borderId="33" xfId="0" applyNumberFormat="1" applyFont="1" applyFill="1" applyBorder="1" applyAlignment="1">
      <alignment horizontal="center"/>
    </xf>
    <xf numFmtId="0" fontId="27" fillId="0" borderId="8" xfId="0" applyFont="1" applyBorder="1" applyAlignment="1">
      <alignment horizontal="center"/>
    </xf>
    <xf numFmtId="166" fontId="26" fillId="0" borderId="14" xfId="0" applyNumberFormat="1" applyFont="1" applyFill="1" applyBorder="1" applyAlignment="1">
      <alignment horizontal="center"/>
    </xf>
    <xf numFmtId="166" fontId="26" fillId="0" borderId="40" xfId="0" applyNumberFormat="1" applyFont="1" applyFill="1" applyBorder="1" applyAlignment="1">
      <alignment horizontal="center"/>
    </xf>
    <xf numFmtId="164" fontId="26" fillId="0" borderId="8" xfId="0" applyNumberFormat="1" applyFont="1" applyBorder="1"/>
    <xf numFmtId="164" fontId="26" fillId="0" borderId="9" xfId="0" applyNumberFormat="1" applyFont="1" applyBorder="1"/>
    <xf numFmtId="167" fontId="27" fillId="0" borderId="8" xfId="0" applyNumberFormat="1" applyFont="1" applyBorder="1"/>
    <xf numFmtId="167" fontId="5" fillId="0" borderId="15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 vertical="center" wrapText="1"/>
    </xf>
    <xf numFmtId="2" fontId="26" fillId="2" borderId="8" xfId="0" applyNumberFormat="1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66" fontId="5" fillId="8" borderId="8" xfId="0" applyNumberFormat="1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166" fontId="5" fillId="13" borderId="8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2" fontId="30" fillId="9" borderId="8" xfId="0" applyNumberFormat="1" applyFont="1" applyFill="1" applyBorder="1"/>
    <xf numFmtId="165" fontId="5" fillId="13" borderId="8" xfId="0" applyNumberFormat="1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165" fontId="5" fillId="8" borderId="8" xfId="0" applyNumberFormat="1" applyFont="1" applyFill="1" applyBorder="1" applyAlignment="1">
      <alignment horizontal="center"/>
    </xf>
    <xf numFmtId="167" fontId="32" fillId="0" borderId="8" xfId="0" applyNumberFormat="1" applyFont="1" applyBorder="1"/>
    <xf numFmtId="167" fontId="31" fillId="0" borderId="0" xfId="0" applyNumberFormat="1" applyFont="1" applyBorder="1"/>
    <xf numFmtId="167" fontId="31" fillId="3" borderId="0" xfId="0" applyNumberFormat="1" applyFont="1" applyFill="1" applyBorder="1"/>
    <xf numFmtId="0" fontId="33" fillId="0" borderId="0" xfId="0" applyFont="1" applyBorder="1" applyAlignment="1">
      <alignment horizontal="left" wrapText="1"/>
    </xf>
    <xf numFmtId="2" fontId="29" fillId="0" borderId="8" xfId="0" applyNumberFormat="1" applyFont="1" applyBorder="1"/>
    <xf numFmtId="0" fontId="3" fillId="14" borderId="8" xfId="0" applyFont="1" applyFill="1" applyBorder="1"/>
    <xf numFmtId="2" fontId="29" fillId="14" borderId="8" xfId="0" applyNumberFormat="1" applyFont="1" applyFill="1" applyBorder="1"/>
    <xf numFmtId="2" fontId="30" fillId="14" borderId="8" xfId="0" applyNumberFormat="1" applyFont="1" applyFill="1" applyBorder="1"/>
    <xf numFmtId="166" fontId="5" fillId="0" borderId="13" xfId="0" applyNumberFormat="1" applyFont="1" applyFill="1" applyBorder="1" applyAlignment="1">
      <alignment horizontal="center"/>
    </xf>
    <xf numFmtId="2" fontId="5" fillId="0" borderId="17" xfId="0" applyNumberFormat="1" applyFont="1" applyFill="1" applyBorder="1" applyAlignment="1">
      <alignment horizontal="center"/>
    </xf>
    <xf numFmtId="166" fontId="5" fillId="0" borderId="17" xfId="0" applyNumberFormat="1" applyFont="1" applyFill="1" applyBorder="1" applyAlignment="1">
      <alignment horizontal="center"/>
    </xf>
    <xf numFmtId="2" fontId="5" fillId="10" borderId="5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0" fillId="15" borderId="0" xfId="0" applyFill="1"/>
    <xf numFmtId="166" fontId="5" fillId="2" borderId="8" xfId="0" applyNumberFormat="1" applyFont="1" applyFill="1" applyBorder="1" applyAlignment="1">
      <alignment horizontal="center"/>
    </xf>
    <xf numFmtId="0" fontId="17" fillId="2" borderId="0" xfId="0" applyFont="1" applyFill="1"/>
    <xf numFmtId="0" fontId="4" fillId="2" borderId="8" xfId="0" applyFont="1" applyFill="1" applyBorder="1" applyAlignment="1">
      <alignment wrapText="1"/>
    </xf>
    <xf numFmtId="0" fontId="10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wrapText="1"/>
    </xf>
    <xf numFmtId="164" fontId="5" fillId="2" borderId="8" xfId="0" applyNumberFormat="1" applyFont="1" applyFill="1" applyBorder="1"/>
    <xf numFmtId="164" fontId="7" fillId="2" borderId="8" xfId="0" applyNumberFormat="1" applyFont="1" applyFill="1" applyBorder="1"/>
    <xf numFmtId="2" fontId="31" fillId="2" borderId="8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/>
    <xf numFmtId="2" fontId="7" fillId="2" borderId="8" xfId="0" applyNumberFormat="1" applyFont="1" applyFill="1" applyBorder="1"/>
    <xf numFmtId="164" fontId="3" fillId="2" borderId="8" xfId="0" applyNumberFormat="1" applyFont="1" applyFill="1" applyBorder="1"/>
    <xf numFmtId="2" fontId="24" fillId="2" borderId="8" xfId="0" applyNumberFormat="1" applyFont="1" applyFill="1" applyBorder="1"/>
    <xf numFmtId="0" fontId="4" fillId="2" borderId="8" xfId="0" applyFont="1" applyFill="1" applyBorder="1" applyAlignment="1">
      <alignment horizontal="center"/>
    </xf>
    <xf numFmtId="0" fontId="18" fillId="2" borderId="0" xfId="0" applyFont="1" applyFill="1" applyBorder="1"/>
    <xf numFmtId="0" fontId="3" fillId="2" borderId="0" xfId="0" applyFont="1" applyFill="1"/>
    <xf numFmtId="164" fontId="3" fillId="2" borderId="8" xfId="0" applyNumberFormat="1" applyFont="1" applyFill="1" applyBorder="1" applyAlignment="1">
      <alignment horizontal="right"/>
    </xf>
    <xf numFmtId="0" fontId="3" fillId="2" borderId="8" xfId="0" applyFont="1" applyFill="1" applyBorder="1"/>
    <xf numFmtId="0" fontId="11" fillId="2" borderId="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166" fontId="26" fillId="2" borderId="8" xfId="0" applyNumberFormat="1" applyFont="1" applyFill="1" applyBorder="1" applyAlignment="1">
      <alignment horizontal="center"/>
    </xf>
    <xf numFmtId="166" fontId="5" fillId="2" borderId="18" xfId="0" applyNumberFormat="1" applyFont="1" applyFill="1" applyBorder="1" applyAlignment="1">
      <alignment horizontal="center"/>
    </xf>
    <xf numFmtId="166" fontId="10" fillId="2" borderId="8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left" vertical="center" wrapText="1"/>
    </xf>
    <xf numFmtId="166" fontId="3" fillId="2" borderId="0" xfId="0" applyNumberFormat="1" applyFont="1" applyFill="1"/>
    <xf numFmtId="2" fontId="10" fillId="21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166" fontId="38" fillId="21" borderId="8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6" fontId="10" fillId="19" borderId="8" xfId="0" applyNumberFormat="1" applyFont="1" applyFill="1" applyBorder="1" applyAlignment="1">
      <alignment horizontal="center" vertical="center"/>
    </xf>
    <xf numFmtId="2" fontId="31" fillId="19" borderId="8" xfId="0" applyNumberFormat="1" applyFont="1" applyFill="1" applyBorder="1" applyAlignment="1">
      <alignment horizontal="center" vertical="center"/>
    </xf>
    <xf numFmtId="0" fontId="34" fillId="19" borderId="0" xfId="0" applyFont="1" applyFill="1"/>
    <xf numFmtId="0" fontId="0" fillId="23" borderId="0" xfId="0" applyFill="1"/>
    <xf numFmtId="0" fontId="34" fillId="23" borderId="0" xfId="0" applyFont="1" applyFill="1"/>
    <xf numFmtId="166" fontId="10" fillId="5" borderId="8" xfId="0" applyNumberFormat="1" applyFont="1" applyFill="1" applyBorder="1" applyAlignment="1">
      <alignment horizontal="center"/>
    </xf>
    <xf numFmtId="166" fontId="5" fillId="5" borderId="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168" fontId="3" fillId="13" borderId="8" xfId="0" applyNumberFormat="1" applyFont="1" applyFill="1" applyBorder="1" applyAlignment="1">
      <alignment horizontal="center" vertical="center" wrapText="1"/>
    </xf>
    <xf numFmtId="168" fontId="3" fillId="13" borderId="8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top"/>
    </xf>
    <xf numFmtId="0" fontId="10" fillId="0" borderId="8" xfId="0" applyFont="1" applyBorder="1"/>
    <xf numFmtId="2" fontId="3" fillId="13" borderId="8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10" fillId="15" borderId="8" xfId="0" applyNumberFormat="1" applyFont="1" applyFill="1" applyBorder="1" applyAlignment="1">
      <alignment horizontal="center" vertical="center" wrapText="1"/>
    </xf>
    <xf numFmtId="2" fontId="10" fillId="15" borderId="8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44" fillId="0" borderId="0" xfId="10" applyAlignment="1">
      <alignment vertical="center" wrapText="1"/>
    </xf>
    <xf numFmtId="0" fontId="45" fillId="2" borderId="0" xfId="0" applyFont="1" applyFill="1"/>
    <xf numFmtId="4" fontId="3" fillId="13" borderId="8" xfId="0" applyNumberFormat="1" applyFont="1" applyFill="1" applyBorder="1" applyAlignment="1">
      <alignment horizontal="center" vertical="center" wrapText="1"/>
    </xf>
    <xf numFmtId="4" fontId="3" fillId="13" borderId="8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/>
    </xf>
    <xf numFmtId="168" fontId="3" fillId="2" borderId="0" xfId="0" applyNumberFormat="1" applyFont="1" applyFill="1"/>
    <xf numFmtId="4" fontId="0" fillId="0" borderId="0" xfId="0" applyNumberFormat="1"/>
    <xf numFmtId="0" fontId="10" fillId="0" borderId="0" xfId="0" applyFont="1" applyAlignment="1">
      <alignment horizontal="right" vertical="center" wrapText="1"/>
    </xf>
    <xf numFmtId="166" fontId="10" fillId="2" borderId="8" xfId="0" applyNumberFormat="1" applyFont="1" applyFill="1" applyBorder="1" applyAlignment="1">
      <alignment horizontal="center" vertical="center"/>
    </xf>
    <xf numFmtId="166" fontId="10" fillId="5" borderId="8" xfId="0" applyNumberFormat="1" applyFont="1" applyFill="1" applyBorder="1" applyAlignment="1">
      <alignment horizontal="center" vertical="center"/>
    </xf>
    <xf numFmtId="168" fontId="31" fillId="2" borderId="1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4" fontId="40" fillId="0" borderId="8" xfId="0" applyNumberFormat="1" applyFont="1" applyBorder="1" applyAlignment="1">
      <alignment horizontal="center" vertical="center"/>
    </xf>
    <xf numFmtId="4" fontId="40" fillId="0" borderId="18" xfId="0" applyNumberFormat="1" applyFont="1" applyBorder="1" applyAlignment="1">
      <alignment horizontal="center" vertical="center"/>
    </xf>
    <xf numFmtId="2" fontId="10" fillId="15" borderId="6" xfId="0" applyNumberFormat="1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/>
    </xf>
    <xf numFmtId="0" fontId="35" fillId="2" borderId="8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 vertical="center"/>
    </xf>
    <xf numFmtId="166" fontId="5" fillId="17" borderId="8" xfId="0" applyNumberFormat="1" applyFont="1" applyFill="1" applyBorder="1" applyAlignment="1">
      <alignment horizontal="center"/>
    </xf>
    <xf numFmtId="166" fontId="35" fillId="2" borderId="8" xfId="0" applyNumberFormat="1" applyFont="1" applyFill="1" applyBorder="1" applyAlignment="1">
      <alignment horizontal="center"/>
    </xf>
    <xf numFmtId="166" fontId="37" fillId="2" borderId="8" xfId="0" applyNumberFormat="1" applyFont="1" applyFill="1" applyBorder="1" applyAlignment="1">
      <alignment horizontal="center"/>
    </xf>
    <xf numFmtId="2" fontId="10" fillId="17" borderId="8" xfId="0" applyNumberFormat="1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168" fontId="31" fillId="19" borderId="8" xfId="0" applyNumberFormat="1" applyFont="1" applyFill="1" applyBorder="1" applyAlignment="1">
      <alignment horizontal="center"/>
    </xf>
    <xf numFmtId="0" fontId="4" fillId="2" borderId="43" xfId="0" applyFont="1" applyFill="1" applyBorder="1" applyAlignment="1">
      <alignment wrapText="1"/>
    </xf>
    <xf numFmtId="0" fontId="6" fillId="2" borderId="43" xfId="0" applyFont="1" applyFill="1" applyBorder="1" applyAlignment="1">
      <alignment wrapText="1"/>
    </xf>
    <xf numFmtId="0" fontId="5" fillId="2" borderId="43" xfId="0" applyFont="1" applyFill="1" applyBorder="1" applyAlignment="1">
      <alignment horizontal="center" wrapText="1"/>
    </xf>
    <xf numFmtId="0" fontId="10" fillId="2" borderId="4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left" vertical="top" wrapText="1"/>
    </xf>
    <xf numFmtId="0" fontId="3" fillId="2" borderId="16" xfId="0" applyFont="1" applyFill="1" applyBorder="1"/>
    <xf numFmtId="0" fontId="4" fillId="2" borderId="16" xfId="0" applyFont="1" applyFill="1" applyBorder="1" applyAlignment="1">
      <alignment horizontal="center" vertical="center"/>
    </xf>
    <xf numFmtId="2" fontId="3" fillId="13" borderId="16" xfId="0" applyNumberFormat="1" applyFont="1" applyFill="1" applyBorder="1" applyAlignment="1">
      <alignment horizontal="center" vertical="center"/>
    </xf>
    <xf numFmtId="168" fontId="3" fillId="13" borderId="16" xfId="0" applyNumberFormat="1" applyFont="1" applyFill="1" applyBorder="1" applyAlignment="1">
      <alignment horizontal="center" vertical="center"/>
    </xf>
    <xf numFmtId="4" fontId="3" fillId="2" borderId="0" xfId="0" applyNumberFormat="1" applyFont="1" applyFill="1"/>
    <xf numFmtId="166" fontId="38" fillId="21" borderId="8" xfId="0" applyNumberFormat="1" applyFont="1" applyFill="1" applyBorder="1" applyAlignment="1">
      <alignment horizontal="center" vertical="center"/>
    </xf>
    <xf numFmtId="2" fontId="10" fillId="21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2" fontId="10" fillId="21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48" fillId="0" borderId="0" xfId="0" applyFont="1" applyBorder="1" applyAlignment="1">
      <alignment horizontal="right" wrapText="1"/>
    </xf>
    <xf numFmtId="4" fontId="10" fillId="5" borderId="8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6" fillId="2" borderId="0" xfId="0" applyFont="1" applyFill="1" applyBorder="1" applyAlignment="1">
      <alignment vertical="center"/>
    </xf>
    <xf numFmtId="0" fontId="52" fillId="0" borderId="0" xfId="0" applyFont="1" applyAlignment="1">
      <alignment horizontal="left"/>
    </xf>
    <xf numFmtId="168" fontId="31" fillId="2" borderId="19" xfId="0" applyNumberFormat="1" applyFont="1" applyFill="1" applyBorder="1" applyAlignment="1">
      <alignment horizontal="center"/>
    </xf>
    <xf numFmtId="168" fontId="31" fillId="2" borderId="29" xfId="0" applyNumberFormat="1" applyFont="1" applyFill="1" applyBorder="1" applyAlignment="1">
      <alignment horizontal="center"/>
    </xf>
    <xf numFmtId="166" fontId="38" fillId="21" borderId="8" xfId="0" applyNumberFormat="1" applyFont="1" applyFill="1" applyBorder="1" applyAlignment="1">
      <alignment horizontal="center" vertical="center"/>
    </xf>
    <xf numFmtId="2" fontId="10" fillId="21" borderId="8" xfId="0" applyNumberFormat="1" applyFont="1" applyFill="1" applyBorder="1" applyAlignment="1">
      <alignment horizontal="center" vertical="center"/>
    </xf>
    <xf numFmtId="2" fontId="10" fillId="17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2" fontId="10" fillId="21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top" wrapText="1"/>
    </xf>
    <xf numFmtId="164" fontId="5" fillId="5" borderId="8" xfId="0" applyNumberFormat="1" applyFont="1" applyFill="1" applyBorder="1" applyAlignment="1">
      <alignment horizontal="center" vertical="center"/>
    </xf>
    <xf numFmtId="166" fontId="5" fillId="5" borderId="8" xfId="0" applyNumberFormat="1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left" vertical="center" wrapText="1"/>
    </xf>
    <xf numFmtId="0" fontId="10" fillId="2" borderId="55" xfId="0" applyFont="1" applyFill="1" applyBorder="1" applyAlignment="1">
      <alignment horizontal="left" vertical="top" wrapText="1"/>
    </xf>
    <xf numFmtId="0" fontId="46" fillId="2" borderId="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center"/>
    </xf>
    <xf numFmtId="4" fontId="10" fillId="5" borderId="8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4" fillId="25" borderId="8" xfId="0" applyFont="1" applyFill="1" applyBorder="1" applyAlignment="1">
      <alignment horizontal="center"/>
    </xf>
    <xf numFmtId="166" fontId="4" fillId="25" borderId="8" xfId="0" applyNumberFormat="1" applyFont="1" applyFill="1" applyBorder="1" applyAlignment="1">
      <alignment horizontal="center" vertical="center"/>
    </xf>
    <xf numFmtId="166" fontId="5" fillId="25" borderId="8" xfId="0" applyNumberFormat="1" applyFont="1" applyFill="1" applyBorder="1" applyAlignment="1">
      <alignment horizontal="center"/>
    </xf>
    <xf numFmtId="2" fontId="10" fillId="25" borderId="8" xfId="0" applyNumberFormat="1" applyFont="1" applyFill="1" applyBorder="1" applyAlignment="1">
      <alignment horizontal="center" vertical="center"/>
    </xf>
    <xf numFmtId="2" fontId="10" fillId="25" borderId="8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 vertical="center"/>
    </xf>
    <xf numFmtId="2" fontId="38" fillId="2" borderId="8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 vertical="center" wrapText="1"/>
    </xf>
    <xf numFmtId="2" fontId="38" fillId="2" borderId="8" xfId="0" applyNumberFormat="1" applyFont="1" applyFill="1" applyBorder="1" applyAlignment="1">
      <alignment horizontal="center" vertical="center"/>
    </xf>
    <xf numFmtId="2" fontId="47" fillId="2" borderId="8" xfId="0" applyNumberFormat="1" applyFont="1" applyFill="1" applyBorder="1" applyAlignment="1">
      <alignment horizontal="center"/>
    </xf>
    <xf numFmtId="2" fontId="53" fillId="26" borderId="8" xfId="0" applyNumberFormat="1" applyFont="1" applyFill="1" applyBorder="1" applyAlignment="1">
      <alignment horizontal="center" vertical="center"/>
    </xf>
    <xf numFmtId="2" fontId="49" fillId="26" borderId="8" xfId="0" applyNumberFormat="1" applyFont="1" applyFill="1" applyBorder="1" applyAlignment="1">
      <alignment horizontal="center" vertical="center"/>
    </xf>
    <xf numFmtId="2" fontId="49" fillId="26" borderId="8" xfId="0" applyNumberFormat="1" applyFont="1" applyFill="1" applyBorder="1" applyAlignment="1">
      <alignment horizontal="center"/>
    </xf>
    <xf numFmtId="2" fontId="49" fillId="26" borderId="8" xfId="0" applyNumberFormat="1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center" wrapText="1"/>
    </xf>
    <xf numFmtId="0" fontId="3" fillId="25" borderId="8" xfId="0" applyFont="1" applyFill="1" applyBorder="1"/>
    <xf numFmtId="0" fontId="4" fillId="25" borderId="8" xfId="0" applyFont="1" applyFill="1" applyBorder="1" applyAlignment="1">
      <alignment horizontal="center" vertical="center"/>
    </xf>
    <xf numFmtId="4" fontId="3" fillId="25" borderId="8" xfId="0" applyNumberFormat="1" applyFont="1" applyFill="1" applyBorder="1" applyAlignment="1">
      <alignment horizontal="center" vertical="center" wrapText="1"/>
    </xf>
    <xf numFmtId="4" fontId="3" fillId="25" borderId="19" xfId="0" applyNumberFormat="1" applyFont="1" applyFill="1" applyBorder="1" applyAlignment="1">
      <alignment horizontal="center" vertical="center" wrapText="1"/>
    </xf>
    <xf numFmtId="4" fontId="3" fillId="25" borderId="19" xfId="0" applyNumberFormat="1" applyFont="1" applyFill="1" applyBorder="1" applyAlignment="1">
      <alignment horizontal="center" vertical="center"/>
    </xf>
    <xf numFmtId="4" fontId="3" fillId="25" borderId="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right"/>
    </xf>
    <xf numFmtId="0" fontId="0" fillId="0" borderId="0" xfId="0" applyAlignment="1">
      <alignment wrapText="1"/>
    </xf>
    <xf numFmtId="0" fontId="10" fillId="0" borderId="8" xfId="0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vertical="center" wrapText="1"/>
    </xf>
    <xf numFmtId="0" fontId="55" fillId="18" borderId="8" xfId="0" applyFont="1" applyFill="1" applyBorder="1" applyAlignment="1">
      <alignment vertical="center" wrapText="1"/>
    </xf>
    <xf numFmtId="164" fontId="12" fillId="2" borderId="8" xfId="0" applyNumberFormat="1" applyFont="1" applyFill="1" applyBorder="1" applyAlignment="1">
      <alignment horizontal="right"/>
    </xf>
    <xf numFmtId="0" fontId="12" fillId="2" borderId="8" xfId="0" applyFont="1" applyFill="1" applyBorder="1"/>
    <xf numFmtId="0" fontId="12" fillId="2" borderId="0" xfId="0" applyFont="1" applyFill="1"/>
    <xf numFmtId="0" fontId="11" fillId="2" borderId="8" xfId="0" applyFont="1" applyFill="1" applyBorder="1" applyAlignment="1">
      <alignment horizontal="right" vertical="center" wrapText="1"/>
    </xf>
    <xf numFmtId="0" fontId="57" fillId="0" borderId="8" xfId="8" applyFont="1" applyBorder="1" applyAlignment="1">
      <alignment horizontal="right" wrapText="1"/>
    </xf>
    <xf numFmtId="4" fontId="58" fillId="0" borderId="8" xfId="0" applyNumberFormat="1" applyFont="1" applyBorder="1" applyAlignment="1">
      <alignment horizontal="center" vertical="center"/>
    </xf>
    <xf numFmtId="4" fontId="58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23" borderId="0" xfId="0" applyFont="1" applyFill="1" applyAlignment="1">
      <alignment horizontal="center" vertical="center" wrapText="1"/>
    </xf>
    <xf numFmtId="17" fontId="50" fillId="23" borderId="0" xfId="0" applyNumberFormat="1" applyFont="1" applyFill="1" applyAlignment="1">
      <alignment horizontal="center" vertical="center" wrapText="1"/>
    </xf>
    <xf numFmtId="0" fontId="50" fillId="23" borderId="0" xfId="0" applyFont="1" applyFill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23" borderId="54" xfId="0" applyFont="1" applyFill="1" applyBorder="1" applyAlignment="1">
      <alignment horizontal="center" vertical="center"/>
    </xf>
    <xf numFmtId="0" fontId="5" fillId="23" borderId="55" xfId="0" applyFont="1" applyFill="1" applyBorder="1" applyAlignment="1">
      <alignment horizontal="center" vertical="center"/>
    </xf>
    <xf numFmtId="0" fontId="5" fillId="23" borderId="29" xfId="0" applyFont="1" applyFill="1" applyBorder="1" applyAlignment="1">
      <alignment horizontal="center" vertical="center"/>
    </xf>
    <xf numFmtId="0" fontId="38" fillId="0" borderId="0" xfId="8" applyFont="1" applyAlignment="1">
      <alignment horizontal="left" vertical="top" wrapText="1"/>
    </xf>
    <xf numFmtId="0" fontId="51" fillId="23" borderId="8" xfId="0" applyFont="1" applyFill="1" applyBorder="1" applyAlignment="1">
      <alignment horizontal="center" vertical="center"/>
    </xf>
    <xf numFmtId="0" fontId="51" fillId="23" borderId="19" xfId="0" applyFont="1" applyFill="1" applyBorder="1" applyAlignment="1">
      <alignment horizontal="center" vertical="center"/>
    </xf>
    <xf numFmtId="0" fontId="11" fillId="23" borderId="57" xfId="0" applyFont="1" applyFill="1" applyBorder="1" applyAlignment="1">
      <alignment horizontal="center"/>
    </xf>
    <xf numFmtId="0" fontId="11" fillId="23" borderId="17" xfId="0" applyFont="1" applyFill="1" applyBorder="1" applyAlignment="1">
      <alignment horizontal="center"/>
    </xf>
    <xf numFmtId="0" fontId="11" fillId="23" borderId="15" xfId="0" applyFont="1" applyFill="1" applyBorder="1" applyAlignment="1">
      <alignment horizontal="center"/>
    </xf>
    <xf numFmtId="166" fontId="60" fillId="19" borderId="54" xfId="0" applyNumberFormat="1" applyFont="1" applyFill="1" applyBorder="1" applyAlignment="1">
      <alignment horizontal="left" vertical="center"/>
    </xf>
    <xf numFmtId="166" fontId="60" fillId="19" borderId="55" xfId="0" applyNumberFormat="1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11" fillId="9" borderId="19" xfId="0" applyFont="1" applyFill="1" applyBorder="1" applyAlignment="1">
      <alignment horizontal="center" vertical="center" wrapText="1"/>
    </xf>
    <xf numFmtId="0" fontId="11" fillId="9" borderId="34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10" borderId="41" xfId="0" applyFont="1" applyFill="1" applyBorder="1" applyAlignment="1">
      <alignment horizontal="center" vertical="center" wrapText="1"/>
    </xf>
    <xf numFmtId="0" fontId="4" fillId="10" borderId="3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13" borderId="50" xfId="0" applyFont="1" applyFill="1" applyBorder="1" applyAlignment="1">
      <alignment horizontal="center" vertical="center" wrapText="1"/>
    </xf>
    <xf numFmtId="0" fontId="5" fillId="13" borderId="0" xfId="0" applyFont="1" applyFill="1" applyBorder="1" applyAlignment="1">
      <alignment horizontal="center" vertical="center" wrapText="1"/>
    </xf>
    <xf numFmtId="0" fontId="5" fillId="13" borderId="39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9" fillId="2" borderId="0" xfId="0" applyFont="1" applyFill="1" applyAlignment="1">
      <alignment horizontal="left"/>
    </xf>
    <xf numFmtId="0" fontId="54" fillId="15" borderId="19" xfId="0" applyFont="1" applyFill="1" applyBorder="1" applyAlignment="1">
      <alignment horizontal="center" vertical="center" wrapText="1"/>
    </xf>
    <xf numFmtId="0" fontId="54" fillId="15" borderId="34" xfId="0" applyFont="1" applyFill="1" applyBorder="1" applyAlignment="1">
      <alignment horizontal="center" vertical="center" wrapText="1"/>
    </xf>
    <xf numFmtId="0" fontId="56" fillId="19" borderId="19" xfId="0" applyFont="1" applyFill="1" applyBorder="1" applyAlignment="1">
      <alignment horizontal="center" vertical="center" wrapText="1"/>
    </xf>
    <xf numFmtId="0" fontId="56" fillId="19" borderId="3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25" borderId="43" xfId="0" applyFont="1" applyFill="1" applyBorder="1" applyAlignment="1">
      <alignment horizontal="center" vertical="center" wrapText="1"/>
    </xf>
    <xf numFmtId="0" fontId="3" fillId="25" borderId="18" xfId="0" applyFont="1" applyFill="1" applyBorder="1" applyAlignment="1">
      <alignment horizontal="center" vertical="center" wrapText="1"/>
    </xf>
    <xf numFmtId="0" fontId="55" fillId="25" borderId="19" xfId="0" applyFont="1" applyFill="1" applyBorder="1" applyAlignment="1">
      <alignment horizontal="center" vertical="center" wrapText="1"/>
    </xf>
    <xf numFmtId="0" fontId="55" fillId="25" borderId="34" xfId="0" applyFont="1" applyFill="1" applyBorder="1" applyAlignment="1">
      <alignment horizontal="center" vertical="center" wrapText="1"/>
    </xf>
    <xf numFmtId="0" fontId="54" fillId="2" borderId="19" xfId="0" applyFont="1" applyFill="1" applyBorder="1" applyAlignment="1">
      <alignment horizontal="center" vertical="center" wrapText="1"/>
    </xf>
    <xf numFmtId="0" fontId="54" fillId="2" borderId="34" xfId="0" applyFont="1" applyFill="1" applyBorder="1" applyAlignment="1">
      <alignment horizontal="center" vertical="center" wrapText="1"/>
    </xf>
    <xf numFmtId="0" fontId="55" fillId="2" borderId="19" xfId="0" applyFont="1" applyFill="1" applyBorder="1" applyAlignment="1">
      <alignment horizontal="center" vertical="center" wrapText="1"/>
    </xf>
    <xf numFmtId="0" fontId="55" fillId="2" borderId="34" xfId="0" applyFont="1" applyFill="1" applyBorder="1" applyAlignment="1">
      <alignment horizontal="center" vertical="center" wrapText="1"/>
    </xf>
    <xf numFmtId="0" fontId="55" fillId="2" borderId="54" xfId="0" applyFont="1" applyFill="1" applyBorder="1" applyAlignment="1">
      <alignment horizontal="center" vertical="center" wrapText="1"/>
    </xf>
    <xf numFmtId="0" fontId="55" fillId="2" borderId="57" xfId="0" applyFont="1" applyFill="1" applyBorder="1" applyAlignment="1">
      <alignment horizontal="center" vertical="center" wrapText="1"/>
    </xf>
    <xf numFmtId="0" fontId="56" fillId="2" borderId="19" xfId="0" applyFont="1" applyFill="1" applyBorder="1" applyAlignment="1">
      <alignment horizontal="center" vertical="center" wrapText="1"/>
    </xf>
    <xf numFmtId="0" fontId="56" fillId="2" borderId="34" xfId="0" applyFont="1" applyFill="1" applyBorder="1" applyAlignment="1">
      <alignment horizontal="center" vertical="center" wrapText="1"/>
    </xf>
    <xf numFmtId="0" fontId="12" fillId="25" borderId="19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 wrapText="1"/>
    </xf>
    <xf numFmtId="169" fontId="21" fillId="2" borderId="16" xfId="0" applyNumberFormat="1" applyFont="1" applyFill="1" applyBorder="1" applyAlignment="1">
      <alignment horizontal="center" vertical="center" wrapText="1"/>
    </xf>
    <xf numFmtId="169" fontId="21" fillId="2" borderId="43" xfId="0" applyNumberFormat="1" applyFont="1" applyFill="1" applyBorder="1" applyAlignment="1">
      <alignment horizontal="center" vertical="center" wrapText="1"/>
    </xf>
    <xf numFmtId="169" fontId="21" fillId="2" borderId="18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24" borderId="19" xfId="0" applyFont="1" applyFill="1" applyBorder="1" applyAlignment="1">
      <alignment horizontal="center" vertical="center" wrapText="1"/>
    </xf>
    <xf numFmtId="0" fontId="12" fillId="24" borderId="3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17" fontId="21" fillId="22" borderId="16" xfId="0" applyNumberFormat="1" applyFont="1" applyFill="1" applyBorder="1" applyAlignment="1">
      <alignment horizontal="center" vertical="center" wrapText="1"/>
    </xf>
    <xf numFmtId="17" fontId="21" fillId="22" borderId="43" xfId="0" applyNumberFormat="1" applyFont="1" applyFill="1" applyBorder="1" applyAlignment="1">
      <alignment horizontal="center" vertical="center" wrapText="1"/>
    </xf>
    <xf numFmtId="17" fontId="21" fillId="22" borderId="18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5" fillId="20" borderId="19" xfId="0" applyFont="1" applyFill="1" applyBorder="1" applyAlignment="1">
      <alignment horizontal="center" vertical="center" wrapText="1"/>
    </xf>
    <xf numFmtId="0" fontId="55" fillId="20" borderId="34" xfId="0" applyFont="1" applyFill="1" applyBorder="1" applyAlignment="1">
      <alignment horizontal="center" vertical="center" wrapText="1"/>
    </xf>
    <xf numFmtId="0" fontId="55" fillId="25" borderId="54" xfId="0" applyFont="1" applyFill="1" applyBorder="1" applyAlignment="1">
      <alignment horizontal="center" vertical="center" wrapText="1"/>
    </xf>
    <xf numFmtId="0" fontId="55" fillId="25" borderId="55" xfId="0" applyFont="1" applyFill="1" applyBorder="1" applyAlignment="1">
      <alignment horizontal="center" vertical="center" wrapText="1"/>
    </xf>
    <xf numFmtId="0" fontId="55" fillId="25" borderId="29" xfId="0" applyFont="1" applyFill="1" applyBorder="1" applyAlignment="1">
      <alignment horizontal="center" vertical="center" wrapText="1"/>
    </xf>
    <xf numFmtId="0" fontId="55" fillId="25" borderId="57" xfId="0" applyFont="1" applyFill="1" applyBorder="1" applyAlignment="1">
      <alignment horizontal="center" vertical="center" wrapText="1"/>
    </xf>
    <xf numFmtId="0" fontId="55" fillId="25" borderId="17" xfId="0" applyFont="1" applyFill="1" applyBorder="1" applyAlignment="1">
      <alignment horizontal="center" vertical="center" wrapText="1"/>
    </xf>
    <xf numFmtId="0" fontId="55" fillId="25" borderId="15" xfId="0" applyFont="1" applyFill="1" applyBorder="1" applyAlignment="1">
      <alignment horizontal="center" vertical="center" wrapText="1"/>
    </xf>
    <xf numFmtId="0" fontId="55" fillId="16" borderId="19" xfId="0" applyFont="1" applyFill="1" applyBorder="1" applyAlignment="1">
      <alignment horizontal="center" vertical="center" wrapText="1"/>
    </xf>
    <xf numFmtId="0" fontId="55" fillId="16" borderId="34" xfId="0" applyFont="1" applyFill="1" applyBorder="1" applyAlignment="1">
      <alignment horizontal="center" vertical="center" wrapText="1"/>
    </xf>
    <xf numFmtId="0" fontId="54" fillId="14" borderId="19" xfId="0" applyFont="1" applyFill="1" applyBorder="1" applyAlignment="1">
      <alignment horizontal="center" vertical="center" wrapText="1"/>
    </xf>
    <xf numFmtId="0" fontId="54" fillId="14" borderId="34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17" fontId="21" fillId="13" borderId="41" xfId="0" applyNumberFormat="1" applyFont="1" applyFill="1" applyBorder="1" applyAlignment="1">
      <alignment horizontal="center" vertical="center" wrapText="1"/>
    </xf>
    <xf numFmtId="17" fontId="21" fillId="13" borderId="42" xfId="0" applyNumberFormat="1" applyFont="1" applyFill="1" applyBorder="1" applyAlignment="1">
      <alignment horizontal="center" vertical="center" wrapText="1"/>
    </xf>
    <xf numFmtId="17" fontId="21" fillId="13" borderId="58" xfId="0" applyNumberFormat="1" applyFont="1" applyFill="1" applyBorder="1" applyAlignment="1">
      <alignment horizontal="center" vertical="center" wrapText="1"/>
    </xf>
    <xf numFmtId="0" fontId="11" fillId="19" borderId="31" xfId="0" applyFont="1" applyFill="1" applyBorder="1" applyAlignment="1">
      <alignment horizontal="center" vertical="center" wrapText="1"/>
    </xf>
    <xf numFmtId="0" fontId="11" fillId="19" borderId="43" xfId="0" applyFont="1" applyFill="1" applyBorder="1" applyAlignment="1">
      <alignment horizontal="center" vertical="center" wrapText="1"/>
    </xf>
    <xf numFmtId="0" fontId="11" fillId="19" borderId="1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3" fillId="24" borderId="16" xfId="0" applyFont="1" applyFill="1" applyBorder="1" applyAlignment="1">
      <alignment horizontal="center" vertical="center" wrapText="1"/>
    </xf>
    <xf numFmtId="0" fontId="3" fillId="24" borderId="43" xfId="0" applyFont="1" applyFill="1" applyBorder="1" applyAlignment="1">
      <alignment horizontal="center" vertical="center" wrapText="1"/>
    </xf>
    <xf numFmtId="0" fontId="3" fillId="24" borderId="59" xfId="0" applyFont="1" applyFill="1" applyBorder="1" applyAlignment="1">
      <alignment horizontal="center" vertical="center" wrapText="1"/>
    </xf>
    <xf numFmtId="0" fontId="55" fillId="18" borderId="19" xfId="0" applyFont="1" applyFill="1" applyBorder="1" applyAlignment="1">
      <alignment horizontal="center" vertical="center" wrapText="1"/>
    </xf>
    <xf numFmtId="0" fontId="55" fillId="18" borderId="34" xfId="0" applyFont="1" applyFill="1" applyBorder="1" applyAlignment="1">
      <alignment horizontal="center" vertical="center" wrapText="1"/>
    </xf>
    <xf numFmtId="17" fontId="4" fillId="2" borderId="54" xfId="0" applyNumberFormat="1" applyFont="1" applyFill="1" applyBorder="1" applyAlignment="1">
      <alignment horizontal="center" vertical="center" wrapText="1"/>
    </xf>
    <xf numFmtId="17" fontId="4" fillId="2" borderId="55" xfId="0" applyNumberFormat="1" applyFont="1" applyFill="1" applyBorder="1" applyAlignment="1">
      <alignment horizontal="center" vertical="center" wrapText="1"/>
    </xf>
    <xf numFmtId="17" fontId="4" fillId="2" borderId="29" xfId="0" applyNumberFormat="1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2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3" fillId="24" borderId="1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center" vertical="center"/>
    </xf>
    <xf numFmtId="169" fontId="48" fillId="0" borderId="0" xfId="0" applyNumberFormat="1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right"/>
    </xf>
    <xf numFmtId="0" fontId="4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right" wrapText="1"/>
    </xf>
    <xf numFmtId="0" fontId="38" fillId="0" borderId="0" xfId="8" applyFont="1" applyAlignment="1">
      <alignment horizontal="right" wrapText="1"/>
    </xf>
    <xf numFmtId="0" fontId="0" fillId="0" borderId="0" xfId="0" applyAlignment="1"/>
    <xf numFmtId="0" fontId="38" fillId="0" borderId="0" xfId="8" applyFont="1" applyAlignment="1">
      <alignment horizontal="left" wrapText="1"/>
    </xf>
    <xf numFmtId="0" fontId="11" fillId="12" borderId="8" xfId="0" applyFont="1" applyFill="1" applyBorder="1" applyAlignment="1">
      <alignment horizontal="center" vertical="center" wrapText="1"/>
    </xf>
    <xf numFmtId="0" fontId="11" fillId="12" borderId="19" xfId="0" applyFont="1" applyFill="1" applyBorder="1" applyAlignment="1">
      <alignment horizontal="center" vertical="center" wrapText="1"/>
    </xf>
    <xf numFmtId="0" fontId="11" fillId="12" borderId="34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  <xf numFmtId="0" fontId="25" fillId="10" borderId="41" xfId="0" applyFont="1" applyFill="1" applyBorder="1" applyAlignment="1">
      <alignment horizontal="center" vertical="center" wrapText="1"/>
    </xf>
    <xf numFmtId="0" fontId="25" fillId="10" borderId="31" xfId="0" applyFont="1" applyFill="1" applyBorder="1" applyAlignment="1">
      <alignment horizontal="center" vertical="center" wrapText="1"/>
    </xf>
    <xf numFmtId="0" fontId="25" fillId="10" borderId="24" xfId="0" applyFont="1" applyFill="1" applyBorder="1" applyAlignment="1">
      <alignment horizontal="center" vertical="center" wrapText="1"/>
    </xf>
    <xf numFmtId="17" fontId="5" fillId="0" borderId="2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12" borderId="34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/>
    </xf>
    <xf numFmtId="0" fontId="4" fillId="12" borderId="29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8" borderId="27" xfId="0" applyFont="1" applyFill="1" applyBorder="1" applyAlignment="1">
      <alignment wrapText="1"/>
    </xf>
    <xf numFmtId="0" fontId="5" fillId="18" borderId="28" xfId="0" applyFont="1" applyFill="1" applyBorder="1" applyAlignment="1">
      <alignment wrapText="1"/>
    </xf>
    <xf numFmtId="0" fontId="5" fillId="18" borderId="42" xfId="0" applyFont="1" applyFill="1" applyBorder="1" applyAlignment="1">
      <alignment horizontal="right"/>
    </xf>
    <xf numFmtId="2" fontId="5" fillId="18" borderId="42" xfId="0" applyNumberFormat="1" applyFont="1" applyFill="1" applyBorder="1" applyAlignment="1">
      <alignment horizontal="left"/>
    </xf>
    <xf numFmtId="2" fontId="5" fillId="18" borderId="42" xfId="0" applyNumberFormat="1" applyFont="1" applyFill="1" applyBorder="1" applyAlignment="1">
      <alignment horizontal="left"/>
    </xf>
    <xf numFmtId="2" fontId="5" fillId="18" borderId="58" xfId="0" applyNumberFormat="1" applyFont="1" applyFill="1" applyBorder="1" applyAlignment="1">
      <alignment horizontal="left"/>
    </xf>
    <xf numFmtId="0" fontId="10" fillId="2" borderId="0" xfId="0" applyFont="1" applyFill="1" applyBorder="1"/>
    <xf numFmtId="0" fontId="5" fillId="27" borderId="24" xfId="0" applyFont="1" applyFill="1" applyBorder="1" applyAlignment="1">
      <alignment vertical="center" wrapText="1"/>
    </xf>
    <xf numFmtId="168" fontId="5" fillId="27" borderId="8" xfId="0" applyNumberFormat="1" applyFont="1" applyFill="1" applyBorder="1" applyAlignment="1">
      <alignment horizontal="center" vertical="center"/>
    </xf>
    <xf numFmtId="168" fontId="5" fillId="27" borderId="9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vertical="center"/>
    </xf>
    <xf numFmtId="0" fontId="5" fillId="28" borderId="24" xfId="0" applyFont="1" applyFill="1" applyBorder="1" applyAlignment="1">
      <alignment horizontal="left" wrapText="1"/>
    </xf>
    <xf numFmtId="4" fontId="5" fillId="28" borderId="8" xfId="0" applyNumberFormat="1" applyFont="1" applyFill="1" applyBorder="1" applyAlignment="1">
      <alignment horizontal="center"/>
    </xf>
    <xf numFmtId="4" fontId="5" fillId="28" borderId="9" xfId="0" applyNumberFormat="1" applyFont="1" applyFill="1" applyBorder="1" applyAlignment="1">
      <alignment horizontal="center"/>
    </xf>
    <xf numFmtId="0" fontId="31" fillId="28" borderId="18" xfId="0" applyFont="1" applyFill="1" applyBorder="1"/>
    <xf numFmtId="0" fontId="5" fillId="13" borderId="24" xfId="0" applyFont="1" applyFill="1" applyBorder="1" applyAlignment="1">
      <alignment vertical="center" wrapText="1"/>
    </xf>
    <xf numFmtId="168" fontId="5" fillId="13" borderId="8" xfId="0" applyNumberFormat="1" applyFont="1" applyFill="1" applyBorder="1" applyAlignment="1">
      <alignment horizontal="center" vertical="center"/>
    </xf>
    <xf numFmtId="168" fontId="5" fillId="13" borderId="9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5" fillId="26" borderId="32" xfId="0" applyFont="1" applyFill="1" applyBorder="1" applyAlignment="1">
      <alignment vertical="center" wrapText="1"/>
    </xf>
    <xf numFmtId="168" fontId="5" fillId="26" borderId="13" xfId="0" applyNumberFormat="1" applyFont="1" applyFill="1" applyBorder="1" applyAlignment="1">
      <alignment horizontal="center" vertical="center"/>
    </xf>
    <xf numFmtId="168" fontId="5" fillId="26" borderId="14" xfId="0" applyNumberFormat="1" applyFont="1" applyFill="1" applyBorder="1" applyAlignment="1">
      <alignment horizontal="center" vertical="center"/>
    </xf>
  </cellXfs>
  <cellStyles count="11">
    <cellStyle name="Гиперссылка" xfId="10" builtinId="8"/>
    <cellStyle name="ЗаголовокСтолбца" xfId="1"/>
    <cellStyle name="Значение" xfId="2"/>
    <cellStyle name="Обычный" xfId="0" builtinId="0"/>
    <cellStyle name="Обычный 14" xfId="8"/>
    <cellStyle name="Обычный 2" xfId="3"/>
    <cellStyle name="Обычный 3" xfId="6"/>
    <cellStyle name="Обычный 4" xfId="9"/>
    <cellStyle name="Стиль 1" xfId="4"/>
    <cellStyle name="Формула" xfId="5"/>
    <cellStyle name="㼿㼿㼿?" xfId="7"/>
  </cellStyles>
  <dxfs count="0"/>
  <tableStyles count="0" defaultTableStyle="TableStyleMedium9" defaultPivotStyle="PivotStyleLight16"/>
  <colors>
    <mruColors>
      <color rgb="FFFF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Структура!$B$3:$B$7</c:f>
              <c:strCache>
                <c:ptCount val="5"/>
                <c:pt idx="0">
                  <c:v>Стоимость услуг по передаче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Структура!$B$8:$B$24</c:f>
              <c:numCache>
                <c:formatCode>#,##0.00</c:formatCode>
                <c:ptCount val="17"/>
                <c:pt idx="1">
                  <c:v>25.302280795889715</c:v>
                </c:pt>
                <c:pt idx="2">
                  <c:v>26.929335283855778</c:v>
                </c:pt>
                <c:pt idx="3">
                  <c:v>28.693961502153702</c:v>
                </c:pt>
                <c:pt idx="5">
                  <c:v>31.058822731312201</c:v>
                </c:pt>
                <c:pt idx="6">
                  <c:v>32.893044708992811</c:v>
                </c:pt>
                <c:pt idx="7">
                  <c:v>34.862015072975815</c:v>
                </c:pt>
                <c:pt idx="9">
                  <c:v>42.3121571031621</c:v>
                </c:pt>
                <c:pt idx="11">
                  <c:v>44.383114659902532</c:v>
                </c:pt>
                <c:pt idx="12">
                  <c:v>46.562647872278959</c:v>
                </c:pt>
                <c:pt idx="14">
                  <c:v>50.843337944644908</c:v>
                </c:pt>
                <c:pt idx="15">
                  <c:v>52.948599119475318</c:v>
                </c:pt>
                <c:pt idx="16">
                  <c:v>55.131800998391093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E2C-B85C-982BF197A404}"/>
            </c:ext>
          </c:extLst>
        </c:ser>
        <c:ser>
          <c:idx val="1"/>
          <c:order val="1"/>
          <c:tx>
            <c:strRef>
              <c:f>Структура!$C$3:$C$7</c:f>
              <c:strCache>
                <c:ptCount val="5"/>
                <c:pt idx="0">
                  <c:v>Сбытовая надбавка ГП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Структура!$C$8:$C$24</c:f>
              <c:numCache>
                <c:formatCode>#,##0.00</c:formatCode>
                <c:ptCount val="17"/>
                <c:pt idx="1">
                  <c:v>17.730376555505735</c:v>
                </c:pt>
                <c:pt idx="2">
                  <c:v>12.44005663816505</c:v>
                </c:pt>
                <c:pt idx="3">
                  <c:v>6.7024262770619609</c:v>
                </c:pt>
                <c:pt idx="5">
                  <c:v>16.363994057350638</c:v>
                </c:pt>
                <c:pt idx="6">
                  <c:v>11.424753392868691</c:v>
                </c:pt>
                <c:pt idx="7">
                  <c:v>6.1226587678537108</c:v>
                </c:pt>
                <c:pt idx="9">
                  <c:v>13.692883640006926</c:v>
                </c:pt>
                <c:pt idx="11">
                  <c:v>9.4686042115103515</c:v>
                </c:pt>
                <c:pt idx="12">
                  <c:v>5.0228552956040069</c:v>
                </c:pt>
                <c:pt idx="14">
                  <c:v>11.667908173630391</c:v>
                </c:pt>
                <c:pt idx="15">
                  <c:v>8.0103567434691065</c:v>
                </c:pt>
                <c:pt idx="16">
                  <c:v>4.2173959222529502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E2C-B85C-982BF197A404}"/>
            </c:ext>
          </c:extLst>
        </c:ser>
        <c:ser>
          <c:idx val="2"/>
          <c:order val="2"/>
          <c:tx>
            <c:strRef>
              <c:f>Структура!$D$3:$D$7</c:f>
              <c:strCache>
                <c:ptCount val="5"/>
                <c:pt idx="0">
                  <c:v>Размер платы за иные услуги, оказание которых является неотъемлемой частью процесса поставки электрической энергии потребителям</c:v>
                </c:pt>
              </c:strCache>
            </c:strRef>
          </c:tx>
          <c:invertIfNegative val="0"/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Структура!$D$8:$D$24</c:f>
              <c:numCache>
                <c:formatCode>#,##0.00</c:formatCode>
                <c:ptCount val="17"/>
                <c:pt idx="1">
                  <c:v>8.8387272232798464E-2</c:v>
                </c:pt>
                <c:pt idx="2">
                  <c:v>9.4070985457134146E-2</c:v>
                </c:pt>
                <c:pt idx="3">
                  <c:v>0.10023527156256577</c:v>
                </c:pt>
                <c:pt idx="5">
                  <c:v>8.157575181976677E-2</c:v>
                </c:pt>
                <c:pt idx="6">
                  <c:v>8.6393321311310514E-2</c:v>
                </c:pt>
                <c:pt idx="7">
                  <c:v>9.1564806371844484E-2</c:v>
                </c:pt>
                <c:pt idx="9">
                  <c:v>6.8260063747236241E-2</c:v>
                </c:pt>
                <c:pt idx="11">
                  <c:v>7.1601034865684796E-2</c:v>
                </c:pt>
                <c:pt idx="12">
                  <c:v>7.5117165599773855E-2</c:v>
                </c:pt>
                <c:pt idx="14">
                  <c:v>5.8165407423889162E-2</c:v>
                </c:pt>
                <c:pt idx="15">
                  <c:v>6.0573852245136457E-2</c:v>
                </c:pt>
                <c:pt idx="16">
                  <c:v>6.3071462195804756E-2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D7-4E2C-B85C-982BF197A404}"/>
            </c:ext>
          </c:extLst>
        </c:ser>
        <c:ser>
          <c:idx val="6"/>
          <c:order val="3"/>
          <c:tx>
            <c:strRef>
              <c:f>Структура!$E$3:$E$7</c:f>
              <c:strCache>
                <c:ptCount val="5"/>
                <c:pt idx="0">
                  <c:v> Средневзв. нерег. цена покупки ээ  с ОРЭМ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Структура!$E$8:$E$24</c:f>
              <c:numCache>
                <c:formatCode>#,##0.00</c:formatCode>
                <c:ptCount val="17"/>
                <c:pt idx="1">
                  <c:v>56.878955376371742</c:v>
                </c:pt>
                <c:pt idx="2">
                  <c:v>60.536537092522046</c:v>
                </c:pt>
                <c:pt idx="3">
                  <c:v>64.503376949221774</c:v>
                </c:pt>
                <c:pt idx="5">
                  <c:v>52.495607459517402</c:v>
                </c:pt>
                <c:pt idx="6">
                  <c:v>55.595808576827196</c:v>
                </c:pt>
                <c:pt idx="7">
                  <c:v>58.923761352798628</c:v>
                </c:pt>
                <c:pt idx="9">
                  <c:v>43.926699193083735</c:v>
                </c:pt>
                <c:pt idx="11">
                  <c:v>46.076680093721443</c:v>
                </c:pt>
                <c:pt idx="12">
                  <c:v>48.33937966651726</c:v>
                </c:pt>
                <c:pt idx="14">
                  <c:v>37.430588474300805</c:v>
                </c:pt>
                <c:pt idx="15">
                  <c:v>38.980470284810444</c:v>
                </c:pt>
                <c:pt idx="16">
                  <c:v>40.587731617160152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D7-4E2C-B85C-982BF197A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950912"/>
        <c:axId val="116952448"/>
      </c:barChart>
      <c:catAx>
        <c:axId val="116950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6952448"/>
        <c:crosses val="autoZero"/>
        <c:auto val="1"/>
        <c:lblAlgn val="ctr"/>
        <c:lblOffset val="100"/>
        <c:noMultiLvlLbl val="0"/>
      </c:catAx>
      <c:valAx>
        <c:axId val="1169524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950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4803149606300179" l="0.70866141732284471" r="0.70866141732284471" t="0.74803149606300179" header="0.31496062992126783" footer="0.3149606299212678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146843</xdr:colOff>
      <xdr:row>5</xdr:row>
      <xdr:rowOff>99219</xdr:rowOff>
    </xdr:from>
    <xdr:to>
      <xdr:col>13</xdr:col>
      <xdr:colOff>508794</xdr:colOff>
      <xdr:row>35</xdr:row>
      <xdr:rowOff>103187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FOMINS~1\LOCALS~1\Temp\Rar$DI00.391\Documents%20and%20Settings\Konovalova.ET-CORP\Local%20Settings\Temporary%20Internet%20Files\Content.IE5\OPYRKTEF\form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Ogaraeva.FST\LOCALS~1\Temp\Rar$DI00.860\Documents%20and%20Settings\Shumeev\Local%20Settings\Temporary%20Internet%20Files\OLKAB4\Form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&#1052;&#1091;&#1079;&#1072;&#1092;&#1072;&#1088;&#1086;&#1074;&#1072;\Desktop\&#1084;&#1086;&#1085;&#1080;&#1090;&#1086;&#1088;&#1080;&#1085;&#1075;&#1080;\&#1053;&#1045;&#1056;&#1045;&#1043;&#1059;&#1051;&#1048;&#1056;&#1059;&#1045;&#1052;&#1040;&#1071;%20&#1062;&#1045;&#1053;&#1040;\&#1092;&#1072;&#1082;&#1090;%20&#1087;&#1086;%20&#1084;&#1077;&#1089;&#1103;&#1094;&#1072;&#1084;%202011%20&#1075;&#1086;&#1076;&#1072;\&#1076;&#1077;&#1082;&#1072;&#1073;&#1088;&#1100;%20&#1092;&#1072;&#1082;&#1090;\&#1055;&#1088;&#1086;&#1075;&#1085;&#1086;&#1079;%20&#1094;&#1077;&#1085;%20&#1085;&#1072;%20&#1101;&#1083;&#1077;&#1082;&#1090;&#1088;&#1086;&#1101;&#1085;&#1077;&#1088;&#1075;&#1080;&#1102;%20&#1085;&#1072;%202011%20&#1075;&#1086;&#1076;\..&#1056;&#1072;&#1089;&#1095;&#1077;&#1090;%20&#1063;&#1063;&#104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&#1052;&#1091;&#1079;&#1072;&#1092;&#1072;&#1088;&#1086;&#1074;&#1072;\Desktop\&#1084;&#1086;&#1085;&#1080;&#1090;&#1086;&#1088;&#1080;&#1085;&#1075;&#1080;\&#1053;&#1045;&#1056;&#1045;&#1043;&#1059;&#1051;&#1048;&#1056;&#1059;&#1045;&#1052;&#1040;&#1071;%20&#1062;&#1045;&#1053;&#1040;\&#1092;&#1072;&#1082;&#1090;%20&#1087;&#1086;%20&#1084;&#1077;&#1089;&#1103;&#1094;&#1072;&#1084;%202011%20&#1075;&#1086;&#1076;&#1072;\&#1076;&#1077;&#1082;&#1072;&#1073;&#1088;&#1100;%20&#1092;&#1072;&#1082;&#1090;\&#1084;&#1072;&#1081;%202009g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91;&#1072;&#1085;&#1086;&#1074;&#1072;%20&#1057;&#1072;&#1084;&#1072;&#1085;&#1090;&#1072;\&#1052;&#1086;&#1085;&#1080;&#1090;&#1086;&#1088;&#1080;&#1085;&#1075;%20&#1085;&#1077;&#1088;&#1077;&#1075;&#1091;&#1083;&#1080;&#1088;&#1091;&#1077;&#1084;&#1099;&#1093;%20&#1094;&#1077;&#1085;%20&#1040;&#1069;&#1057;&#1050;\2018\&#1092;&#1077;&#1074;&#1088;&#1072;&#1083;&#1100;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9;&#1082;&#1074;&#1080;&#1090;&#1080;&#1085;&#1072;%20&#1040;&#1085;&#1085;&#1072;\&#1052;&#1054;&#1053;&#1048;&#1058;&#1054;&#1056;&#1048;&#1053;&#1043;&#1048;\2022\&#1052;&#1086;&#1085;&#1080;&#1090;&#1086;&#1088;&#1080;&#1085;&#1075;%20&#1092;&#1072;&#1082;&#1090;.%20&#1087;&#1088;&#1077;&#1076;.%20&#1094;&#1077;&#1085;%20&#1069;&#1069;%20&#1089;&#1090;&#1088;&#1091;&#1082;&#1090;&#1091;&#1088;&#1072;%202022\2%20&#1087;&#1086;&#1083;&#1091;&#1075;&#1086;&#1076;&#1080;&#1077;%202022\1&#1103;&#1085;&#1074;&#1072;&#1088;&#1100;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8092014\&#1053;&#1086;&#1074;&#1072;&#1103;%20&#1087;&#1072;&#1087;&#1082;&#1072;%20(2)\&#1053;&#1086;&#1074;&#1072;&#1103;%20&#1087;&#1072;&#1087;&#1082;&#1072;\&#1052;&#1054;&#1053;&#1048;&#1058;&#1054;&#1056;&#1048;&#1053;&#1043;&#1048;%20&#1042;&#1057;&#1045;\&#1053;&#1045;&#1056;&#1045;&#1043;&#1059;&#1051;&#1048;&#1056;&#1059;&#1045;&#1052;&#1067;&#1045;%20&#1062;&#1045;&#1053;&#1067;\&#1087;&#1086;%20&#1040;&#1069;&#1057;&#1050;\2015\&#1084;&#1072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Справочни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TEHSHEE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">
          <cell r="U6" t="str">
            <v>Список пуст</v>
          </cell>
        </row>
        <row r="7">
          <cell r="U7" t="str">
            <v>ООО "Русэнергосбыт"</v>
          </cell>
        </row>
        <row r="8">
          <cell r="U8" t="str">
            <v>ООО "Транснефтьсервис С"</v>
          </cell>
        </row>
        <row r="9">
          <cell r="U9" t="str">
            <v>ОАО "Межрегионэнергосбыт"</v>
          </cell>
        </row>
      </sheetData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мощность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 Москва и 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Пермская область и Коми-Пермяцкий АО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г. Санкт-Петербург и Ленинградская область</v>
          </cell>
        </row>
        <row r="66">
          <cell r="A66" t="str">
            <v>Саратовская область</v>
          </cell>
        </row>
        <row r="67">
          <cell r="A67" t="str">
            <v>Сахалинская область</v>
          </cell>
        </row>
        <row r="68">
          <cell r="A68" t="str">
            <v>Свердловская область</v>
          </cell>
        </row>
        <row r="69">
          <cell r="A69" t="str">
            <v>Смоленская область</v>
          </cell>
        </row>
        <row r="70">
          <cell r="A70" t="str">
            <v>Ставропольский край</v>
          </cell>
        </row>
        <row r="71">
          <cell r="A71" t="str">
            <v>Таймырский (Долгано-Ненецкий) автономный округ</v>
          </cell>
        </row>
        <row r="72">
          <cell r="A72" t="str">
            <v>Тамбовская область</v>
          </cell>
        </row>
        <row r="73">
          <cell r="A73" t="str">
            <v>Тверская область</v>
          </cell>
        </row>
        <row r="74">
          <cell r="A74" t="str">
            <v>Томская область</v>
          </cell>
        </row>
        <row r="75">
          <cell r="A75" t="str">
            <v>Тульская область</v>
          </cell>
        </row>
        <row r="76">
          <cell r="A76" t="str">
            <v>Тюменская область</v>
          </cell>
        </row>
        <row r="77">
          <cell r="A77" t="str">
            <v>Удмуртская республика</v>
          </cell>
        </row>
        <row r="78">
          <cell r="A78" t="str">
            <v>Ульяновская область</v>
          </cell>
        </row>
        <row r="79">
          <cell r="A79" t="str">
            <v>Усть-Ордынский Бурятский автономный округ</v>
          </cell>
        </row>
        <row r="80">
          <cell r="A80" t="str">
            <v>Хабаровский край</v>
          </cell>
        </row>
        <row r="81">
          <cell r="A81" t="str">
            <v>Ханты-Мансийский автономный округ</v>
          </cell>
        </row>
        <row r="82">
          <cell r="A82" t="str">
            <v>Челябинская область</v>
          </cell>
        </row>
        <row r="83">
          <cell r="A83" t="str">
            <v>Чеченская республика</v>
          </cell>
        </row>
        <row r="84">
          <cell r="A84" t="str">
            <v>Читинская область</v>
          </cell>
        </row>
        <row r="85">
          <cell r="A85" t="str">
            <v>Чувашская республика</v>
          </cell>
        </row>
        <row r="86">
          <cell r="A86" t="str">
            <v>Чукотский автономный округ</v>
          </cell>
        </row>
        <row r="87">
          <cell r="A87" t="str">
            <v>Ямало-Ненецкий автономный округ</v>
          </cell>
        </row>
        <row r="88">
          <cell r="A88" t="str">
            <v>Ярославская область</v>
          </cell>
        </row>
      </sheetData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 28.12.2010"/>
      <sheetName val="2011 окончат с ПМ"/>
      <sheetName val="расчет ставок эн.мощн."/>
      <sheetName val="расчет"/>
      <sheetName val="сранение с учетом к=0,7"/>
      <sheetName val="сравнение без к=0,7"/>
      <sheetName val="Темп роста с груп.потребит."/>
      <sheetName val="Темпы без перечня потребит."/>
      <sheetName val="Темпы для Султанова"/>
    </sheetNames>
    <sheetDataSet>
      <sheetData sheetId="0" refreshError="1"/>
      <sheetData sheetId="1" refreshError="1"/>
      <sheetData sheetId="2" refreshError="1"/>
      <sheetData sheetId="3" refreshError="1">
        <row r="22">
          <cell r="D22">
            <v>1510.746352628016</v>
          </cell>
          <cell r="E22">
            <v>1571.0842450180785</v>
          </cell>
          <cell r="F22">
            <v>1619.3545589301284</v>
          </cell>
          <cell r="G22">
            <v>1676.0197100442738</v>
          </cell>
          <cell r="H22">
            <v>1743.4782232753996</v>
          </cell>
          <cell r="I22">
            <v>1825.1385287657095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декабрь 2010"/>
      <sheetName val="декабрь 2010"/>
      <sheetName val="февраль 2011"/>
      <sheetName val="январь 2011"/>
      <sheetName val="январь 2011 с поправками"/>
      <sheetName val="ЯНВАРЬ (ФАКТ) 2011"/>
      <sheetName val="ФЕВРАЛЬ (ФАКТ) 2011"/>
      <sheetName val="МАРТ (ФАКТ) "/>
      <sheetName val="АПРЕЛЬ (ФАКТ)"/>
      <sheetName val="МАЙ (ФАКТ)"/>
      <sheetName val="ИЮНЬ (ФАКТ)"/>
      <sheetName val="Июль (Факт)"/>
      <sheetName val="август (Факт)"/>
      <sheetName val="сентябрь (Факт)"/>
      <sheetName val="октябрь (Факт)"/>
      <sheetName val="ноябрь (Факт)"/>
      <sheetName val="декабрь (Факт)"/>
      <sheetName val="АПРЕЛЬ (прогноз)"/>
      <sheetName val="май (прогноз)"/>
      <sheetName val="июнь (прогноз)"/>
      <sheetName val="март 2011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">
          <cell r="D10">
            <v>0.74045000000000005</v>
          </cell>
          <cell r="F10">
            <v>2.0672800000000002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ические уровни нерег. цен"/>
      <sheetName val="факторн анал (к декабрю)"/>
      <sheetName val="Динамика к предыдущ мес"/>
      <sheetName val="Структура"/>
      <sheetName val="Структура цены"/>
      <sheetName val="Динамика к дек 2011"/>
      <sheetName val="Динамика к декабрю"/>
    </sheetNames>
    <sheetDataSet>
      <sheetData sheetId="0" refreshError="1">
        <row r="11">
          <cell r="D11">
            <v>3272.34</v>
          </cell>
          <cell r="F11">
            <v>2072.33</v>
          </cell>
          <cell r="G11">
            <v>3547.41</v>
          </cell>
          <cell r="M11">
            <v>4279.1099999999997</v>
          </cell>
          <cell r="S11">
            <v>5081.83</v>
          </cell>
        </row>
        <row r="13">
          <cell r="D13">
            <v>3170.35</v>
          </cell>
          <cell r="G13">
            <v>3445.42</v>
          </cell>
          <cell r="M13">
            <v>4177.12</v>
          </cell>
          <cell r="S13">
            <v>4979.84</v>
          </cell>
        </row>
        <row r="14">
          <cell r="D14">
            <v>3099.89</v>
          </cell>
          <cell r="G14">
            <v>3374.96</v>
          </cell>
          <cell r="M14">
            <v>4106.66</v>
          </cell>
          <cell r="S14">
            <v>4909.38</v>
          </cell>
        </row>
        <row r="16">
          <cell r="F16">
            <v>1771.04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ические уровни нерег. цен"/>
      <sheetName val="факторн анал (к декабрю)"/>
      <sheetName val="Динамика к предыдущ мес "/>
      <sheetName val="Структура"/>
      <sheetName val="Динамика к дек 2011"/>
      <sheetName val="Динамика к декабрю"/>
      <sheetName val="1Структура цены"/>
    </sheetNames>
    <sheetDataSet>
      <sheetData sheetId="0">
        <row r="11">
          <cell r="F11">
            <v>2420.0100000000002</v>
          </cell>
        </row>
        <row r="15">
          <cell r="F15">
            <v>2271.9699999999998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ЭСК май (факт)"/>
      <sheetName val="нерег цена в ЮФО"/>
      <sheetName val="на сайт свод по ЮФО"/>
      <sheetName val="декабрь (факт) факторн анал"/>
      <sheetName val="декабрь (факт) динамика 2"/>
      <sheetName val="декабрь (факт) динамика 1"/>
    </sheetNames>
    <sheetDataSet>
      <sheetData sheetId="0">
        <row r="9">
          <cell r="D9">
            <v>0.74045000000000005</v>
          </cell>
          <cell r="F9">
            <v>1.1953400000000001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J27"/>
  <sheetViews>
    <sheetView view="pageBreakPreview" zoomScale="90" zoomScaleNormal="90" zoomScaleSheetLayoutView="90" workbookViewId="0">
      <selection activeCell="D14" sqref="D14"/>
    </sheetView>
  </sheetViews>
  <sheetFormatPr defaultRowHeight="12.75" x14ac:dyDescent="0.2"/>
  <cols>
    <col min="2" max="2" width="29.42578125" customWidth="1"/>
    <col min="3" max="3" width="17" customWidth="1"/>
    <col min="4" max="4" width="19.28515625" customWidth="1"/>
    <col min="5" max="5" width="15.85546875" customWidth="1"/>
    <col min="6" max="6" width="19.140625" customWidth="1"/>
    <col min="7" max="7" width="18.140625" customWidth="1"/>
    <col min="8" max="8" width="18.85546875" customWidth="1"/>
    <col min="9" max="9" width="16.5703125" customWidth="1"/>
    <col min="10" max="10" width="19.140625" customWidth="1"/>
    <col min="11" max="11" width="16.5703125" customWidth="1"/>
  </cols>
  <sheetData>
    <row r="2" spans="1:10" ht="18.75" x14ac:dyDescent="0.3">
      <c r="I2" s="344" t="s">
        <v>173</v>
      </c>
      <c r="J2" s="302">
        <v>6</v>
      </c>
    </row>
    <row r="3" spans="1:10" ht="8.25" customHeight="1" x14ac:dyDescent="0.25">
      <c r="I3" s="358"/>
      <c r="J3" s="358"/>
    </row>
    <row r="4" spans="1:10" s="235" customFormat="1" ht="37.5" customHeight="1" x14ac:dyDescent="0.2">
      <c r="A4" s="359" t="s">
        <v>170</v>
      </c>
      <c r="B4" s="359"/>
      <c r="C4" s="359"/>
      <c r="D4" s="359"/>
      <c r="E4" s="359"/>
      <c r="F4" s="359"/>
      <c r="G4" s="359"/>
      <c r="H4" s="359"/>
      <c r="I4" s="359"/>
      <c r="J4" s="359"/>
    </row>
    <row r="5" spans="1:10" s="235" customFormat="1" ht="18.75" x14ac:dyDescent="0.2">
      <c r="A5" s="359" t="s">
        <v>183</v>
      </c>
      <c r="B5" s="359"/>
      <c r="C5" s="359"/>
      <c r="D5" s="359"/>
      <c r="E5" s="359"/>
      <c r="F5" s="359"/>
      <c r="G5" s="359"/>
      <c r="H5" s="359"/>
      <c r="I5" s="359"/>
      <c r="J5" s="359"/>
    </row>
    <row r="6" spans="1:10" s="235" customFormat="1" ht="25.5" customHeight="1" x14ac:dyDescent="0.2">
      <c r="A6" s="360" t="s">
        <v>188</v>
      </c>
      <c r="B6" s="361"/>
      <c r="C6" s="361"/>
      <c r="D6" s="361"/>
      <c r="E6" s="361"/>
      <c r="F6" s="361"/>
      <c r="G6" s="361"/>
      <c r="H6" s="361"/>
      <c r="I6" s="361"/>
      <c r="J6" s="361"/>
    </row>
    <row r="7" spans="1:10" ht="15.75" x14ac:dyDescent="0.2">
      <c r="B7" s="60"/>
      <c r="C7" s="60"/>
      <c r="D7" s="60"/>
      <c r="E7" s="60"/>
      <c r="F7" s="60"/>
      <c r="G7" s="60"/>
      <c r="I7" s="345"/>
      <c r="J7" s="258" t="s">
        <v>119</v>
      </c>
    </row>
    <row r="8" spans="1:10" ht="15.75" customHeight="1" x14ac:dyDescent="0.2">
      <c r="A8" s="369" t="s">
        <v>0</v>
      </c>
      <c r="B8" s="362" t="s">
        <v>131</v>
      </c>
      <c r="C8" s="365" t="s">
        <v>182</v>
      </c>
      <c r="D8" s="366"/>
      <c r="E8" s="366"/>
      <c r="F8" s="366"/>
      <c r="G8" s="366"/>
      <c r="H8" s="366"/>
      <c r="I8" s="366"/>
      <c r="J8" s="367"/>
    </row>
    <row r="9" spans="1:10" ht="24" customHeight="1" x14ac:dyDescent="0.2">
      <c r="A9" s="370"/>
      <c r="B9" s="363"/>
      <c r="C9" s="365" t="s">
        <v>6</v>
      </c>
      <c r="D9" s="367"/>
      <c r="E9" s="365" t="s">
        <v>101</v>
      </c>
      <c r="F9" s="367"/>
      <c r="G9" s="365" t="s">
        <v>102</v>
      </c>
      <c r="H9" s="367"/>
      <c r="I9" s="365" t="s">
        <v>17</v>
      </c>
      <c r="J9" s="367"/>
    </row>
    <row r="10" spans="1:10" ht="15.75" customHeight="1" x14ac:dyDescent="0.2">
      <c r="A10" s="370"/>
      <c r="B10" s="363"/>
      <c r="C10" s="368" t="s">
        <v>134</v>
      </c>
      <c r="D10" s="346" t="str">
        <f>J10</f>
        <v>в том числе</v>
      </c>
      <c r="E10" s="368" t="s">
        <v>134</v>
      </c>
      <c r="F10" s="346" t="str">
        <f>D10</f>
        <v>в том числе</v>
      </c>
      <c r="G10" s="368" t="s">
        <v>134</v>
      </c>
      <c r="H10" s="346" t="str">
        <f>F10</f>
        <v>в том числе</v>
      </c>
      <c r="I10" s="368" t="s">
        <v>134</v>
      </c>
      <c r="J10" s="199" t="s">
        <v>103</v>
      </c>
    </row>
    <row r="11" spans="1:10" ht="85.5" customHeight="1" x14ac:dyDescent="0.2">
      <c r="A11" s="371"/>
      <c r="B11" s="364"/>
      <c r="C11" s="368"/>
      <c r="D11" s="133" t="s">
        <v>133</v>
      </c>
      <c r="E11" s="368"/>
      <c r="F11" s="133" t="s">
        <v>133</v>
      </c>
      <c r="G11" s="368"/>
      <c r="H11" s="133" t="s">
        <v>133</v>
      </c>
      <c r="I11" s="368"/>
      <c r="J11" s="133" t="s">
        <v>133</v>
      </c>
    </row>
    <row r="12" spans="1:10" s="235" customFormat="1" ht="25.5" customHeight="1" x14ac:dyDescent="0.2">
      <c r="A12" s="372" t="str">
        <f>A6</f>
        <v>июнь 2025 года</v>
      </c>
      <c r="B12" s="373"/>
      <c r="C12" s="373"/>
      <c r="D12" s="373"/>
      <c r="E12" s="373"/>
      <c r="F12" s="373"/>
      <c r="G12" s="373"/>
      <c r="H12" s="373"/>
      <c r="I12" s="373"/>
      <c r="J12" s="374"/>
    </row>
    <row r="13" spans="1:10" s="200" customFormat="1" ht="20.25" customHeight="1" x14ac:dyDescent="0.2">
      <c r="A13" s="248" t="s">
        <v>3</v>
      </c>
      <c r="B13" s="247" t="s">
        <v>166</v>
      </c>
      <c r="C13" s="263">
        <v>5443.11</v>
      </c>
      <c r="D13" s="263">
        <v>3095.33</v>
      </c>
      <c r="E13" s="264">
        <v>5897.51</v>
      </c>
      <c r="F13" s="247">
        <f>D13</f>
        <v>3095.33</v>
      </c>
      <c r="G13" s="263">
        <v>7047.73</v>
      </c>
      <c r="H13" s="247">
        <f>D13</f>
        <v>3095.33</v>
      </c>
      <c r="I13" s="263">
        <v>8270.67</v>
      </c>
      <c r="J13" s="247">
        <f>D13</f>
        <v>3095.33</v>
      </c>
    </row>
    <row r="14" spans="1:10" s="200" customFormat="1" ht="15.75" x14ac:dyDescent="0.2">
      <c r="A14" s="248" t="s">
        <v>25</v>
      </c>
      <c r="B14" s="247" t="s">
        <v>132</v>
      </c>
      <c r="C14" s="263">
        <v>5114.3100000000004</v>
      </c>
      <c r="D14" s="265">
        <f>D13</f>
        <v>3095.33</v>
      </c>
      <c r="E14" s="263">
        <v>5568.71</v>
      </c>
      <c r="F14" s="247">
        <f>D13</f>
        <v>3095.33</v>
      </c>
      <c r="G14" s="263">
        <v>6718.93</v>
      </c>
      <c r="H14" s="247">
        <f>D13</f>
        <v>3095.33</v>
      </c>
      <c r="I14" s="263">
        <v>7941.87</v>
      </c>
      <c r="J14" s="247">
        <f>D13</f>
        <v>3095.33</v>
      </c>
    </row>
    <row r="15" spans="1:10" s="200" customFormat="1" ht="15.75" x14ac:dyDescent="0.2">
      <c r="A15" s="248" t="s">
        <v>27</v>
      </c>
      <c r="B15" s="247" t="s">
        <v>167</v>
      </c>
      <c r="C15" s="263">
        <v>4799.8599999999997</v>
      </c>
      <c r="D15" s="247">
        <f>D13</f>
        <v>3095.33</v>
      </c>
      <c r="E15" s="263">
        <v>5254.26</v>
      </c>
      <c r="F15" s="247">
        <f>D13</f>
        <v>3095.33</v>
      </c>
      <c r="G15" s="263">
        <v>6404.48</v>
      </c>
      <c r="H15" s="247">
        <f>D13</f>
        <v>3095.33</v>
      </c>
      <c r="I15" s="263">
        <v>7627.42</v>
      </c>
      <c r="J15" s="247">
        <f>D13</f>
        <v>3095.33</v>
      </c>
    </row>
    <row r="16" spans="1:10" s="235" customFormat="1" ht="23.25" customHeight="1" x14ac:dyDescent="0.2">
      <c r="A16" s="376" t="s">
        <v>189</v>
      </c>
      <c r="B16" s="376"/>
      <c r="C16" s="376"/>
      <c r="D16" s="377"/>
      <c r="E16" s="376"/>
      <c r="F16" s="376"/>
      <c r="G16" s="376"/>
      <c r="H16" s="376"/>
      <c r="I16" s="376"/>
      <c r="J16" s="376"/>
    </row>
    <row r="17" spans="1:10" ht="15.75" x14ac:dyDescent="0.2">
      <c r="A17" s="248" t="s">
        <v>3</v>
      </c>
      <c r="B17" s="247" t="s">
        <v>166</v>
      </c>
      <c r="C17" s="263">
        <v>5195.38</v>
      </c>
      <c r="D17" s="263">
        <v>2847.3</v>
      </c>
      <c r="E17" s="264">
        <v>5649.78</v>
      </c>
      <c r="F17" s="247">
        <f>D17</f>
        <v>2847.3</v>
      </c>
      <c r="G17" s="263">
        <v>6800</v>
      </c>
      <c r="H17" s="247">
        <f>D17</f>
        <v>2847.3</v>
      </c>
      <c r="I17" s="263">
        <v>8022.94</v>
      </c>
      <c r="J17" s="247">
        <f>D17</f>
        <v>2847.3</v>
      </c>
    </row>
    <row r="18" spans="1:10" ht="15.75" x14ac:dyDescent="0.2">
      <c r="A18" s="248" t="s">
        <v>25</v>
      </c>
      <c r="B18" s="247" t="s">
        <v>132</v>
      </c>
      <c r="C18" s="263">
        <v>4866.58</v>
      </c>
      <c r="D18" s="265">
        <f>D17</f>
        <v>2847.3</v>
      </c>
      <c r="E18" s="263">
        <v>5320.98</v>
      </c>
      <c r="F18" s="247">
        <f>D17</f>
        <v>2847.3</v>
      </c>
      <c r="G18" s="263">
        <v>6471.2</v>
      </c>
      <c r="H18" s="247">
        <f>D17</f>
        <v>2847.3</v>
      </c>
      <c r="I18" s="263">
        <v>7694.14</v>
      </c>
      <c r="J18" s="247">
        <f>D17</f>
        <v>2847.3</v>
      </c>
    </row>
    <row r="19" spans="1:10" ht="15.75" x14ac:dyDescent="0.2">
      <c r="A19" s="248" t="s">
        <v>27</v>
      </c>
      <c r="B19" s="247" t="s">
        <v>167</v>
      </c>
      <c r="C19" s="263">
        <v>4552.13</v>
      </c>
      <c r="D19" s="247">
        <f>D17</f>
        <v>2847.3</v>
      </c>
      <c r="E19" s="263">
        <v>5006.53</v>
      </c>
      <c r="F19" s="247">
        <f>D17</f>
        <v>2847.3</v>
      </c>
      <c r="G19" s="263">
        <v>6156.75</v>
      </c>
      <c r="H19" s="247">
        <f>D17</f>
        <v>2847.3</v>
      </c>
      <c r="I19" s="263">
        <v>7379.69</v>
      </c>
      <c r="J19" s="247">
        <f>D17</f>
        <v>2847.3</v>
      </c>
    </row>
    <row r="20" spans="1:10" s="236" customFormat="1" ht="21.75" customHeight="1" x14ac:dyDescent="0.25">
      <c r="A20" s="378" t="s">
        <v>177</v>
      </c>
      <c r="B20" s="379"/>
      <c r="C20" s="379"/>
      <c r="D20" s="379"/>
      <c r="E20" s="379"/>
      <c r="F20" s="379"/>
      <c r="G20" s="379"/>
      <c r="H20" s="379"/>
      <c r="I20" s="379"/>
      <c r="J20" s="380"/>
    </row>
    <row r="21" spans="1:10" s="234" customFormat="1" ht="15.75" x14ac:dyDescent="0.2">
      <c r="A21" s="232" t="s">
        <v>3</v>
      </c>
      <c r="B21" s="232" t="s">
        <v>166</v>
      </c>
      <c r="C21" s="233">
        <f t="shared" ref="C21:J23" si="0">C13/C17*100</f>
        <v>104.76827489038337</v>
      </c>
      <c r="D21" s="233">
        <f t="shared" ref="D21:J21" si="1">D13/D17*100</f>
        <v>108.7110596003231</v>
      </c>
      <c r="E21" s="233">
        <f t="shared" si="1"/>
        <v>104.38477250441611</v>
      </c>
      <c r="F21" s="233">
        <f t="shared" si="1"/>
        <v>108.7110596003231</v>
      </c>
      <c r="G21" s="233">
        <f t="shared" si="1"/>
        <v>103.64308823529412</v>
      </c>
      <c r="H21" s="233">
        <f t="shared" si="1"/>
        <v>108.7110596003231</v>
      </c>
      <c r="I21" s="233">
        <f>I13/I17*100</f>
        <v>103.08777081718175</v>
      </c>
      <c r="J21" s="233">
        <f t="shared" si="1"/>
        <v>108.7110596003231</v>
      </c>
    </row>
    <row r="22" spans="1:10" s="234" customFormat="1" ht="15.75" x14ac:dyDescent="0.2">
      <c r="A22" s="232" t="s">
        <v>25</v>
      </c>
      <c r="B22" s="232" t="s">
        <v>132</v>
      </c>
      <c r="C22" s="233">
        <f t="shared" si="0"/>
        <v>105.09043311730211</v>
      </c>
      <c r="D22" s="233">
        <f t="shared" si="0"/>
        <v>108.7110596003231</v>
      </c>
      <c r="E22" s="233">
        <f t="shared" si="0"/>
        <v>104.6557213144947</v>
      </c>
      <c r="F22" s="233">
        <f t="shared" si="0"/>
        <v>108.7110596003231</v>
      </c>
      <c r="G22" s="233">
        <f t="shared" si="0"/>
        <v>103.8281926072444</v>
      </c>
      <c r="H22" s="233">
        <f t="shared" si="0"/>
        <v>108.7110596003231</v>
      </c>
      <c r="I22" s="233">
        <f t="shared" si="0"/>
        <v>103.21972306196663</v>
      </c>
      <c r="J22" s="233">
        <f t="shared" si="0"/>
        <v>108.7110596003231</v>
      </c>
    </row>
    <row r="23" spans="1:10" s="234" customFormat="1" ht="15.75" x14ac:dyDescent="0.2">
      <c r="A23" s="232" t="s">
        <v>27</v>
      </c>
      <c r="B23" s="232" t="s">
        <v>167</v>
      </c>
      <c r="C23" s="233">
        <f t="shared" si="0"/>
        <v>105.44206777925938</v>
      </c>
      <c r="D23" s="233">
        <f t="shared" si="0"/>
        <v>108.7110596003231</v>
      </c>
      <c r="E23" s="233">
        <f t="shared" si="0"/>
        <v>104.94813773212186</v>
      </c>
      <c r="F23" s="233">
        <f t="shared" si="0"/>
        <v>108.7110596003231</v>
      </c>
      <c r="G23" s="233">
        <f t="shared" si="0"/>
        <v>104.02371381004588</v>
      </c>
      <c r="H23" s="233">
        <f t="shared" si="0"/>
        <v>108.7110596003231</v>
      </c>
      <c r="I23" s="233">
        <f>(I15/I19)*100</f>
        <v>103.35691607642057</v>
      </c>
      <c r="J23" s="233">
        <f t="shared" si="0"/>
        <v>108.7110596003231</v>
      </c>
    </row>
    <row r="24" spans="1:10" ht="66" customHeight="1" x14ac:dyDescent="0.2">
      <c r="A24" s="381" t="s">
        <v>186</v>
      </c>
      <c r="B24" s="382"/>
      <c r="C24" s="382"/>
      <c r="D24" s="382"/>
      <c r="E24" s="382"/>
      <c r="F24" s="382"/>
      <c r="G24" s="382"/>
      <c r="H24" s="382"/>
      <c r="I24" s="382"/>
      <c r="J24" s="382"/>
    </row>
    <row r="25" spans="1:10" ht="21" customHeight="1" x14ac:dyDescent="0.2">
      <c r="A25" s="375"/>
      <c r="B25" s="375"/>
      <c r="C25" s="375"/>
      <c r="D25" s="375"/>
      <c r="E25" s="375"/>
      <c r="F25" s="375"/>
      <c r="G25" s="375"/>
    </row>
    <row r="26" spans="1:10" ht="22.5" customHeight="1" x14ac:dyDescent="0.2">
      <c r="A26" s="375"/>
      <c r="B26" s="375"/>
      <c r="C26" s="375"/>
      <c r="D26" s="375"/>
      <c r="E26" s="375"/>
      <c r="F26" s="375"/>
      <c r="G26" s="375"/>
      <c r="J26" s="243"/>
    </row>
    <row r="27" spans="1:10" ht="12.75" customHeight="1" x14ac:dyDescent="0.2">
      <c r="A27" s="375"/>
      <c r="B27" s="375"/>
      <c r="C27" s="375"/>
      <c r="D27" s="375"/>
      <c r="E27" s="375"/>
      <c r="F27" s="375"/>
      <c r="G27" s="375"/>
    </row>
  </sheetData>
  <mergeCells count="20">
    <mergeCell ref="A12:J12"/>
    <mergeCell ref="A25:G27"/>
    <mergeCell ref="E10:E11"/>
    <mergeCell ref="A16:J16"/>
    <mergeCell ref="A20:J20"/>
    <mergeCell ref="A24:J24"/>
    <mergeCell ref="I3:J3"/>
    <mergeCell ref="A4:J4"/>
    <mergeCell ref="A6:J6"/>
    <mergeCell ref="B8:B11"/>
    <mergeCell ref="C8:J8"/>
    <mergeCell ref="C9:D9"/>
    <mergeCell ref="G9:H9"/>
    <mergeCell ref="I9:J9"/>
    <mergeCell ref="C10:C11"/>
    <mergeCell ref="G10:G11"/>
    <mergeCell ref="A8:A11"/>
    <mergeCell ref="E9:F9"/>
    <mergeCell ref="I10:I11"/>
    <mergeCell ref="A5:J5"/>
  </mergeCells>
  <printOptions horizontalCentered="1"/>
  <pageMargins left="0.31496062992125984" right="0.31496062992125984" top="0.35433070866141736" bottom="0.35433070866141736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33"/>
  <sheetViews>
    <sheetView topLeftCell="A8" zoomScale="60" zoomScaleNormal="60" workbookViewId="0">
      <pane xSplit="3" ySplit="12" topLeftCell="S20" activePane="bottomRight" state="frozen"/>
      <selection activeCell="A8" sqref="A8"/>
      <selection pane="topRight" activeCell="D8" sqref="D8"/>
      <selection pane="bottomLeft" activeCell="A20" sqref="A20"/>
      <selection pane="bottomRight" activeCell="T51" sqref="T51"/>
    </sheetView>
  </sheetViews>
  <sheetFormatPr defaultRowHeight="15.75" x14ac:dyDescent="0.25"/>
  <cols>
    <col min="1" max="1" width="4.28515625" style="1" customWidth="1"/>
    <col min="2" max="2" width="54" style="1" customWidth="1"/>
    <col min="3" max="3" width="14.7109375" style="1" customWidth="1"/>
    <col min="4" max="4" width="19.7109375" style="1" customWidth="1"/>
    <col min="5" max="5" width="18" style="1" customWidth="1"/>
    <col min="6" max="6" width="17.7109375" style="1" customWidth="1"/>
    <col min="7" max="7" width="18.28515625" style="1" customWidth="1"/>
    <col min="8" max="12" width="18" style="1" customWidth="1"/>
    <col min="13" max="13" width="20.42578125" style="1" customWidth="1"/>
    <col min="14" max="14" width="18" style="1" customWidth="1"/>
    <col min="15" max="15" width="17.85546875" style="1" hidden="1" customWidth="1"/>
    <col min="16" max="16" width="10.7109375" style="1" hidden="1" customWidth="1"/>
    <col min="17" max="17" width="18" style="1" customWidth="1"/>
    <col min="18" max="37" width="20.5703125" style="1" customWidth="1"/>
    <col min="38" max="38" width="22.28515625" style="1" customWidth="1"/>
    <col min="39" max="39" width="20.28515625" style="1" customWidth="1"/>
    <col min="40" max="40" width="18.85546875" style="1" hidden="1" customWidth="1"/>
    <col min="41" max="46" width="21" style="1" hidden="1" customWidth="1"/>
    <col min="47" max="47" width="21" style="1" customWidth="1"/>
    <col min="48" max="48" width="18" style="1" hidden="1" customWidth="1"/>
    <col min="49" max="49" width="17.7109375" style="1" hidden="1" customWidth="1"/>
    <col min="50" max="50" width="13.5703125" style="1" hidden="1" customWidth="1"/>
    <col min="51" max="51" width="13.85546875" style="1" hidden="1" customWidth="1"/>
    <col min="52" max="52" width="12.5703125" style="1" hidden="1" customWidth="1"/>
    <col min="53" max="54" width="9.140625" style="1" hidden="1" customWidth="1"/>
    <col min="55" max="55" width="12.85546875" style="1" hidden="1" customWidth="1"/>
    <col min="56" max="56" width="9.140625" style="1" hidden="1" customWidth="1"/>
    <col min="57" max="57" width="7" style="1" hidden="1" customWidth="1"/>
    <col min="58" max="58" width="17.7109375" style="1" hidden="1" customWidth="1"/>
    <col min="59" max="59" width="10.42578125" style="1" hidden="1" customWidth="1"/>
    <col min="60" max="60" width="16.85546875" style="1" hidden="1" customWidth="1"/>
    <col min="61" max="61" width="17.7109375" style="1" hidden="1" customWidth="1"/>
    <col min="62" max="62" width="12.42578125" style="1" hidden="1" customWidth="1"/>
    <col min="63" max="63" width="11.28515625" style="1" hidden="1" customWidth="1"/>
    <col min="64" max="64" width="11.5703125" style="1" hidden="1" customWidth="1"/>
    <col min="65" max="65" width="13" style="1" hidden="1" customWidth="1"/>
    <col min="66" max="66" width="12.42578125" style="1" hidden="1" customWidth="1"/>
    <col min="67" max="16384" width="9.140625" style="1"/>
  </cols>
  <sheetData>
    <row r="1" spans="1:60" ht="18.75" hidden="1" customHeight="1" x14ac:dyDescent="0.3">
      <c r="D1" s="416" t="s">
        <v>30</v>
      </c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6"/>
      <c r="AP1" s="416"/>
      <c r="AQ1" s="416"/>
      <c r="AR1" s="416"/>
      <c r="AS1" s="416"/>
      <c r="AT1" s="416"/>
      <c r="AU1" s="416"/>
      <c r="AV1" s="416"/>
      <c r="AW1" s="416"/>
      <c r="AX1" s="416"/>
    </row>
    <row r="2" spans="1:60" ht="18.75" hidden="1" customHeight="1" x14ac:dyDescent="0.3">
      <c r="D2" s="416" t="s">
        <v>31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6"/>
      <c r="AM2" s="416"/>
      <c r="AN2" s="416"/>
      <c r="AO2" s="416"/>
      <c r="AP2" s="416"/>
      <c r="AQ2" s="416"/>
      <c r="AR2" s="416"/>
      <c r="AS2" s="416"/>
      <c r="AT2" s="416"/>
      <c r="AU2" s="416"/>
      <c r="AV2" s="416"/>
      <c r="AW2" s="416"/>
      <c r="AX2" s="416"/>
    </row>
    <row r="3" spans="1:60" ht="18.75" hidden="1" customHeight="1" x14ac:dyDescent="0.3">
      <c r="D3" s="416" t="s">
        <v>32</v>
      </c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  <c r="AM3" s="416"/>
      <c r="AN3" s="416"/>
      <c r="AO3" s="416"/>
      <c r="AP3" s="416"/>
      <c r="AQ3" s="416"/>
      <c r="AR3" s="416"/>
      <c r="AS3" s="416"/>
      <c r="AT3" s="416"/>
      <c r="AU3" s="416"/>
      <c r="AV3" s="416"/>
      <c r="AW3" s="416"/>
      <c r="AX3" s="416"/>
    </row>
    <row r="4" spans="1:60" ht="18.75" hidden="1" customHeight="1" x14ac:dyDescent="0.3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8"/>
      <c r="AX4" s="19"/>
    </row>
    <row r="5" spans="1:60" ht="18.75" hidden="1" customHeight="1" x14ac:dyDescent="0.3">
      <c r="D5" s="417" t="s">
        <v>33</v>
      </c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7"/>
      <c r="AN5" s="417"/>
      <c r="AO5" s="417"/>
      <c r="AP5" s="417"/>
      <c r="AQ5" s="417"/>
      <c r="AR5" s="417"/>
      <c r="AS5" s="417"/>
      <c r="AT5" s="417"/>
      <c r="AU5" s="417"/>
      <c r="AV5" s="417"/>
      <c r="AW5" s="417"/>
      <c r="AX5" s="417"/>
    </row>
    <row r="6" spans="1:60" ht="15.75" hidden="1" customHeight="1" x14ac:dyDescent="0.3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20"/>
      <c r="AX6" s="19"/>
    </row>
    <row r="7" spans="1:60" ht="18.75" hidden="1" customHeight="1" x14ac:dyDescent="0.3">
      <c r="D7" s="416" t="s">
        <v>34</v>
      </c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416"/>
      <c r="AM7" s="416"/>
      <c r="AN7" s="416"/>
      <c r="AO7" s="416"/>
      <c r="AP7" s="416"/>
      <c r="AQ7" s="416"/>
      <c r="AR7" s="416"/>
      <c r="AS7" s="416"/>
      <c r="AT7" s="416"/>
      <c r="AU7" s="416"/>
      <c r="AV7" s="416"/>
      <c r="AW7" s="416"/>
      <c r="AX7" s="416"/>
    </row>
    <row r="8" spans="1:60" ht="18.75" x14ac:dyDescent="0.3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35"/>
      <c r="P8" s="135"/>
      <c r="Q8" s="16"/>
      <c r="R8" s="16"/>
      <c r="S8" s="16"/>
      <c r="T8" s="16"/>
      <c r="U8" s="16"/>
      <c r="V8" s="139"/>
      <c r="W8" s="16"/>
      <c r="X8" s="16"/>
      <c r="Y8" s="16"/>
      <c r="Z8" s="139"/>
      <c r="AA8" s="139"/>
      <c r="AB8" s="139"/>
      <c r="AC8" s="139"/>
      <c r="AD8" s="139"/>
      <c r="AE8" s="139"/>
      <c r="AF8" s="139"/>
      <c r="AG8" s="16"/>
      <c r="AH8" s="16"/>
      <c r="AI8" s="16"/>
      <c r="AJ8" s="139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</row>
    <row r="9" spans="1:60" ht="23.25" customHeight="1" x14ac:dyDescent="0.3">
      <c r="A9" s="418" t="s">
        <v>113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8"/>
      <c r="AS9" s="418"/>
      <c r="AT9" s="418"/>
      <c r="AU9" s="418"/>
      <c r="AV9" s="418"/>
      <c r="AW9" s="418"/>
      <c r="AX9" s="418"/>
      <c r="AY9" s="418"/>
      <c r="AZ9" s="418"/>
      <c r="BA9" s="418"/>
      <c r="BB9" s="418"/>
      <c r="BC9" s="418"/>
      <c r="BD9" s="418"/>
      <c r="BE9" s="418"/>
      <c r="BF9" s="418"/>
      <c r="BG9" s="418"/>
      <c r="BH9" s="61"/>
    </row>
    <row r="10" spans="1:60" ht="16.5" thickBot="1" x14ac:dyDescent="0.3"/>
    <row r="11" spans="1:60" ht="31.5" customHeight="1" thickBot="1" x14ac:dyDescent="0.3">
      <c r="A11" s="390" t="s">
        <v>0</v>
      </c>
      <c r="B11" s="390" t="s">
        <v>1</v>
      </c>
      <c r="C11" s="419" t="s">
        <v>2</v>
      </c>
      <c r="D11" s="414" t="s">
        <v>50</v>
      </c>
      <c r="E11" s="420" t="s">
        <v>104</v>
      </c>
      <c r="F11" s="421"/>
      <c r="G11" s="421"/>
      <c r="H11" s="421"/>
      <c r="I11" s="422"/>
      <c r="J11" s="414" t="s">
        <v>52</v>
      </c>
      <c r="K11" s="426" t="s">
        <v>114</v>
      </c>
      <c r="L11" s="429" t="s">
        <v>74</v>
      </c>
      <c r="M11" s="429" t="s">
        <v>116</v>
      </c>
      <c r="N11" s="429" t="s">
        <v>54</v>
      </c>
      <c r="O11" s="432" t="s">
        <v>108</v>
      </c>
      <c r="P11" s="435" t="s">
        <v>109</v>
      </c>
      <c r="Q11" s="438" t="s">
        <v>75</v>
      </c>
      <c r="R11" s="424" t="s">
        <v>55</v>
      </c>
      <c r="S11" s="411" t="s">
        <v>56</v>
      </c>
      <c r="T11" s="413" t="s">
        <v>57</v>
      </c>
      <c r="U11" s="423" t="s">
        <v>115</v>
      </c>
      <c r="V11" s="423" t="s">
        <v>53</v>
      </c>
      <c r="W11" s="413" t="s">
        <v>54</v>
      </c>
      <c r="X11" s="413" t="s">
        <v>59</v>
      </c>
      <c r="Y11" s="405" t="s">
        <v>60</v>
      </c>
      <c r="Z11" s="411" t="s">
        <v>56</v>
      </c>
      <c r="AA11" s="413" t="s">
        <v>57</v>
      </c>
      <c r="AB11" s="423" t="s">
        <v>74</v>
      </c>
      <c r="AC11" s="423" t="s">
        <v>107</v>
      </c>
      <c r="AD11" s="413" t="s">
        <v>54</v>
      </c>
      <c r="AE11" s="413" t="s">
        <v>59</v>
      </c>
      <c r="AF11" s="405" t="s">
        <v>60</v>
      </c>
      <c r="AG11" s="411" t="s">
        <v>61</v>
      </c>
      <c r="AH11" s="413" t="s">
        <v>57</v>
      </c>
      <c r="AI11" s="413" t="s">
        <v>62</v>
      </c>
      <c r="AJ11" s="423" t="s">
        <v>107</v>
      </c>
      <c r="AK11" s="413" t="s">
        <v>54</v>
      </c>
      <c r="AL11" s="409" t="s">
        <v>117</v>
      </c>
      <c r="AM11" s="397" t="s">
        <v>64</v>
      </c>
      <c r="AN11" s="399" t="s">
        <v>118</v>
      </c>
      <c r="AO11" s="411" t="s">
        <v>61</v>
      </c>
      <c r="AP11" s="413" t="s">
        <v>57</v>
      </c>
      <c r="AQ11" s="413" t="s">
        <v>62</v>
      </c>
      <c r="AR11" s="413" t="s">
        <v>54</v>
      </c>
      <c r="AS11" s="409" t="s">
        <v>66</v>
      </c>
      <c r="AT11" s="397" t="s">
        <v>64</v>
      </c>
      <c r="AU11" s="399" t="s">
        <v>65</v>
      </c>
      <c r="AV11" s="402" t="s">
        <v>67</v>
      </c>
      <c r="AW11" s="407" t="s">
        <v>68</v>
      </c>
      <c r="AX11" s="407"/>
      <c r="AY11" s="407"/>
      <c r="AZ11" s="62"/>
      <c r="BA11" s="6"/>
      <c r="BB11" s="6"/>
      <c r="BC11" s="62">
        <v>0.90842999999999996</v>
      </c>
      <c r="BD11" s="6" t="s">
        <v>69</v>
      </c>
      <c r="BE11" s="6"/>
      <c r="BF11" s="408" t="s">
        <v>70</v>
      </c>
      <c r="BG11" s="408" t="s">
        <v>71</v>
      </c>
      <c r="BH11" s="384" t="s">
        <v>72</v>
      </c>
    </row>
    <row r="12" spans="1:60" ht="17.25" customHeight="1" x14ac:dyDescent="0.25">
      <c r="A12" s="390"/>
      <c r="B12" s="390"/>
      <c r="C12" s="419"/>
      <c r="D12" s="412"/>
      <c r="E12" s="387" t="s">
        <v>73</v>
      </c>
      <c r="F12" s="389" t="s">
        <v>74</v>
      </c>
      <c r="G12" s="391" t="s">
        <v>53</v>
      </c>
      <c r="H12" s="389" t="s">
        <v>54</v>
      </c>
      <c r="I12" s="392" t="s">
        <v>75</v>
      </c>
      <c r="J12" s="415"/>
      <c r="K12" s="427"/>
      <c r="L12" s="430"/>
      <c r="M12" s="430"/>
      <c r="N12" s="430"/>
      <c r="O12" s="433"/>
      <c r="P12" s="436"/>
      <c r="Q12" s="439"/>
      <c r="R12" s="425"/>
      <c r="S12" s="412"/>
      <c r="T12" s="390"/>
      <c r="U12" s="391"/>
      <c r="V12" s="391"/>
      <c r="W12" s="390"/>
      <c r="X12" s="390"/>
      <c r="Y12" s="406"/>
      <c r="Z12" s="412"/>
      <c r="AA12" s="390"/>
      <c r="AB12" s="391"/>
      <c r="AC12" s="391"/>
      <c r="AD12" s="390"/>
      <c r="AE12" s="390"/>
      <c r="AF12" s="406"/>
      <c r="AG12" s="412"/>
      <c r="AH12" s="390"/>
      <c r="AI12" s="390"/>
      <c r="AJ12" s="391"/>
      <c r="AK12" s="390"/>
      <c r="AL12" s="410"/>
      <c r="AM12" s="398"/>
      <c r="AN12" s="400"/>
      <c r="AO12" s="412"/>
      <c r="AP12" s="390"/>
      <c r="AQ12" s="390"/>
      <c r="AR12" s="390"/>
      <c r="AS12" s="410"/>
      <c r="AT12" s="398"/>
      <c r="AU12" s="400"/>
      <c r="AV12" s="403"/>
      <c r="AW12" s="394" t="s">
        <v>73</v>
      </c>
      <c r="AX12" s="390" t="s">
        <v>74</v>
      </c>
      <c r="AY12" s="395" t="s">
        <v>76</v>
      </c>
      <c r="AZ12" s="62"/>
      <c r="BA12" s="6"/>
      <c r="BB12" s="6"/>
      <c r="BC12" s="62">
        <v>0.86099999999999999</v>
      </c>
      <c r="BD12" s="396" t="s">
        <v>77</v>
      </c>
      <c r="BE12" s="396"/>
      <c r="BF12" s="408"/>
      <c r="BG12" s="408"/>
      <c r="BH12" s="385"/>
    </row>
    <row r="13" spans="1:60" ht="15" customHeight="1" x14ac:dyDescent="0.25">
      <c r="A13" s="390"/>
      <c r="B13" s="390"/>
      <c r="C13" s="419"/>
      <c r="D13" s="412"/>
      <c r="E13" s="388"/>
      <c r="F13" s="390"/>
      <c r="G13" s="391"/>
      <c r="H13" s="390"/>
      <c r="I13" s="392"/>
      <c r="J13" s="415"/>
      <c r="K13" s="427"/>
      <c r="L13" s="430"/>
      <c r="M13" s="430"/>
      <c r="N13" s="430"/>
      <c r="O13" s="433"/>
      <c r="P13" s="436"/>
      <c r="Q13" s="439"/>
      <c r="R13" s="425"/>
      <c r="S13" s="412"/>
      <c r="T13" s="390"/>
      <c r="U13" s="391"/>
      <c r="V13" s="391"/>
      <c r="W13" s="390"/>
      <c r="X13" s="390"/>
      <c r="Y13" s="406"/>
      <c r="Z13" s="412"/>
      <c r="AA13" s="390"/>
      <c r="AB13" s="391"/>
      <c r="AC13" s="391"/>
      <c r="AD13" s="390"/>
      <c r="AE13" s="390"/>
      <c r="AF13" s="406"/>
      <c r="AG13" s="412"/>
      <c r="AH13" s="390"/>
      <c r="AI13" s="390"/>
      <c r="AJ13" s="391"/>
      <c r="AK13" s="390"/>
      <c r="AL13" s="410"/>
      <c r="AM13" s="398"/>
      <c r="AN13" s="400"/>
      <c r="AO13" s="412"/>
      <c r="AP13" s="390"/>
      <c r="AQ13" s="390"/>
      <c r="AR13" s="390"/>
      <c r="AS13" s="410"/>
      <c r="AT13" s="398"/>
      <c r="AU13" s="400"/>
      <c r="AV13" s="403"/>
      <c r="AW13" s="394"/>
      <c r="AX13" s="390"/>
      <c r="AY13" s="391"/>
      <c r="AZ13" s="62"/>
      <c r="BA13" s="6"/>
      <c r="BB13" s="6"/>
      <c r="BC13" s="62">
        <v>0.90800000000000003</v>
      </c>
      <c r="BD13" s="396" t="s">
        <v>37</v>
      </c>
      <c r="BE13" s="396"/>
      <c r="BF13" s="408"/>
      <c r="BG13" s="408"/>
      <c r="BH13" s="385"/>
    </row>
    <row r="14" spans="1:60" ht="13.5" customHeight="1" x14ac:dyDescent="0.25">
      <c r="A14" s="390"/>
      <c r="B14" s="390"/>
      <c r="C14" s="419"/>
      <c r="D14" s="412"/>
      <c r="E14" s="388"/>
      <c r="F14" s="390"/>
      <c r="G14" s="391"/>
      <c r="H14" s="390"/>
      <c r="I14" s="392"/>
      <c r="J14" s="415"/>
      <c r="K14" s="427"/>
      <c r="L14" s="430"/>
      <c r="M14" s="430"/>
      <c r="N14" s="430"/>
      <c r="O14" s="433"/>
      <c r="P14" s="436"/>
      <c r="Q14" s="439"/>
      <c r="R14" s="425"/>
      <c r="S14" s="412"/>
      <c r="T14" s="390"/>
      <c r="U14" s="391"/>
      <c r="V14" s="391"/>
      <c r="W14" s="390"/>
      <c r="X14" s="390"/>
      <c r="Y14" s="406"/>
      <c r="Z14" s="412"/>
      <c r="AA14" s="390"/>
      <c r="AB14" s="391"/>
      <c r="AC14" s="391"/>
      <c r="AD14" s="390"/>
      <c r="AE14" s="390"/>
      <c r="AF14" s="406"/>
      <c r="AG14" s="412"/>
      <c r="AH14" s="390"/>
      <c r="AI14" s="390"/>
      <c r="AJ14" s="391"/>
      <c r="AK14" s="390"/>
      <c r="AL14" s="410"/>
      <c r="AM14" s="398"/>
      <c r="AN14" s="400"/>
      <c r="AO14" s="412"/>
      <c r="AP14" s="390"/>
      <c r="AQ14" s="390"/>
      <c r="AR14" s="390"/>
      <c r="AS14" s="410"/>
      <c r="AT14" s="398"/>
      <c r="AU14" s="400"/>
      <c r="AV14" s="403"/>
      <c r="AW14" s="394"/>
      <c r="AX14" s="390"/>
      <c r="AY14" s="391"/>
      <c r="AZ14" s="62"/>
      <c r="BA14" s="6"/>
      <c r="BB14" s="6"/>
      <c r="BC14" s="62">
        <v>0.97299999999999998</v>
      </c>
      <c r="BD14" s="396" t="s">
        <v>38</v>
      </c>
      <c r="BE14" s="396"/>
      <c r="BF14" s="408"/>
      <c r="BG14" s="408"/>
      <c r="BH14" s="385"/>
    </row>
    <row r="15" spans="1:60" ht="16.5" customHeight="1" x14ac:dyDescent="0.25">
      <c r="A15" s="390"/>
      <c r="B15" s="390"/>
      <c r="C15" s="419"/>
      <c r="D15" s="412"/>
      <c r="E15" s="388"/>
      <c r="F15" s="390"/>
      <c r="G15" s="391"/>
      <c r="H15" s="390"/>
      <c r="I15" s="392"/>
      <c r="J15" s="415"/>
      <c r="K15" s="427"/>
      <c r="L15" s="430"/>
      <c r="M15" s="430"/>
      <c r="N15" s="430"/>
      <c r="O15" s="433"/>
      <c r="P15" s="436"/>
      <c r="Q15" s="439"/>
      <c r="R15" s="425"/>
      <c r="S15" s="412"/>
      <c r="T15" s="390"/>
      <c r="U15" s="391"/>
      <c r="V15" s="391"/>
      <c r="W15" s="390"/>
      <c r="X15" s="390"/>
      <c r="Y15" s="406"/>
      <c r="Z15" s="412"/>
      <c r="AA15" s="390"/>
      <c r="AB15" s="391"/>
      <c r="AC15" s="391"/>
      <c r="AD15" s="390"/>
      <c r="AE15" s="390"/>
      <c r="AF15" s="406"/>
      <c r="AG15" s="412"/>
      <c r="AH15" s="390"/>
      <c r="AI15" s="390"/>
      <c r="AJ15" s="391"/>
      <c r="AK15" s="390"/>
      <c r="AL15" s="410"/>
      <c r="AM15" s="398"/>
      <c r="AN15" s="400"/>
      <c r="AO15" s="412"/>
      <c r="AP15" s="390"/>
      <c r="AQ15" s="390"/>
      <c r="AR15" s="390"/>
      <c r="AS15" s="410"/>
      <c r="AT15" s="398"/>
      <c r="AU15" s="400"/>
      <c r="AV15" s="403"/>
      <c r="AW15" s="394"/>
      <c r="AX15" s="390"/>
      <c r="AY15" s="391"/>
      <c r="AZ15" s="62"/>
      <c r="BA15" s="6"/>
      <c r="BB15" s="6"/>
      <c r="BC15" s="62">
        <v>1.0649999999999999</v>
      </c>
      <c r="BD15" s="396" t="s">
        <v>39</v>
      </c>
      <c r="BE15" s="396"/>
      <c r="BF15" s="408"/>
      <c r="BG15" s="408"/>
      <c r="BH15" s="385"/>
    </row>
    <row r="16" spans="1:60" ht="128.25" customHeight="1" thickBot="1" x14ac:dyDescent="0.3">
      <c r="A16" s="390"/>
      <c r="B16" s="390"/>
      <c r="C16" s="419"/>
      <c r="D16" s="412"/>
      <c r="E16" s="388"/>
      <c r="F16" s="390"/>
      <c r="G16" s="389"/>
      <c r="H16" s="390"/>
      <c r="I16" s="393"/>
      <c r="J16" s="415"/>
      <c r="K16" s="428"/>
      <c r="L16" s="431"/>
      <c r="M16" s="431"/>
      <c r="N16" s="431"/>
      <c r="O16" s="434"/>
      <c r="P16" s="437"/>
      <c r="Q16" s="440"/>
      <c r="R16" s="425"/>
      <c r="S16" s="412"/>
      <c r="T16" s="390"/>
      <c r="U16" s="389"/>
      <c r="V16" s="389"/>
      <c r="W16" s="390"/>
      <c r="X16" s="390"/>
      <c r="Y16" s="406"/>
      <c r="Z16" s="412"/>
      <c r="AA16" s="390"/>
      <c r="AB16" s="389"/>
      <c r="AC16" s="389"/>
      <c r="AD16" s="390"/>
      <c r="AE16" s="390"/>
      <c r="AF16" s="406"/>
      <c r="AG16" s="412"/>
      <c r="AH16" s="390"/>
      <c r="AI16" s="390"/>
      <c r="AJ16" s="389"/>
      <c r="AK16" s="390"/>
      <c r="AL16" s="410"/>
      <c r="AM16" s="398"/>
      <c r="AN16" s="401"/>
      <c r="AO16" s="412"/>
      <c r="AP16" s="390"/>
      <c r="AQ16" s="390"/>
      <c r="AR16" s="390"/>
      <c r="AS16" s="410"/>
      <c r="AT16" s="398"/>
      <c r="AU16" s="401"/>
      <c r="AV16" s="404"/>
      <c r="AW16" s="394"/>
      <c r="AX16" s="390"/>
      <c r="AY16" s="389"/>
      <c r="AZ16" s="62"/>
      <c r="BA16" s="6"/>
      <c r="BB16" s="6"/>
      <c r="BC16" s="62">
        <v>0.55500000000000005</v>
      </c>
      <c r="BD16" s="6" t="s">
        <v>78</v>
      </c>
      <c r="BE16" s="6"/>
      <c r="BF16" s="408"/>
      <c r="BG16" s="408"/>
      <c r="BH16" s="386"/>
    </row>
    <row r="17" spans="1:66" x14ac:dyDescent="0.25">
      <c r="A17" s="21" t="s">
        <v>3</v>
      </c>
      <c r="B17" s="22" t="s">
        <v>4</v>
      </c>
      <c r="C17" s="63"/>
      <c r="D17" s="24"/>
      <c r="E17" s="21"/>
      <c r="F17" s="21"/>
      <c r="G17" s="21"/>
      <c r="H17" s="21"/>
      <c r="I17" s="63"/>
      <c r="J17" s="24"/>
      <c r="K17" s="181"/>
      <c r="L17" s="181"/>
      <c r="M17" s="181"/>
      <c r="N17" s="181"/>
      <c r="O17" s="182"/>
      <c r="P17" s="185"/>
      <c r="Q17" s="181"/>
      <c r="R17" s="64"/>
      <c r="S17" s="24"/>
      <c r="T17" s="21"/>
      <c r="U17" s="21"/>
      <c r="V17" s="21"/>
      <c r="W17" s="21"/>
      <c r="X17" s="21"/>
      <c r="Y17" s="64"/>
      <c r="Z17" s="24"/>
      <c r="AA17" s="21"/>
      <c r="AB17" s="21"/>
      <c r="AC17" s="21"/>
      <c r="AD17" s="21"/>
      <c r="AE17" s="21"/>
      <c r="AF17" s="64"/>
      <c r="AG17" s="24"/>
      <c r="AH17" s="21"/>
      <c r="AI17" s="21"/>
      <c r="AJ17" s="21"/>
      <c r="AK17" s="21"/>
      <c r="AL17" s="65"/>
      <c r="AM17" s="66"/>
      <c r="AN17" s="67"/>
      <c r="AO17" s="24"/>
      <c r="AP17" s="21"/>
      <c r="AQ17" s="21"/>
      <c r="AR17" s="21"/>
      <c r="AS17" s="65"/>
      <c r="AT17" s="66"/>
      <c r="AU17" s="67"/>
      <c r="AV17" s="26"/>
      <c r="AW17" s="23"/>
      <c r="AX17" s="23"/>
      <c r="AY17" s="23"/>
      <c r="AZ17" s="68"/>
      <c r="BA17" s="23"/>
      <c r="BB17" s="23"/>
      <c r="BC17" s="68">
        <v>63.52</v>
      </c>
      <c r="BD17" s="23" t="s">
        <v>79</v>
      </c>
      <c r="BE17" s="23"/>
      <c r="BF17" s="23"/>
      <c r="BG17" s="23"/>
      <c r="BH17" s="69"/>
    </row>
    <row r="18" spans="1:66" ht="24.2" customHeight="1" x14ac:dyDescent="0.25">
      <c r="A18" s="28"/>
      <c r="B18" s="9" t="s">
        <v>5</v>
      </c>
      <c r="C18" s="70"/>
      <c r="D18" s="71"/>
      <c r="E18" s="28"/>
      <c r="F18" s="28"/>
      <c r="G18" s="28"/>
      <c r="H18" s="28"/>
      <c r="I18" s="72"/>
      <c r="J18" s="71"/>
      <c r="K18" s="28"/>
      <c r="L18" s="28"/>
      <c r="M18" s="28"/>
      <c r="N18" s="28"/>
      <c r="O18" s="179"/>
      <c r="P18" s="177"/>
      <c r="Q18" s="28"/>
      <c r="R18" s="64"/>
      <c r="S18" s="71"/>
      <c r="T18" s="28"/>
      <c r="U18" s="28"/>
      <c r="V18" s="28"/>
      <c r="W18" s="28"/>
      <c r="X18" s="28"/>
      <c r="Y18" s="64"/>
      <c r="Z18" s="71"/>
      <c r="AA18" s="28"/>
      <c r="AB18" s="28"/>
      <c r="AC18" s="28"/>
      <c r="AD18" s="28"/>
      <c r="AE18" s="28"/>
      <c r="AF18" s="64"/>
      <c r="AG18" s="71"/>
      <c r="AH18" s="28"/>
      <c r="AI18" s="28"/>
      <c r="AJ18" s="28"/>
      <c r="AK18" s="28"/>
      <c r="AL18" s="52"/>
      <c r="AM18" s="66"/>
      <c r="AN18" s="73"/>
      <c r="AO18" s="71"/>
      <c r="AP18" s="28"/>
      <c r="AQ18" s="28"/>
      <c r="AR18" s="28"/>
      <c r="AS18" s="52"/>
      <c r="AT18" s="66"/>
      <c r="AU18" s="73"/>
      <c r="AV18" s="30"/>
      <c r="AW18" s="6"/>
      <c r="AX18" s="6"/>
      <c r="AY18" s="6"/>
      <c r="AZ18" s="6"/>
      <c r="BA18" s="6"/>
      <c r="BB18" s="6"/>
      <c r="BC18" s="6">
        <v>0.55500000000000005</v>
      </c>
      <c r="BD18" s="6" t="s">
        <v>80</v>
      </c>
      <c r="BE18" s="6"/>
      <c r="BF18" s="6"/>
      <c r="BG18" s="6"/>
      <c r="BH18" s="69"/>
    </row>
    <row r="19" spans="1:66" x14ac:dyDescent="0.25">
      <c r="A19" s="3"/>
      <c r="B19" s="10" t="s">
        <v>6</v>
      </c>
      <c r="C19" s="74"/>
      <c r="D19" s="75"/>
      <c r="E19" s="32"/>
      <c r="F19" s="32"/>
      <c r="G19" s="32"/>
      <c r="H19" s="32"/>
      <c r="I19" s="76"/>
      <c r="J19" s="75"/>
      <c r="K19" s="32"/>
      <c r="L19" s="32"/>
      <c r="M19" s="32"/>
      <c r="N19" s="32"/>
      <c r="O19" s="180"/>
      <c r="P19" s="178"/>
      <c r="Q19" s="32"/>
      <c r="R19" s="77"/>
      <c r="S19" s="75"/>
      <c r="T19" s="32"/>
      <c r="U19" s="32"/>
      <c r="V19" s="32"/>
      <c r="W19" s="32"/>
      <c r="X19" s="32"/>
      <c r="Y19" s="77"/>
      <c r="Z19" s="75"/>
      <c r="AA19" s="32"/>
      <c r="AB19" s="32"/>
      <c r="AC19" s="32"/>
      <c r="AD19" s="32"/>
      <c r="AE19" s="32"/>
      <c r="AF19" s="77"/>
      <c r="AG19" s="75"/>
      <c r="AH19" s="32"/>
      <c r="AI19" s="32"/>
      <c r="AJ19" s="32"/>
      <c r="AK19" s="32"/>
      <c r="AL19" s="32"/>
      <c r="AM19" s="78"/>
      <c r="AN19" s="79"/>
      <c r="AO19" s="75"/>
      <c r="AP19" s="32"/>
      <c r="AQ19" s="32"/>
      <c r="AR19" s="32"/>
      <c r="AS19" s="32"/>
      <c r="AT19" s="78"/>
      <c r="AU19" s="79"/>
      <c r="AV19" s="35"/>
      <c r="AW19" s="33"/>
      <c r="AX19" s="34"/>
      <c r="AY19" s="33"/>
      <c r="AZ19" s="6"/>
      <c r="BA19" s="6"/>
      <c r="BB19" s="6"/>
      <c r="BC19" s="6">
        <v>1.022</v>
      </c>
      <c r="BD19" s="6" t="s">
        <v>81</v>
      </c>
      <c r="BE19" s="6"/>
      <c r="BF19" s="6"/>
      <c r="BG19" s="6"/>
      <c r="BH19" s="69"/>
    </row>
    <row r="20" spans="1:66" ht="20.25" x14ac:dyDescent="0.3">
      <c r="A20" s="3"/>
      <c r="B20" s="3" t="s">
        <v>7</v>
      </c>
      <c r="C20" s="80" t="s">
        <v>35</v>
      </c>
      <c r="D20" s="198">
        <f>H20+I20</f>
        <v>2002.3990000000001</v>
      </c>
      <c r="E20" s="81">
        <v>612.72</v>
      </c>
      <c r="F20" s="82">
        <v>127.73</v>
      </c>
      <c r="G20" s="83">
        <v>0.23899999999999999</v>
      </c>
      <c r="H20" s="84">
        <f>E20+F20+G20</f>
        <v>740.68900000000008</v>
      </c>
      <c r="I20" s="196">
        <v>1261.71</v>
      </c>
      <c r="J20" s="144">
        <f>Q20+N20</f>
        <v>2069.799</v>
      </c>
      <c r="K20" s="175">
        <v>680.12</v>
      </c>
      <c r="L20" s="37">
        <v>127.73</v>
      </c>
      <c r="M20" s="83">
        <v>0.23899999999999999</v>
      </c>
      <c r="N20" s="86">
        <f>K20+L20+M20</f>
        <v>808.08900000000006</v>
      </c>
      <c r="O20" s="184">
        <v>7.76E-4</v>
      </c>
      <c r="P20" s="186">
        <v>1.7929999999999999</v>
      </c>
      <c r="Q20" s="196">
        <v>1261.71</v>
      </c>
      <c r="R20" s="148">
        <f>J20/D20*100-100</f>
        <v>3.3659625279477154</v>
      </c>
      <c r="S20" s="144">
        <f t="shared" ref="S20:S26" si="0">X20+W20</f>
        <v>2137.08</v>
      </c>
      <c r="T20" s="145">
        <v>532.79999999999995</v>
      </c>
      <c r="U20" s="37">
        <v>133.87</v>
      </c>
      <c r="V20" s="83">
        <v>0.23899999999999999</v>
      </c>
      <c r="W20" s="147">
        <f t="shared" ref="W20:W26" si="1">T20+U20</f>
        <v>666.67</v>
      </c>
      <c r="X20" s="145">
        <v>1470.41</v>
      </c>
      <c r="Y20" s="148">
        <f>S20/D20*100-100</f>
        <v>6.7259821843698404</v>
      </c>
      <c r="Z20" s="144">
        <f t="shared" ref="Z20:Z26" si="2">AE20+AD20</f>
        <v>2130.94</v>
      </c>
      <c r="AA20" s="145">
        <v>532.79999999999995</v>
      </c>
      <c r="AB20" s="37">
        <v>127.73</v>
      </c>
      <c r="AC20" s="85">
        <v>0.26700000000000002</v>
      </c>
      <c r="AD20" s="147">
        <f t="shared" ref="AD20:AD26" si="3">AA20+AB20</f>
        <v>660.53</v>
      </c>
      <c r="AE20" s="145">
        <v>1470.41</v>
      </c>
      <c r="AF20" s="148">
        <f>Z20/K20*100-100</f>
        <v>213.31823795800744</v>
      </c>
      <c r="AG20" s="144">
        <f>AL20+AK20</f>
        <v>1922.24</v>
      </c>
      <c r="AH20" s="145">
        <v>532.79999999999995</v>
      </c>
      <c r="AI20" s="37">
        <v>127.73</v>
      </c>
      <c r="AJ20" s="83">
        <v>0.23899999999999999</v>
      </c>
      <c r="AK20" s="147">
        <f t="shared" ref="AK20:AK26" si="4">AH20+AI20</f>
        <v>660.53</v>
      </c>
      <c r="AL20" s="149">
        <v>1261.71</v>
      </c>
      <c r="AM20" s="150">
        <f>AG20/D20*100-100</f>
        <v>-4.003148223705665</v>
      </c>
      <c r="AN20" s="151">
        <f>R20+Y20+AM20</f>
        <v>6.0887964886118908</v>
      </c>
      <c r="AO20" s="144">
        <f>AS20+AR20</f>
        <v>1851.26</v>
      </c>
      <c r="AP20" s="145">
        <v>532.79999999999995</v>
      </c>
      <c r="AQ20" s="142">
        <v>56.75</v>
      </c>
      <c r="AR20" s="147">
        <f t="shared" ref="AR20:AR26" si="5">AP20+AQ20</f>
        <v>589.54999999999995</v>
      </c>
      <c r="AS20" s="149">
        <v>1261.71</v>
      </c>
      <c r="AT20" s="150">
        <f>AO20/AG20*100-100</f>
        <v>-3.6925670051606545</v>
      </c>
      <c r="AU20" s="151">
        <f>AT20+R20+Y20</f>
        <v>6.3993777071569014</v>
      </c>
      <c r="AV20" s="142">
        <f>[3]расчет!D22</f>
        <v>1510.746352628016</v>
      </c>
      <c r="AW20" s="152">
        <v>671.85</v>
      </c>
      <c r="AX20" s="152">
        <v>127.73</v>
      </c>
      <c r="AY20" s="153">
        <f t="shared" ref="AY20:AY25" si="6">AW20+AX20</f>
        <v>799.58</v>
      </c>
      <c r="AZ20" s="154"/>
      <c r="BA20" s="155"/>
      <c r="BB20" s="155"/>
      <c r="BC20" s="154">
        <v>1.1240000000000001</v>
      </c>
      <c r="BD20" s="155" t="s">
        <v>82</v>
      </c>
      <c r="BE20" s="155"/>
      <c r="BF20" s="156">
        <f>AV20+AY20</f>
        <v>2310.3263526280161</v>
      </c>
      <c r="BG20" s="156">
        <f t="shared" ref="BG20:BG49" si="7">BF20/D20*100</f>
        <v>115.37792181418469</v>
      </c>
      <c r="BH20" s="157">
        <f>J20/D20*100</f>
        <v>103.36596252794772</v>
      </c>
      <c r="BI20" s="89">
        <f>(U20+K20)/1000</f>
        <v>0.81398999999999999</v>
      </c>
      <c r="BJ20" s="89">
        <f>'[4]август (Факт)'!$D$10</f>
        <v>0.74045000000000005</v>
      </c>
      <c r="BK20" s="1">
        <f>AL20/1000+BI20</f>
        <v>2.0757000000000003</v>
      </c>
      <c r="BL20" s="1">
        <f>'[4]август (Факт)'!$F$10</f>
        <v>2.0672800000000002</v>
      </c>
      <c r="BM20" s="90">
        <f>BK20/D20*100</f>
        <v>0.10366065903948216</v>
      </c>
      <c r="BN20" s="1">
        <f>BL20/D20*100</f>
        <v>0.10324016342397296</v>
      </c>
    </row>
    <row r="21" spans="1:66" ht="20.25" x14ac:dyDescent="0.3">
      <c r="A21" s="3"/>
      <c r="B21" s="3" t="s">
        <v>9</v>
      </c>
      <c r="C21" s="80" t="s">
        <v>35</v>
      </c>
      <c r="D21" s="198">
        <f t="shared" ref="D21:D50" si="8">H21+I21</f>
        <v>2041.549</v>
      </c>
      <c r="E21" s="81">
        <v>612.72</v>
      </c>
      <c r="F21" s="82">
        <f t="shared" ref="F21:F26" si="9">$F$20</f>
        <v>127.73</v>
      </c>
      <c r="G21" s="174">
        <f t="shared" ref="G21:G26" si="10">$G$20</f>
        <v>0.23899999999999999</v>
      </c>
      <c r="H21" s="84">
        <f t="shared" ref="H21:H50" si="11">E21+F21+G21</f>
        <v>740.68900000000008</v>
      </c>
      <c r="I21" s="196">
        <v>1300.8599999999999</v>
      </c>
      <c r="J21" s="144">
        <f t="shared" ref="J21:J50" si="12">Q21+N21</f>
        <v>2108.9490000000001</v>
      </c>
      <c r="K21" s="175">
        <f>K20</f>
        <v>680.12</v>
      </c>
      <c r="L21" s="37">
        <v>127.73</v>
      </c>
      <c r="M21" s="174">
        <f t="shared" ref="M21:M26" si="13">$G$20</f>
        <v>0.23899999999999999</v>
      </c>
      <c r="N21" s="86">
        <f t="shared" ref="N21:N50" si="14">K21+L21+M21</f>
        <v>808.08900000000006</v>
      </c>
      <c r="O21" s="184">
        <f>O20</f>
        <v>7.76E-4</v>
      </c>
      <c r="P21" s="186">
        <f>P20</f>
        <v>1.7929999999999999</v>
      </c>
      <c r="Q21" s="196">
        <v>1300.8599999999999</v>
      </c>
      <c r="R21" s="148">
        <f t="shared" ref="R21:R50" si="15">J21/D21*100-100</f>
        <v>3.3014147590873364</v>
      </c>
      <c r="S21" s="144">
        <f t="shared" si="0"/>
        <v>2224.94</v>
      </c>
      <c r="T21" s="145">
        <v>532.79999999999995</v>
      </c>
      <c r="U21" s="37">
        <f>U20</f>
        <v>133.87</v>
      </c>
      <c r="V21" s="174">
        <f t="shared" ref="V21:V26" si="16">$G$20</f>
        <v>0.23899999999999999</v>
      </c>
      <c r="W21" s="147">
        <f t="shared" si="1"/>
        <v>666.67</v>
      </c>
      <c r="X21" s="145">
        <v>1558.27</v>
      </c>
      <c r="Y21" s="148">
        <f t="shared" ref="Y21:Y50" si="17">S21/D21*100-100</f>
        <v>8.9829340368514465</v>
      </c>
      <c r="Z21" s="144">
        <f t="shared" si="2"/>
        <v>2218.8000000000002</v>
      </c>
      <c r="AA21" s="145">
        <v>532.79999999999995</v>
      </c>
      <c r="AB21" s="37">
        <v>127.73</v>
      </c>
      <c r="AC21" s="85">
        <f>AC20</f>
        <v>0.26700000000000002</v>
      </c>
      <c r="AD21" s="147">
        <f t="shared" si="3"/>
        <v>660.53</v>
      </c>
      <c r="AE21" s="145">
        <v>1558.27</v>
      </c>
      <c r="AF21" s="148">
        <f t="shared" ref="AF21:AF26" si="18">Z21/K21*100-100</f>
        <v>226.23654649179559</v>
      </c>
      <c r="AG21" s="144">
        <f t="shared" ref="AG21:AG26" si="19">AL21+AK21</f>
        <v>1961.3899999999999</v>
      </c>
      <c r="AH21" s="145">
        <v>532.79999999999995</v>
      </c>
      <c r="AI21" s="37">
        <v>127.73</v>
      </c>
      <c r="AJ21" s="174">
        <f t="shared" ref="AJ21:AJ26" si="20">$G$20</f>
        <v>0.23899999999999999</v>
      </c>
      <c r="AK21" s="147">
        <f t="shared" si="4"/>
        <v>660.53</v>
      </c>
      <c r="AL21" s="149">
        <v>1300.8599999999999</v>
      </c>
      <c r="AM21" s="150">
        <f t="shared" ref="AM21:AM50" si="21">AG21/D21*100-100</f>
        <v>-3.9263813898172515</v>
      </c>
      <c r="AN21" s="151">
        <f t="shared" ref="AN21:AN50" si="22">R21+Y21+AM21</f>
        <v>8.3579674061215314</v>
      </c>
      <c r="AO21" s="144">
        <f t="shared" ref="AO21:AO26" si="23">AS21+AR21</f>
        <v>1890.4099999999999</v>
      </c>
      <c r="AP21" s="145">
        <v>532.79999999999995</v>
      </c>
      <c r="AQ21" s="142">
        <v>56.75</v>
      </c>
      <c r="AR21" s="147">
        <f t="shared" si="5"/>
        <v>589.54999999999995</v>
      </c>
      <c r="AS21" s="149">
        <v>1300.8599999999999</v>
      </c>
      <c r="AT21" s="150">
        <f t="shared" ref="AT21:AT50" si="24">AO21/AG21*100-100</f>
        <v>-3.6188621334869708</v>
      </c>
      <c r="AU21" s="151">
        <f t="shared" ref="AU21:AU50" si="25">AT21+R21+Y21</f>
        <v>8.6654866624518121</v>
      </c>
      <c r="AV21" s="142">
        <f>[3]расчет!E22</f>
        <v>1571.0842450180785</v>
      </c>
      <c r="AW21" s="152">
        <v>671.85</v>
      </c>
      <c r="AX21" s="152">
        <v>127.73</v>
      </c>
      <c r="AY21" s="153">
        <f t="shared" si="6"/>
        <v>799.58</v>
      </c>
      <c r="AZ21" s="154"/>
      <c r="BA21" s="155"/>
      <c r="BB21" s="155"/>
      <c r="BC21" s="154"/>
      <c r="BD21" s="155"/>
      <c r="BE21" s="155"/>
      <c r="BF21" s="156">
        <f t="shared" ref="BF21:BF49" si="26">AV21+AY21</f>
        <v>2370.6642450180784</v>
      </c>
      <c r="BG21" s="156">
        <f t="shared" si="7"/>
        <v>116.12085945613251</v>
      </c>
      <c r="BH21" s="157">
        <f t="shared" ref="BH21:BH50" si="27">J21/D21*100</f>
        <v>103.30141475908734</v>
      </c>
      <c r="BI21" s="89">
        <f t="shared" ref="BI21:BI50" si="28">(U21+K21)/1000</f>
        <v>0.81398999999999999</v>
      </c>
      <c r="BJ21" s="89"/>
      <c r="BK21" s="1">
        <f t="shared" ref="BK21:BK50" si="29">AL21/1000+BI21</f>
        <v>2.1148499999999997</v>
      </c>
    </row>
    <row r="22" spans="1:66" ht="20.25" x14ac:dyDescent="0.3">
      <c r="A22" s="3"/>
      <c r="B22" s="3" t="s">
        <v>10</v>
      </c>
      <c r="C22" s="80" t="s">
        <v>35</v>
      </c>
      <c r="D22" s="198">
        <f t="shared" si="8"/>
        <v>2072.779</v>
      </c>
      <c r="E22" s="81">
        <v>612.72</v>
      </c>
      <c r="F22" s="82">
        <f t="shared" si="9"/>
        <v>127.73</v>
      </c>
      <c r="G22" s="174">
        <f t="shared" si="10"/>
        <v>0.23899999999999999</v>
      </c>
      <c r="H22" s="84">
        <f t="shared" si="11"/>
        <v>740.68900000000008</v>
      </c>
      <c r="I22" s="196">
        <v>1332.09</v>
      </c>
      <c r="J22" s="144">
        <f t="shared" si="12"/>
        <v>2140.1790000000001</v>
      </c>
      <c r="K22" s="175">
        <f t="shared" ref="K22:K26" si="30">K21</f>
        <v>680.12</v>
      </c>
      <c r="L22" s="37">
        <v>127.73</v>
      </c>
      <c r="M22" s="174">
        <f t="shared" si="13"/>
        <v>0.23899999999999999</v>
      </c>
      <c r="N22" s="86">
        <f t="shared" si="14"/>
        <v>808.08900000000006</v>
      </c>
      <c r="O22" s="184">
        <f t="shared" ref="O22:O50" si="31">O21</f>
        <v>7.76E-4</v>
      </c>
      <c r="P22" s="186">
        <f t="shared" ref="P22:P50" si="32">P21</f>
        <v>1.7929999999999999</v>
      </c>
      <c r="Q22" s="196">
        <v>1332.09</v>
      </c>
      <c r="R22" s="148">
        <f t="shared" si="15"/>
        <v>3.2516732367512446</v>
      </c>
      <c r="S22" s="144">
        <f t="shared" si="0"/>
        <v>2224.94</v>
      </c>
      <c r="T22" s="145">
        <v>532.79999999999995</v>
      </c>
      <c r="U22" s="37">
        <f t="shared" ref="U22:U50" si="33">U21</f>
        <v>133.87</v>
      </c>
      <c r="V22" s="174">
        <f t="shared" si="16"/>
        <v>0.23899999999999999</v>
      </c>
      <c r="W22" s="147">
        <f t="shared" si="1"/>
        <v>666.67</v>
      </c>
      <c r="X22" s="145">
        <v>1558.27</v>
      </c>
      <c r="Y22" s="148">
        <f t="shared" si="17"/>
        <v>7.340917676221153</v>
      </c>
      <c r="Z22" s="144">
        <f t="shared" si="2"/>
        <v>2218.8000000000002</v>
      </c>
      <c r="AA22" s="145">
        <v>532.79999999999995</v>
      </c>
      <c r="AB22" s="37">
        <v>127.73</v>
      </c>
      <c r="AC22" s="85">
        <f t="shared" ref="AC22:AC50" si="34">AC21</f>
        <v>0.26700000000000002</v>
      </c>
      <c r="AD22" s="147">
        <f t="shared" si="3"/>
        <v>660.53</v>
      </c>
      <c r="AE22" s="145">
        <v>1558.27</v>
      </c>
      <c r="AF22" s="148">
        <f t="shared" si="18"/>
        <v>226.23654649179559</v>
      </c>
      <c r="AG22" s="144">
        <f t="shared" si="19"/>
        <v>1992.62</v>
      </c>
      <c r="AH22" s="145">
        <v>532.79999999999995</v>
      </c>
      <c r="AI22" s="37">
        <v>127.73</v>
      </c>
      <c r="AJ22" s="174">
        <f t="shared" si="20"/>
        <v>0.23899999999999999</v>
      </c>
      <c r="AK22" s="147">
        <f t="shared" si="4"/>
        <v>660.53</v>
      </c>
      <c r="AL22" s="149">
        <v>1332.09</v>
      </c>
      <c r="AM22" s="150">
        <f t="shared" si="21"/>
        <v>-3.8672236644620597</v>
      </c>
      <c r="AN22" s="151">
        <f t="shared" si="22"/>
        <v>6.725367248510338</v>
      </c>
      <c r="AO22" s="144">
        <f t="shared" si="23"/>
        <v>1921.6399999999999</v>
      </c>
      <c r="AP22" s="145">
        <v>532.79999999999995</v>
      </c>
      <c r="AQ22" s="142">
        <v>56.75</v>
      </c>
      <c r="AR22" s="147">
        <f t="shared" si="5"/>
        <v>589.54999999999995</v>
      </c>
      <c r="AS22" s="149">
        <v>1332.09</v>
      </c>
      <c r="AT22" s="150">
        <f t="shared" si="24"/>
        <v>-3.5621443125131691</v>
      </c>
      <c r="AU22" s="151">
        <f t="shared" si="25"/>
        <v>7.0304466004592285</v>
      </c>
      <c r="AV22" s="142">
        <f>[3]расчет!F22</f>
        <v>1619.3545589301284</v>
      </c>
      <c r="AW22" s="152">
        <v>671.85</v>
      </c>
      <c r="AX22" s="152">
        <v>127.73</v>
      </c>
      <c r="AY22" s="153">
        <f t="shared" si="6"/>
        <v>799.58</v>
      </c>
      <c r="AZ22" s="154">
        <f>D22-AW28</f>
        <v>1072.3589999999999</v>
      </c>
      <c r="BA22" s="155"/>
      <c r="BB22" s="155"/>
      <c r="BC22" s="155"/>
      <c r="BD22" s="155"/>
      <c r="BE22" s="155"/>
      <c r="BF22" s="156">
        <f t="shared" si="26"/>
        <v>2418.9345589301283</v>
      </c>
      <c r="BG22" s="156">
        <f t="shared" si="7"/>
        <v>116.7000707229342</v>
      </c>
      <c r="BH22" s="157">
        <f t="shared" si="27"/>
        <v>103.25167323675124</v>
      </c>
      <c r="BI22" s="89">
        <f t="shared" si="28"/>
        <v>0.81398999999999999</v>
      </c>
      <c r="BJ22" s="89"/>
      <c r="BK22" s="1">
        <f t="shared" si="29"/>
        <v>2.14608</v>
      </c>
    </row>
    <row r="23" spans="1:66" ht="20.25" x14ac:dyDescent="0.3">
      <c r="A23" s="3"/>
      <c r="B23" s="3" t="s">
        <v>11</v>
      </c>
      <c r="C23" s="80" t="s">
        <v>35</v>
      </c>
      <c r="D23" s="198">
        <f t="shared" si="8"/>
        <v>2109.509</v>
      </c>
      <c r="E23" s="81">
        <v>612.72</v>
      </c>
      <c r="F23" s="82">
        <f t="shared" si="9"/>
        <v>127.73</v>
      </c>
      <c r="G23" s="174">
        <f t="shared" si="10"/>
        <v>0.23899999999999999</v>
      </c>
      <c r="H23" s="84">
        <f t="shared" si="11"/>
        <v>740.68900000000008</v>
      </c>
      <c r="I23" s="196">
        <v>1368.82</v>
      </c>
      <c r="J23" s="144">
        <f t="shared" si="12"/>
        <v>2176.9090000000001</v>
      </c>
      <c r="K23" s="175">
        <f t="shared" si="30"/>
        <v>680.12</v>
      </c>
      <c r="L23" s="37">
        <v>127.73</v>
      </c>
      <c r="M23" s="174">
        <f t="shared" si="13"/>
        <v>0.23899999999999999</v>
      </c>
      <c r="N23" s="86">
        <f t="shared" si="14"/>
        <v>808.08900000000006</v>
      </c>
      <c r="O23" s="184">
        <f t="shared" si="31"/>
        <v>7.76E-4</v>
      </c>
      <c r="P23" s="186">
        <f t="shared" si="32"/>
        <v>1.7929999999999999</v>
      </c>
      <c r="Q23" s="196">
        <v>1368.82</v>
      </c>
      <c r="R23" s="148">
        <f t="shared" si="15"/>
        <v>3.1950562903500384</v>
      </c>
      <c r="S23" s="144">
        <f t="shared" si="0"/>
        <v>2344.75</v>
      </c>
      <c r="T23" s="145">
        <v>532.79999999999995</v>
      </c>
      <c r="U23" s="37">
        <f t="shared" si="33"/>
        <v>133.87</v>
      </c>
      <c r="V23" s="174">
        <f t="shared" si="16"/>
        <v>0.23899999999999999</v>
      </c>
      <c r="W23" s="147">
        <f t="shared" si="1"/>
        <v>666.67</v>
      </c>
      <c r="X23" s="145">
        <v>1678.08</v>
      </c>
      <c r="Y23" s="148">
        <f t="shared" si="17"/>
        <v>11.151457519261584</v>
      </c>
      <c r="Z23" s="144">
        <f t="shared" si="2"/>
        <v>2338.6099999999997</v>
      </c>
      <c r="AA23" s="145">
        <v>532.79999999999995</v>
      </c>
      <c r="AB23" s="37">
        <v>127.73</v>
      </c>
      <c r="AC23" s="85">
        <f t="shared" si="34"/>
        <v>0.26700000000000002</v>
      </c>
      <c r="AD23" s="147">
        <f t="shared" si="3"/>
        <v>660.53</v>
      </c>
      <c r="AE23" s="145">
        <v>1678.08</v>
      </c>
      <c r="AF23" s="148">
        <f t="shared" si="18"/>
        <v>243.85255543139436</v>
      </c>
      <c r="AG23" s="144">
        <f t="shared" si="19"/>
        <v>2029.35</v>
      </c>
      <c r="AH23" s="145">
        <v>532.79999999999995</v>
      </c>
      <c r="AI23" s="37">
        <v>127.73</v>
      </c>
      <c r="AJ23" s="174">
        <f t="shared" si="20"/>
        <v>0.23899999999999999</v>
      </c>
      <c r="AK23" s="147">
        <f t="shared" si="4"/>
        <v>660.53</v>
      </c>
      <c r="AL23" s="149">
        <v>1368.82</v>
      </c>
      <c r="AM23" s="150">
        <f t="shared" si="21"/>
        <v>-3.7998889789045762</v>
      </c>
      <c r="AN23" s="151">
        <f t="shared" si="22"/>
        <v>10.546624830707046</v>
      </c>
      <c r="AO23" s="144">
        <f t="shared" si="23"/>
        <v>1958.37</v>
      </c>
      <c r="AP23" s="145">
        <v>532.79999999999995</v>
      </c>
      <c r="AQ23" s="142">
        <v>56.75</v>
      </c>
      <c r="AR23" s="147">
        <f t="shared" si="5"/>
        <v>589.54999999999995</v>
      </c>
      <c r="AS23" s="149">
        <v>1368.82</v>
      </c>
      <c r="AT23" s="150">
        <f t="shared" si="24"/>
        <v>-3.4976716682681683</v>
      </c>
      <c r="AU23" s="151">
        <f t="shared" si="25"/>
        <v>10.848842141343454</v>
      </c>
      <c r="AV23" s="142">
        <f>[3]расчет!G22</f>
        <v>1676.0197100442738</v>
      </c>
      <c r="AW23" s="152">
        <v>671.85</v>
      </c>
      <c r="AX23" s="152">
        <v>127.73</v>
      </c>
      <c r="AY23" s="153">
        <f t="shared" si="6"/>
        <v>799.58</v>
      </c>
      <c r="AZ23" s="154">
        <f>D23-AW36</f>
        <v>276.20900000000006</v>
      </c>
      <c r="BA23" s="155"/>
      <c r="BB23" s="155"/>
      <c r="BC23" s="155"/>
      <c r="BD23" s="155"/>
      <c r="BE23" s="155"/>
      <c r="BF23" s="156">
        <f t="shared" si="26"/>
        <v>2475.5997100442737</v>
      </c>
      <c r="BG23" s="156">
        <f t="shared" si="7"/>
        <v>117.35430899058849</v>
      </c>
      <c r="BH23" s="157">
        <f t="shared" si="27"/>
        <v>103.19505629035004</v>
      </c>
      <c r="BI23" s="89">
        <f t="shared" si="28"/>
        <v>0.81398999999999999</v>
      </c>
      <c r="BJ23" s="89"/>
      <c r="BK23" s="1">
        <f t="shared" si="29"/>
        <v>2.1828099999999999</v>
      </c>
    </row>
    <row r="24" spans="1:66" ht="20.25" x14ac:dyDescent="0.3">
      <c r="A24" s="3"/>
      <c r="B24" s="3" t="s">
        <v>12</v>
      </c>
      <c r="C24" s="80" t="s">
        <v>35</v>
      </c>
      <c r="D24" s="198">
        <f t="shared" si="8"/>
        <v>2153.279</v>
      </c>
      <c r="E24" s="81">
        <v>612.72</v>
      </c>
      <c r="F24" s="82">
        <f t="shared" si="9"/>
        <v>127.73</v>
      </c>
      <c r="G24" s="174">
        <f t="shared" si="10"/>
        <v>0.23899999999999999</v>
      </c>
      <c r="H24" s="84">
        <f t="shared" si="11"/>
        <v>740.68900000000008</v>
      </c>
      <c r="I24" s="196">
        <v>1412.59</v>
      </c>
      <c r="J24" s="144">
        <f t="shared" si="12"/>
        <v>2220.6790000000001</v>
      </c>
      <c r="K24" s="175">
        <f t="shared" si="30"/>
        <v>680.12</v>
      </c>
      <c r="L24" s="37">
        <v>127.73</v>
      </c>
      <c r="M24" s="174">
        <f t="shared" si="13"/>
        <v>0.23899999999999999</v>
      </c>
      <c r="N24" s="86">
        <f t="shared" si="14"/>
        <v>808.08900000000006</v>
      </c>
      <c r="O24" s="184">
        <f t="shared" si="31"/>
        <v>7.76E-4</v>
      </c>
      <c r="P24" s="186">
        <f t="shared" si="32"/>
        <v>1.7929999999999999</v>
      </c>
      <c r="Q24" s="196">
        <v>1412.59</v>
      </c>
      <c r="R24" s="148">
        <f t="shared" si="15"/>
        <v>3.1301099393065073</v>
      </c>
      <c r="S24" s="144">
        <f t="shared" si="0"/>
        <v>2344.75</v>
      </c>
      <c r="T24" s="145">
        <v>532.79999999999995</v>
      </c>
      <c r="U24" s="37">
        <f t="shared" si="33"/>
        <v>133.87</v>
      </c>
      <c r="V24" s="174">
        <f t="shared" si="16"/>
        <v>0.23899999999999999</v>
      </c>
      <c r="W24" s="147">
        <f t="shared" si="1"/>
        <v>666.67</v>
      </c>
      <c r="X24" s="145">
        <v>1678.08</v>
      </c>
      <c r="Y24" s="148">
        <f t="shared" si="17"/>
        <v>8.8920664716462596</v>
      </c>
      <c r="Z24" s="144">
        <f t="shared" si="2"/>
        <v>2338.6099999999997</v>
      </c>
      <c r="AA24" s="145">
        <v>532.79999999999995</v>
      </c>
      <c r="AB24" s="37">
        <v>127.73</v>
      </c>
      <c r="AC24" s="85">
        <f t="shared" si="34"/>
        <v>0.26700000000000002</v>
      </c>
      <c r="AD24" s="147">
        <f t="shared" si="3"/>
        <v>660.53</v>
      </c>
      <c r="AE24" s="145">
        <v>1678.08</v>
      </c>
      <c r="AF24" s="148">
        <f t="shared" si="18"/>
        <v>243.85255543139436</v>
      </c>
      <c r="AG24" s="144">
        <f t="shared" si="19"/>
        <v>2073.12</v>
      </c>
      <c r="AH24" s="145">
        <v>532.79999999999995</v>
      </c>
      <c r="AI24" s="37">
        <v>127.73</v>
      </c>
      <c r="AJ24" s="174">
        <f t="shared" si="20"/>
        <v>0.23899999999999999</v>
      </c>
      <c r="AK24" s="147">
        <f t="shared" si="4"/>
        <v>660.53</v>
      </c>
      <c r="AL24" s="149">
        <v>1412.59</v>
      </c>
      <c r="AM24" s="150">
        <f t="shared" si="21"/>
        <v>-3.7226481101613018</v>
      </c>
      <c r="AN24" s="151">
        <f t="shared" si="22"/>
        <v>8.2995283007914651</v>
      </c>
      <c r="AO24" s="144">
        <f t="shared" si="23"/>
        <v>2002.1399999999999</v>
      </c>
      <c r="AP24" s="145">
        <v>532.79999999999995</v>
      </c>
      <c r="AQ24" s="142">
        <v>56.75</v>
      </c>
      <c r="AR24" s="147">
        <f t="shared" si="5"/>
        <v>589.54999999999995</v>
      </c>
      <c r="AS24" s="149">
        <v>1412.59</v>
      </c>
      <c r="AT24" s="150">
        <f t="shared" si="24"/>
        <v>-3.4238249594813652</v>
      </c>
      <c r="AU24" s="151">
        <f t="shared" si="25"/>
        <v>8.5983514514714017</v>
      </c>
      <c r="AV24" s="142">
        <f>[3]расчет!H22</f>
        <v>1743.4782232753996</v>
      </c>
      <c r="AW24" s="152">
        <v>671.85</v>
      </c>
      <c r="AX24" s="152">
        <v>127.73</v>
      </c>
      <c r="AY24" s="153">
        <f t="shared" si="6"/>
        <v>799.58</v>
      </c>
      <c r="AZ24" s="154"/>
      <c r="BA24" s="155"/>
      <c r="BB24" s="155"/>
      <c r="BC24" s="155"/>
      <c r="BD24" s="155"/>
      <c r="BE24" s="155"/>
      <c r="BF24" s="156">
        <f t="shared" si="26"/>
        <v>2543.0582232753995</v>
      </c>
      <c r="BG24" s="156">
        <f t="shared" si="7"/>
        <v>118.10165906393921</v>
      </c>
      <c r="BH24" s="157">
        <f t="shared" si="27"/>
        <v>103.13010993930651</v>
      </c>
      <c r="BI24" s="89">
        <f t="shared" si="28"/>
        <v>0.81398999999999999</v>
      </c>
      <c r="BJ24" s="89"/>
      <c r="BK24" s="1">
        <f t="shared" si="29"/>
        <v>2.2265800000000002</v>
      </c>
    </row>
    <row r="25" spans="1:66" ht="20.25" x14ac:dyDescent="0.3">
      <c r="A25" s="3"/>
      <c r="B25" s="3" t="s">
        <v>83</v>
      </c>
      <c r="C25" s="80" t="s">
        <v>35</v>
      </c>
      <c r="D25" s="198">
        <f t="shared" si="8"/>
        <v>2206.0590000000002</v>
      </c>
      <c r="E25" s="81">
        <v>612.72</v>
      </c>
      <c r="F25" s="82">
        <f t="shared" si="9"/>
        <v>127.73</v>
      </c>
      <c r="G25" s="174">
        <f t="shared" si="10"/>
        <v>0.23899999999999999</v>
      </c>
      <c r="H25" s="84">
        <f t="shared" si="11"/>
        <v>740.68900000000008</v>
      </c>
      <c r="I25" s="196">
        <v>1465.37</v>
      </c>
      <c r="J25" s="144">
        <f t="shared" si="12"/>
        <v>2273.4589999999998</v>
      </c>
      <c r="K25" s="175">
        <f t="shared" si="30"/>
        <v>680.12</v>
      </c>
      <c r="L25" s="37">
        <v>127.73</v>
      </c>
      <c r="M25" s="174">
        <f t="shared" si="13"/>
        <v>0.23899999999999999</v>
      </c>
      <c r="N25" s="86">
        <f t="shared" si="14"/>
        <v>808.08900000000006</v>
      </c>
      <c r="O25" s="184">
        <f t="shared" si="31"/>
        <v>7.76E-4</v>
      </c>
      <c r="P25" s="186">
        <f t="shared" si="32"/>
        <v>1.7929999999999999</v>
      </c>
      <c r="Q25" s="196">
        <v>1465.37</v>
      </c>
      <c r="R25" s="148">
        <f t="shared" si="15"/>
        <v>3.0552220044885274</v>
      </c>
      <c r="S25" s="144">
        <f t="shared" si="0"/>
        <v>2517.81</v>
      </c>
      <c r="T25" s="145">
        <v>532.79999999999995</v>
      </c>
      <c r="U25" s="37">
        <f t="shared" si="33"/>
        <v>133.87</v>
      </c>
      <c r="V25" s="174">
        <f t="shared" si="16"/>
        <v>0.23899999999999999</v>
      </c>
      <c r="W25" s="147">
        <f t="shared" si="1"/>
        <v>666.67</v>
      </c>
      <c r="X25" s="145">
        <v>1851.14</v>
      </c>
      <c r="Y25" s="148">
        <f t="shared" si="17"/>
        <v>14.13158034304611</v>
      </c>
      <c r="Z25" s="144">
        <f t="shared" si="2"/>
        <v>2511.67</v>
      </c>
      <c r="AA25" s="145">
        <v>532.79999999999995</v>
      </c>
      <c r="AB25" s="37">
        <v>127.73</v>
      </c>
      <c r="AC25" s="85">
        <f t="shared" si="34"/>
        <v>0.26700000000000002</v>
      </c>
      <c r="AD25" s="147">
        <f t="shared" si="3"/>
        <v>660.53</v>
      </c>
      <c r="AE25" s="145">
        <v>1851.14</v>
      </c>
      <c r="AF25" s="148">
        <f t="shared" si="18"/>
        <v>269.29806504734461</v>
      </c>
      <c r="AG25" s="144">
        <f t="shared" si="19"/>
        <v>2125.8999999999996</v>
      </c>
      <c r="AH25" s="145">
        <v>532.79999999999995</v>
      </c>
      <c r="AI25" s="37">
        <v>127.73</v>
      </c>
      <c r="AJ25" s="174">
        <f t="shared" si="20"/>
        <v>0.23899999999999999</v>
      </c>
      <c r="AK25" s="147">
        <f t="shared" si="4"/>
        <v>660.53</v>
      </c>
      <c r="AL25" s="149">
        <v>1465.37</v>
      </c>
      <c r="AM25" s="150">
        <f t="shared" si="21"/>
        <v>-3.6335836892848619</v>
      </c>
      <c r="AN25" s="151">
        <f t="shared" si="22"/>
        <v>13.553218658249776</v>
      </c>
      <c r="AO25" s="144">
        <f t="shared" si="23"/>
        <v>2054.92</v>
      </c>
      <c r="AP25" s="145">
        <v>532.79999999999995</v>
      </c>
      <c r="AQ25" s="142">
        <v>56.75</v>
      </c>
      <c r="AR25" s="147">
        <f t="shared" si="5"/>
        <v>589.54999999999995</v>
      </c>
      <c r="AS25" s="149">
        <v>1465.37</v>
      </c>
      <c r="AT25" s="150">
        <f t="shared" si="24"/>
        <v>-3.3388212051366395</v>
      </c>
      <c r="AU25" s="151">
        <f t="shared" si="25"/>
        <v>13.847981142397998</v>
      </c>
      <c r="AV25" s="142">
        <f>[3]расчет!I22</f>
        <v>1825.1385287657095</v>
      </c>
      <c r="AW25" s="152">
        <v>671.85</v>
      </c>
      <c r="AX25" s="152">
        <v>127.73</v>
      </c>
      <c r="AY25" s="153">
        <f t="shared" si="6"/>
        <v>799.58</v>
      </c>
      <c r="AZ25" s="154">
        <f>D25-AW25</f>
        <v>1534.2090000000003</v>
      </c>
      <c r="BA25" s="155"/>
      <c r="BB25" s="155"/>
      <c r="BC25" s="155"/>
      <c r="BD25" s="155"/>
      <c r="BE25" s="155"/>
      <c r="BF25" s="156">
        <f t="shared" si="26"/>
        <v>2624.7185287657094</v>
      </c>
      <c r="BG25" s="156">
        <f t="shared" si="7"/>
        <v>118.97771223551632</v>
      </c>
      <c r="BH25" s="157">
        <f t="shared" si="27"/>
        <v>103.05522200448853</v>
      </c>
      <c r="BI25" s="89">
        <f t="shared" si="28"/>
        <v>0.81398999999999999</v>
      </c>
      <c r="BJ25" s="89"/>
      <c r="BK25" s="1">
        <f t="shared" si="29"/>
        <v>2.2793599999999996</v>
      </c>
    </row>
    <row r="26" spans="1:66" ht="20.25" x14ac:dyDescent="0.3">
      <c r="A26" s="3"/>
      <c r="B26" s="3" t="s">
        <v>14</v>
      </c>
      <c r="C26" s="80" t="s">
        <v>35</v>
      </c>
      <c r="D26" s="198">
        <f t="shared" si="8"/>
        <v>2271.6090000000004</v>
      </c>
      <c r="E26" s="81">
        <v>612.72</v>
      </c>
      <c r="F26" s="82">
        <f t="shared" si="9"/>
        <v>127.73</v>
      </c>
      <c r="G26" s="174">
        <f t="shared" si="10"/>
        <v>0.23899999999999999</v>
      </c>
      <c r="H26" s="84">
        <f t="shared" si="11"/>
        <v>740.68900000000008</v>
      </c>
      <c r="I26" s="196">
        <v>1530.92</v>
      </c>
      <c r="J26" s="144">
        <f t="shared" si="12"/>
        <v>2339.009</v>
      </c>
      <c r="K26" s="175">
        <f t="shared" si="30"/>
        <v>680.12</v>
      </c>
      <c r="L26" s="37">
        <v>127.73</v>
      </c>
      <c r="M26" s="174">
        <f t="shared" si="13"/>
        <v>0.23899999999999999</v>
      </c>
      <c r="N26" s="86">
        <f t="shared" si="14"/>
        <v>808.08900000000006</v>
      </c>
      <c r="O26" s="184">
        <f t="shared" si="31"/>
        <v>7.76E-4</v>
      </c>
      <c r="P26" s="186">
        <f t="shared" si="32"/>
        <v>1.7929999999999999</v>
      </c>
      <c r="Q26" s="196">
        <v>1530.92</v>
      </c>
      <c r="R26" s="148">
        <f t="shared" si="15"/>
        <v>2.9670599121591579</v>
      </c>
      <c r="S26" s="144">
        <f t="shared" si="0"/>
        <v>2517.81</v>
      </c>
      <c r="T26" s="145">
        <v>532.79999999999995</v>
      </c>
      <c r="U26" s="37">
        <f t="shared" si="33"/>
        <v>133.87</v>
      </c>
      <c r="V26" s="174">
        <f t="shared" si="16"/>
        <v>0.23899999999999999</v>
      </c>
      <c r="W26" s="147">
        <f t="shared" si="1"/>
        <v>666.67</v>
      </c>
      <c r="X26" s="145">
        <v>1851.14</v>
      </c>
      <c r="Y26" s="148">
        <f t="shared" si="17"/>
        <v>10.838176816520772</v>
      </c>
      <c r="Z26" s="144">
        <f t="shared" si="2"/>
        <v>2511.67</v>
      </c>
      <c r="AA26" s="145">
        <v>532.79999999999995</v>
      </c>
      <c r="AB26" s="37">
        <v>127.73</v>
      </c>
      <c r="AC26" s="85">
        <f t="shared" si="34"/>
        <v>0.26700000000000002</v>
      </c>
      <c r="AD26" s="147">
        <f t="shared" si="3"/>
        <v>660.53</v>
      </c>
      <c r="AE26" s="145">
        <v>1851.14</v>
      </c>
      <c r="AF26" s="148">
        <f t="shared" si="18"/>
        <v>269.29806504734461</v>
      </c>
      <c r="AG26" s="144">
        <f t="shared" si="19"/>
        <v>2191.4499999999998</v>
      </c>
      <c r="AH26" s="145">
        <v>532.79999999999995</v>
      </c>
      <c r="AI26" s="37">
        <v>127.73</v>
      </c>
      <c r="AJ26" s="174">
        <f t="shared" si="20"/>
        <v>0.23899999999999999</v>
      </c>
      <c r="AK26" s="147">
        <f t="shared" si="4"/>
        <v>660.53</v>
      </c>
      <c r="AL26" s="149">
        <v>1530.92</v>
      </c>
      <c r="AM26" s="150">
        <f t="shared" si="21"/>
        <v>-3.5287322774298104</v>
      </c>
      <c r="AN26" s="151">
        <f t="shared" si="22"/>
        <v>10.276504451250119</v>
      </c>
      <c r="AO26" s="144">
        <f t="shared" si="23"/>
        <v>2120.4700000000003</v>
      </c>
      <c r="AP26" s="145">
        <v>532.79999999999995</v>
      </c>
      <c r="AQ26" s="142">
        <v>56.75</v>
      </c>
      <c r="AR26" s="147">
        <f t="shared" si="5"/>
        <v>589.54999999999995</v>
      </c>
      <c r="AS26" s="149">
        <v>1530.92</v>
      </c>
      <c r="AT26" s="150">
        <f t="shared" si="24"/>
        <v>-3.2389513792237921</v>
      </c>
      <c r="AU26" s="151">
        <f t="shared" si="25"/>
        <v>10.566285349456138</v>
      </c>
      <c r="AV26" s="142"/>
      <c r="AW26" s="152"/>
      <c r="AX26" s="152"/>
      <c r="AY26" s="153"/>
      <c r="AZ26" s="154"/>
      <c r="BA26" s="155"/>
      <c r="BB26" s="155"/>
      <c r="BC26" s="155"/>
      <c r="BD26" s="155"/>
      <c r="BE26" s="155"/>
      <c r="BF26" s="156"/>
      <c r="BG26" s="156"/>
      <c r="BH26" s="183">
        <f t="shared" si="27"/>
        <v>102.96705991215916</v>
      </c>
      <c r="BI26" s="89">
        <f t="shared" si="28"/>
        <v>0.81398999999999999</v>
      </c>
      <c r="BJ26" s="89"/>
      <c r="BK26" s="1">
        <f t="shared" si="29"/>
        <v>2.34491</v>
      </c>
    </row>
    <row r="27" spans="1:66" ht="20.25" x14ac:dyDescent="0.3">
      <c r="A27" s="3"/>
      <c r="B27" s="10" t="s">
        <v>15</v>
      </c>
      <c r="C27" s="80"/>
      <c r="D27" s="198"/>
      <c r="E27" s="81"/>
      <c r="F27" s="38"/>
      <c r="G27" s="146"/>
      <c r="H27" s="84"/>
      <c r="I27" s="197"/>
      <c r="J27" s="144"/>
      <c r="K27" s="175"/>
      <c r="L27" s="37"/>
      <c r="M27" s="146"/>
      <c r="N27" s="86"/>
      <c r="O27" s="184"/>
      <c r="P27" s="186"/>
      <c r="Q27" s="197"/>
      <c r="R27" s="148"/>
      <c r="S27" s="144"/>
      <c r="T27" s="160"/>
      <c r="U27" s="37"/>
      <c r="V27" s="146"/>
      <c r="W27" s="147"/>
      <c r="X27" s="160"/>
      <c r="Y27" s="148"/>
      <c r="Z27" s="144"/>
      <c r="AA27" s="160"/>
      <c r="AB27" s="37"/>
      <c r="AC27" s="85"/>
      <c r="AD27" s="147"/>
      <c r="AE27" s="160"/>
      <c r="AF27" s="148"/>
      <c r="AG27" s="144"/>
      <c r="AH27" s="160"/>
      <c r="AI27" s="37"/>
      <c r="AJ27" s="146"/>
      <c r="AK27" s="147"/>
      <c r="AL27" s="149"/>
      <c r="AM27" s="150"/>
      <c r="AN27" s="151"/>
      <c r="AO27" s="144"/>
      <c r="AP27" s="160"/>
      <c r="AQ27" s="158"/>
      <c r="AR27" s="147"/>
      <c r="AS27" s="149"/>
      <c r="AT27" s="150"/>
      <c r="AU27" s="151"/>
      <c r="AV27" s="158"/>
      <c r="AW27" s="152"/>
      <c r="AX27" s="152"/>
      <c r="AY27" s="153"/>
      <c r="AZ27" s="154"/>
      <c r="BA27" s="155"/>
      <c r="BB27" s="155"/>
      <c r="BC27" s="155"/>
      <c r="BD27" s="155"/>
      <c r="BE27" s="155"/>
      <c r="BF27" s="156">
        <f t="shared" si="26"/>
        <v>0</v>
      </c>
      <c r="BG27" s="156" t="e">
        <f t="shared" si="7"/>
        <v>#DIV/0!</v>
      </c>
      <c r="BH27" s="157"/>
      <c r="BI27" s="89">
        <f t="shared" si="28"/>
        <v>0</v>
      </c>
      <c r="BJ27" s="89"/>
      <c r="BK27" s="1">
        <f t="shared" si="29"/>
        <v>0</v>
      </c>
    </row>
    <row r="28" spans="1:66" ht="20.25" x14ac:dyDescent="0.3">
      <c r="A28" s="3"/>
      <c r="B28" s="3" t="s">
        <v>7</v>
      </c>
      <c r="C28" s="80" t="s">
        <v>35</v>
      </c>
      <c r="D28" s="198">
        <f t="shared" si="8"/>
        <v>2185.1990000000001</v>
      </c>
      <c r="E28" s="81">
        <v>795.52</v>
      </c>
      <c r="F28" s="82">
        <f t="shared" ref="F28:F34" si="35">$F$20</f>
        <v>127.73</v>
      </c>
      <c r="G28" s="174">
        <f t="shared" ref="G28:G34" si="36">$G$20</f>
        <v>0.23899999999999999</v>
      </c>
      <c r="H28" s="84">
        <f t="shared" si="11"/>
        <v>923.48900000000003</v>
      </c>
      <c r="I28" s="196">
        <v>1261.71</v>
      </c>
      <c r="J28" s="144">
        <f t="shared" si="12"/>
        <v>2272.7089999999998</v>
      </c>
      <c r="K28" s="175">
        <v>883.03</v>
      </c>
      <c r="L28" s="37">
        <v>127.73</v>
      </c>
      <c r="M28" s="174">
        <f t="shared" ref="M28:M34" si="37">$G$20</f>
        <v>0.23899999999999999</v>
      </c>
      <c r="N28" s="86">
        <f t="shared" si="14"/>
        <v>1010.999</v>
      </c>
      <c r="O28" s="184">
        <f>O26</f>
        <v>7.76E-4</v>
      </c>
      <c r="P28" s="186">
        <f>P26</f>
        <v>1.7929999999999999</v>
      </c>
      <c r="Q28" s="196">
        <v>1261.71</v>
      </c>
      <c r="R28" s="148">
        <f t="shared" si="15"/>
        <v>4.0046695975972852</v>
      </c>
      <c r="S28" s="144">
        <f t="shared" ref="S28:S34" si="38">X28+W28</f>
        <v>2296.04</v>
      </c>
      <c r="T28" s="145">
        <v>691.76</v>
      </c>
      <c r="U28" s="37">
        <f>U26</f>
        <v>133.87</v>
      </c>
      <c r="V28" s="174">
        <f t="shared" ref="V28:V34" si="39">$G$20</f>
        <v>0.23899999999999999</v>
      </c>
      <c r="W28" s="147">
        <f t="shared" ref="W28:W34" si="40">T28+U28</f>
        <v>825.63</v>
      </c>
      <c r="X28" s="145">
        <v>1470.41</v>
      </c>
      <c r="Y28" s="148">
        <f t="shared" si="17"/>
        <v>5.0723526781771398</v>
      </c>
      <c r="Z28" s="144">
        <f t="shared" ref="Z28:Z34" si="41">AE28+AD28</f>
        <v>2289.9</v>
      </c>
      <c r="AA28" s="145">
        <v>691.76</v>
      </c>
      <c r="AB28" s="37">
        <v>127.73</v>
      </c>
      <c r="AC28" s="85">
        <f>AC26</f>
        <v>0.26700000000000002</v>
      </c>
      <c r="AD28" s="147">
        <f t="shared" ref="AD28:AD34" si="42">AA28+AB28</f>
        <v>819.49</v>
      </c>
      <c r="AE28" s="145">
        <v>1470.41</v>
      </c>
      <c r="AF28" s="148">
        <f t="shared" ref="AF28:AF34" si="43">Z28/K28*100-100</f>
        <v>159.32301280817188</v>
      </c>
      <c r="AG28" s="144">
        <f t="shared" ref="AG28:AG34" si="44">AL28+AK28</f>
        <v>2081.1999999999998</v>
      </c>
      <c r="AH28" s="145">
        <v>691.76</v>
      </c>
      <c r="AI28" s="37">
        <v>127.73</v>
      </c>
      <c r="AJ28" s="174">
        <f t="shared" ref="AJ28:AJ34" si="45">$G$20</f>
        <v>0.23899999999999999</v>
      </c>
      <c r="AK28" s="147">
        <f t="shared" ref="AK28:AK34" si="46">AH28+AI28</f>
        <v>819.49</v>
      </c>
      <c r="AL28" s="149">
        <f>AL20</f>
        <v>1261.71</v>
      </c>
      <c r="AM28" s="150">
        <f t="shared" si="21"/>
        <v>-4.7592461830707578</v>
      </c>
      <c r="AN28" s="151">
        <f t="shared" si="22"/>
        <v>4.3177760927036672</v>
      </c>
      <c r="AO28" s="144">
        <f t="shared" ref="AO28:AO34" si="47">AS28+AR28</f>
        <v>2010.22</v>
      </c>
      <c r="AP28" s="145">
        <v>691.76</v>
      </c>
      <c r="AQ28" s="142">
        <v>56.75</v>
      </c>
      <c r="AR28" s="147">
        <f t="shared" ref="AR28:AR34" si="48">AP28+AQ28</f>
        <v>748.51</v>
      </c>
      <c r="AS28" s="149">
        <v>1261.71</v>
      </c>
      <c r="AT28" s="150">
        <f t="shared" si="24"/>
        <v>-3.4105323851623979</v>
      </c>
      <c r="AU28" s="151">
        <f t="shared" si="25"/>
        <v>5.6664898906120271</v>
      </c>
      <c r="AV28" s="142">
        <f t="shared" ref="AV28:AV33" si="49">AV20</f>
        <v>1510.746352628016</v>
      </c>
      <c r="AW28" s="152">
        <v>1000.42</v>
      </c>
      <c r="AX28" s="152">
        <v>127.73</v>
      </c>
      <c r="AY28" s="153">
        <f t="shared" ref="AY28:AY33" si="50">AW28+AX28</f>
        <v>1128.1499999999999</v>
      </c>
      <c r="AZ28" s="154" t="e">
        <f>D28-#REF!</f>
        <v>#REF!</v>
      </c>
      <c r="BA28" s="155"/>
      <c r="BB28" s="155"/>
      <c r="BC28" s="155"/>
      <c r="BD28" s="155"/>
      <c r="BE28" s="155"/>
      <c r="BF28" s="156">
        <f t="shared" si="26"/>
        <v>2638.8963526280158</v>
      </c>
      <c r="BG28" s="156">
        <f t="shared" si="7"/>
        <v>120.76228996205909</v>
      </c>
      <c r="BH28" s="157">
        <f t="shared" si="27"/>
        <v>104.00466959759729</v>
      </c>
      <c r="BI28" s="89">
        <f t="shared" si="28"/>
        <v>1.0168999999999999</v>
      </c>
      <c r="BJ28" s="89"/>
      <c r="BK28" s="1">
        <f t="shared" si="29"/>
        <v>2.27861</v>
      </c>
    </row>
    <row r="29" spans="1:66" ht="20.25" x14ac:dyDescent="0.3">
      <c r="A29" s="3"/>
      <c r="B29" s="3" t="s">
        <v>9</v>
      </c>
      <c r="C29" s="80" t="s">
        <v>35</v>
      </c>
      <c r="D29" s="198">
        <f t="shared" si="8"/>
        <v>2224.3490000000002</v>
      </c>
      <c r="E29" s="81">
        <v>795.52</v>
      </c>
      <c r="F29" s="82">
        <f t="shared" si="35"/>
        <v>127.73</v>
      </c>
      <c r="G29" s="174">
        <f t="shared" si="36"/>
        <v>0.23899999999999999</v>
      </c>
      <c r="H29" s="84">
        <f t="shared" si="11"/>
        <v>923.48900000000003</v>
      </c>
      <c r="I29" s="196">
        <v>1300.8599999999999</v>
      </c>
      <c r="J29" s="144">
        <f t="shared" si="12"/>
        <v>2311.8589999999999</v>
      </c>
      <c r="K29" s="175">
        <f>K28</f>
        <v>883.03</v>
      </c>
      <c r="L29" s="37">
        <v>127.73</v>
      </c>
      <c r="M29" s="174">
        <f t="shared" si="37"/>
        <v>0.23899999999999999</v>
      </c>
      <c r="N29" s="86">
        <f t="shared" si="14"/>
        <v>1010.999</v>
      </c>
      <c r="O29" s="184">
        <f t="shared" si="31"/>
        <v>7.76E-4</v>
      </c>
      <c r="P29" s="186">
        <f t="shared" si="32"/>
        <v>1.7929999999999999</v>
      </c>
      <c r="Q29" s="196">
        <v>1300.8599999999999</v>
      </c>
      <c r="R29" s="148">
        <f t="shared" si="15"/>
        <v>3.9341847884482064</v>
      </c>
      <c r="S29" s="144">
        <f t="shared" si="38"/>
        <v>2383.9</v>
      </c>
      <c r="T29" s="145">
        <v>691.76</v>
      </c>
      <c r="U29" s="37">
        <f t="shared" si="33"/>
        <v>133.87</v>
      </c>
      <c r="V29" s="174">
        <f t="shared" si="39"/>
        <v>0.23899999999999999</v>
      </c>
      <c r="W29" s="147">
        <f t="shared" si="40"/>
        <v>825.63</v>
      </c>
      <c r="X29" s="145">
        <v>1558.27</v>
      </c>
      <c r="Y29" s="148">
        <f t="shared" si="17"/>
        <v>7.1729301472026208</v>
      </c>
      <c r="Z29" s="144">
        <f t="shared" si="41"/>
        <v>2377.7600000000002</v>
      </c>
      <c r="AA29" s="145">
        <v>691.76</v>
      </c>
      <c r="AB29" s="37">
        <v>127.73</v>
      </c>
      <c r="AC29" s="85">
        <f t="shared" si="34"/>
        <v>0.26700000000000002</v>
      </c>
      <c r="AD29" s="147">
        <f t="shared" si="42"/>
        <v>819.49</v>
      </c>
      <c r="AE29" s="145">
        <v>1558.27</v>
      </c>
      <c r="AF29" s="148">
        <f t="shared" si="43"/>
        <v>169.27284463721503</v>
      </c>
      <c r="AG29" s="144">
        <f t="shared" si="44"/>
        <v>2120.35</v>
      </c>
      <c r="AH29" s="145">
        <v>691.76</v>
      </c>
      <c r="AI29" s="37">
        <v>127.73</v>
      </c>
      <c r="AJ29" s="174">
        <f t="shared" si="45"/>
        <v>0.23899999999999999</v>
      </c>
      <c r="AK29" s="147">
        <f t="shared" si="46"/>
        <v>819.49</v>
      </c>
      <c r="AL29" s="149">
        <f t="shared" ref="AL29:AL34" si="51">AL21</f>
        <v>1300.8599999999999</v>
      </c>
      <c r="AM29" s="150">
        <f t="shared" si="21"/>
        <v>-4.6754803315486981</v>
      </c>
      <c r="AN29" s="151">
        <f t="shared" si="22"/>
        <v>6.4316346041021291</v>
      </c>
      <c r="AO29" s="144">
        <f t="shared" si="47"/>
        <v>2049.37</v>
      </c>
      <c r="AP29" s="145">
        <v>691.76</v>
      </c>
      <c r="AQ29" s="142">
        <v>56.75</v>
      </c>
      <c r="AR29" s="147">
        <f t="shared" si="48"/>
        <v>748.51</v>
      </c>
      <c r="AS29" s="149">
        <v>1300.8599999999999</v>
      </c>
      <c r="AT29" s="150">
        <f t="shared" si="24"/>
        <v>-3.3475605442497738</v>
      </c>
      <c r="AU29" s="151">
        <f t="shared" si="25"/>
        <v>7.7595543914010534</v>
      </c>
      <c r="AV29" s="142">
        <f t="shared" si="49"/>
        <v>1571.0842450180785</v>
      </c>
      <c r="AW29" s="152">
        <v>1000.42</v>
      </c>
      <c r="AX29" s="152">
        <v>127.73</v>
      </c>
      <c r="AY29" s="153">
        <f t="shared" si="50"/>
        <v>1128.1499999999999</v>
      </c>
      <c r="AZ29" s="154"/>
      <c r="BA29" s="155"/>
      <c r="BB29" s="155"/>
      <c r="BC29" s="155"/>
      <c r="BD29" s="155"/>
      <c r="BE29" s="155"/>
      <c r="BF29" s="156">
        <f t="shared" si="26"/>
        <v>2699.2342450180786</v>
      </c>
      <c r="BG29" s="156">
        <f t="shared" si="7"/>
        <v>121.34940357911815</v>
      </c>
      <c r="BH29" s="157">
        <f t="shared" si="27"/>
        <v>103.93418478844821</v>
      </c>
      <c r="BI29" s="89">
        <f t="shared" si="28"/>
        <v>1.0168999999999999</v>
      </c>
      <c r="BJ29" s="89"/>
      <c r="BK29" s="1">
        <f t="shared" si="29"/>
        <v>2.3177599999999998</v>
      </c>
    </row>
    <row r="30" spans="1:66" ht="20.25" x14ac:dyDescent="0.3">
      <c r="A30" s="3"/>
      <c r="B30" s="3" t="s">
        <v>10</v>
      </c>
      <c r="C30" s="80" t="s">
        <v>35</v>
      </c>
      <c r="D30" s="198">
        <f t="shared" si="8"/>
        <v>2255.5789999999997</v>
      </c>
      <c r="E30" s="81">
        <v>795.52</v>
      </c>
      <c r="F30" s="82">
        <f t="shared" si="35"/>
        <v>127.73</v>
      </c>
      <c r="G30" s="174">
        <f t="shared" si="36"/>
        <v>0.23899999999999999</v>
      </c>
      <c r="H30" s="84">
        <f t="shared" si="11"/>
        <v>923.48900000000003</v>
      </c>
      <c r="I30" s="196">
        <v>1332.09</v>
      </c>
      <c r="J30" s="144">
        <f t="shared" si="12"/>
        <v>2343.0889999999999</v>
      </c>
      <c r="K30" s="175">
        <f t="shared" ref="K30:K34" si="52">K29</f>
        <v>883.03</v>
      </c>
      <c r="L30" s="37">
        <v>127.73</v>
      </c>
      <c r="M30" s="174">
        <f t="shared" si="37"/>
        <v>0.23899999999999999</v>
      </c>
      <c r="N30" s="86">
        <f t="shared" si="14"/>
        <v>1010.999</v>
      </c>
      <c r="O30" s="184">
        <f t="shared" si="31"/>
        <v>7.76E-4</v>
      </c>
      <c r="P30" s="186">
        <f t="shared" si="32"/>
        <v>1.7929999999999999</v>
      </c>
      <c r="Q30" s="196">
        <v>1332.09</v>
      </c>
      <c r="R30" s="148">
        <f t="shared" si="15"/>
        <v>3.8797133684965246</v>
      </c>
      <c r="S30" s="144">
        <f t="shared" si="38"/>
        <v>2383.9</v>
      </c>
      <c r="T30" s="145">
        <v>691.76</v>
      </c>
      <c r="U30" s="37">
        <f t="shared" si="33"/>
        <v>133.87</v>
      </c>
      <c r="V30" s="174">
        <f t="shared" si="39"/>
        <v>0.23899999999999999</v>
      </c>
      <c r="W30" s="147">
        <f t="shared" si="40"/>
        <v>825.63</v>
      </c>
      <c r="X30" s="145">
        <v>1558.27</v>
      </c>
      <c r="Y30" s="148">
        <f t="shared" si="17"/>
        <v>5.6890492419019836</v>
      </c>
      <c r="Z30" s="144">
        <f t="shared" si="41"/>
        <v>2377.7600000000002</v>
      </c>
      <c r="AA30" s="145">
        <v>691.76</v>
      </c>
      <c r="AB30" s="37">
        <v>127.73</v>
      </c>
      <c r="AC30" s="85">
        <f t="shared" si="34"/>
        <v>0.26700000000000002</v>
      </c>
      <c r="AD30" s="147">
        <f t="shared" si="42"/>
        <v>819.49</v>
      </c>
      <c r="AE30" s="145">
        <v>1558.27</v>
      </c>
      <c r="AF30" s="148">
        <f t="shared" si="43"/>
        <v>169.27284463721503</v>
      </c>
      <c r="AG30" s="144">
        <f t="shared" si="44"/>
        <v>2151.58</v>
      </c>
      <c r="AH30" s="145">
        <v>691.76</v>
      </c>
      <c r="AI30" s="37">
        <v>127.73</v>
      </c>
      <c r="AJ30" s="174">
        <f t="shared" si="45"/>
        <v>0.23899999999999999</v>
      </c>
      <c r="AK30" s="147">
        <f t="shared" si="46"/>
        <v>819.49</v>
      </c>
      <c r="AL30" s="149">
        <f t="shared" si="51"/>
        <v>1332.09</v>
      </c>
      <c r="AM30" s="150">
        <f t="shared" si="21"/>
        <v>-4.6107451789540477</v>
      </c>
      <c r="AN30" s="151">
        <f t="shared" si="22"/>
        <v>4.9580174314444605</v>
      </c>
      <c r="AO30" s="144">
        <f t="shared" si="47"/>
        <v>2080.6</v>
      </c>
      <c r="AP30" s="145">
        <v>691.76</v>
      </c>
      <c r="AQ30" s="142">
        <v>56.75</v>
      </c>
      <c r="AR30" s="147">
        <f t="shared" si="48"/>
        <v>748.51</v>
      </c>
      <c r="AS30" s="149">
        <v>1332.09</v>
      </c>
      <c r="AT30" s="150">
        <f t="shared" si="24"/>
        <v>-3.2989709887617522</v>
      </c>
      <c r="AU30" s="151">
        <f t="shared" si="25"/>
        <v>6.269791621636756</v>
      </c>
      <c r="AV30" s="142">
        <f t="shared" si="49"/>
        <v>1619.3545589301284</v>
      </c>
      <c r="AW30" s="152">
        <v>1000.42</v>
      </c>
      <c r="AX30" s="152">
        <v>127.73</v>
      </c>
      <c r="AY30" s="153">
        <f t="shared" si="50"/>
        <v>1128.1499999999999</v>
      </c>
      <c r="AZ30" s="161">
        <f>D30-AW30</f>
        <v>1255.1589999999997</v>
      </c>
      <c r="BA30" s="155"/>
      <c r="BB30" s="155"/>
      <c r="BC30" s="155"/>
      <c r="BD30" s="155"/>
      <c r="BE30" s="155"/>
      <c r="BF30" s="156">
        <f>AV30+AY30</f>
        <v>2747.504558930128</v>
      </c>
      <c r="BG30" s="156">
        <f t="shared" si="7"/>
        <v>121.80928085117517</v>
      </c>
      <c r="BH30" s="157">
        <f t="shared" si="27"/>
        <v>103.87971336849652</v>
      </c>
      <c r="BI30" s="89">
        <f t="shared" si="28"/>
        <v>1.0168999999999999</v>
      </c>
      <c r="BJ30" s="89"/>
      <c r="BK30" s="1">
        <f t="shared" si="29"/>
        <v>2.3489899999999997</v>
      </c>
    </row>
    <row r="31" spans="1:66" ht="20.25" x14ac:dyDescent="0.3">
      <c r="A31" s="3"/>
      <c r="B31" s="3" t="s">
        <v>11</v>
      </c>
      <c r="C31" s="80" t="s">
        <v>35</v>
      </c>
      <c r="D31" s="198">
        <f t="shared" si="8"/>
        <v>2292.3090000000002</v>
      </c>
      <c r="E31" s="81">
        <v>795.52</v>
      </c>
      <c r="F31" s="82">
        <f t="shared" si="35"/>
        <v>127.73</v>
      </c>
      <c r="G31" s="174">
        <f t="shared" si="36"/>
        <v>0.23899999999999999</v>
      </c>
      <c r="H31" s="84">
        <f t="shared" si="11"/>
        <v>923.48900000000003</v>
      </c>
      <c r="I31" s="196">
        <v>1368.82</v>
      </c>
      <c r="J31" s="144">
        <f t="shared" si="12"/>
        <v>2379.819</v>
      </c>
      <c r="K31" s="175">
        <f t="shared" si="52"/>
        <v>883.03</v>
      </c>
      <c r="L31" s="37">
        <v>127.73</v>
      </c>
      <c r="M31" s="174">
        <f t="shared" si="37"/>
        <v>0.23899999999999999</v>
      </c>
      <c r="N31" s="86">
        <f t="shared" si="14"/>
        <v>1010.999</v>
      </c>
      <c r="O31" s="184">
        <f t="shared" si="31"/>
        <v>7.76E-4</v>
      </c>
      <c r="P31" s="186">
        <f t="shared" si="32"/>
        <v>1.7929999999999999</v>
      </c>
      <c r="Q31" s="196">
        <v>1368.82</v>
      </c>
      <c r="R31" s="148">
        <f t="shared" si="15"/>
        <v>3.8175481577745245</v>
      </c>
      <c r="S31" s="144">
        <f t="shared" si="38"/>
        <v>2503.71</v>
      </c>
      <c r="T31" s="145">
        <v>691.76</v>
      </c>
      <c r="U31" s="37">
        <f t="shared" si="33"/>
        <v>133.87</v>
      </c>
      <c r="V31" s="174">
        <f t="shared" si="39"/>
        <v>0.23899999999999999</v>
      </c>
      <c r="W31" s="147">
        <f t="shared" si="40"/>
        <v>825.63</v>
      </c>
      <c r="X31" s="145">
        <v>1678.08</v>
      </c>
      <c r="Y31" s="148">
        <f t="shared" si="17"/>
        <v>9.2221860141891767</v>
      </c>
      <c r="Z31" s="144">
        <f t="shared" si="41"/>
        <v>2497.5699999999997</v>
      </c>
      <c r="AA31" s="145">
        <v>691.76</v>
      </c>
      <c r="AB31" s="37">
        <v>127.73</v>
      </c>
      <c r="AC31" s="85">
        <f t="shared" si="34"/>
        <v>0.26700000000000002</v>
      </c>
      <c r="AD31" s="147">
        <f t="shared" si="42"/>
        <v>819.49</v>
      </c>
      <c r="AE31" s="145">
        <v>1678.08</v>
      </c>
      <c r="AF31" s="148">
        <f t="shared" si="43"/>
        <v>182.84090008266986</v>
      </c>
      <c r="AG31" s="144">
        <f t="shared" si="44"/>
        <v>2188.31</v>
      </c>
      <c r="AH31" s="145">
        <v>691.76</v>
      </c>
      <c r="AI31" s="37">
        <v>127.73</v>
      </c>
      <c r="AJ31" s="174">
        <f t="shared" si="45"/>
        <v>0.23899999999999999</v>
      </c>
      <c r="AK31" s="147">
        <f t="shared" si="46"/>
        <v>819.49</v>
      </c>
      <c r="AL31" s="149">
        <f t="shared" si="51"/>
        <v>1368.82</v>
      </c>
      <c r="AM31" s="150">
        <f t="shared" si="21"/>
        <v>-4.5368665393714451</v>
      </c>
      <c r="AN31" s="151">
        <f t="shared" si="22"/>
        <v>8.5028676325922561</v>
      </c>
      <c r="AO31" s="144">
        <f t="shared" si="47"/>
        <v>2117.33</v>
      </c>
      <c r="AP31" s="145">
        <v>691.76</v>
      </c>
      <c r="AQ31" s="142">
        <v>56.75</v>
      </c>
      <c r="AR31" s="147">
        <f t="shared" si="48"/>
        <v>748.51</v>
      </c>
      <c r="AS31" s="149">
        <f>AS23</f>
        <v>1368.82</v>
      </c>
      <c r="AT31" s="150">
        <f t="shared" si="24"/>
        <v>-3.2435989416490401</v>
      </c>
      <c r="AU31" s="151">
        <f t="shared" si="25"/>
        <v>9.7961352303146612</v>
      </c>
      <c r="AV31" s="142">
        <f t="shared" si="49"/>
        <v>1676.0197100442738</v>
      </c>
      <c r="AW31" s="152">
        <v>1000.42</v>
      </c>
      <c r="AX31" s="152">
        <v>127.73</v>
      </c>
      <c r="AY31" s="153">
        <f t="shared" si="50"/>
        <v>1128.1499999999999</v>
      </c>
      <c r="AZ31" s="154">
        <f>D31-AW31</f>
        <v>1291.8890000000001</v>
      </c>
      <c r="BA31" s="155"/>
      <c r="BB31" s="155"/>
      <c r="BC31" s="155"/>
      <c r="BD31" s="155"/>
      <c r="BE31" s="155"/>
      <c r="BF31" s="156">
        <f t="shared" si="26"/>
        <v>2804.1697100442734</v>
      </c>
      <c r="BG31" s="156">
        <f t="shared" si="7"/>
        <v>122.32948132403936</v>
      </c>
      <c r="BH31" s="157">
        <f t="shared" si="27"/>
        <v>103.81754815777452</v>
      </c>
      <c r="BI31" s="89">
        <f t="shared" si="28"/>
        <v>1.0168999999999999</v>
      </c>
      <c r="BJ31" s="89"/>
      <c r="BK31" s="1">
        <f t="shared" si="29"/>
        <v>2.3857200000000001</v>
      </c>
    </row>
    <row r="32" spans="1:66" ht="20.25" x14ac:dyDescent="0.3">
      <c r="A32" s="3"/>
      <c r="B32" s="3" t="s">
        <v>12</v>
      </c>
      <c r="C32" s="80" t="s">
        <v>35</v>
      </c>
      <c r="D32" s="198">
        <f t="shared" si="8"/>
        <v>2336.0789999999997</v>
      </c>
      <c r="E32" s="81">
        <v>795.52</v>
      </c>
      <c r="F32" s="82">
        <f t="shared" si="35"/>
        <v>127.73</v>
      </c>
      <c r="G32" s="174">
        <f t="shared" si="36"/>
        <v>0.23899999999999999</v>
      </c>
      <c r="H32" s="84">
        <f t="shared" si="11"/>
        <v>923.48900000000003</v>
      </c>
      <c r="I32" s="196">
        <v>1412.59</v>
      </c>
      <c r="J32" s="144">
        <f t="shared" si="12"/>
        <v>2423.5889999999999</v>
      </c>
      <c r="K32" s="175">
        <f t="shared" si="52"/>
        <v>883.03</v>
      </c>
      <c r="L32" s="37">
        <v>127.73</v>
      </c>
      <c r="M32" s="174">
        <f t="shared" si="37"/>
        <v>0.23899999999999999</v>
      </c>
      <c r="N32" s="86">
        <f t="shared" si="14"/>
        <v>1010.999</v>
      </c>
      <c r="O32" s="184">
        <f t="shared" si="31"/>
        <v>7.76E-4</v>
      </c>
      <c r="P32" s="186">
        <f t="shared" si="32"/>
        <v>1.7929999999999999</v>
      </c>
      <c r="Q32" s="196">
        <v>1412.59</v>
      </c>
      <c r="R32" s="148">
        <f t="shared" si="15"/>
        <v>3.7460205755028113</v>
      </c>
      <c r="S32" s="144">
        <f t="shared" si="38"/>
        <v>2503.71</v>
      </c>
      <c r="T32" s="145">
        <v>691.76</v>
      </c>
      <c r="U32" s="37">
        <f t="shared" si="33"/>
        <v>133.87</v>
      </c>
      <c r="V32" s="174">
        <f t="shared" si="39"/>
        <v>0.23899999999999999</v>
      </c>
      <c r="W32" s="147">
        <f t="shared" si="40"/>
        <v>825.63</v>
      </c>
      <c r="X32" s="145">
        <v>1678.08</v>
      </c>
      <c r="Y32" s="148">
        <f t="shared" si="17"/>
        <v>7.1757419162622682</v>
      </c>
      <c r="Z32" s="144">
        <f t="shared" si="41"/>
        <v>2497.5699999999997</v>
      </c>
      <c r="AA32" s="145">
        <v>691.76</v>
      </c>
      <c r="AB32" s="37">
        <v>127.73</v>
      </c>
      <c r="AC32" s="85">
        <f t="shared" si="34"/>
        <v>0.26700000000000002</v>
      </c>
      <c r="AD32" s="147">
        <f t="shared" si="42"/>
        <v>819.49</v>
      </c>
      <c r="AE32" s="145">
        <v>1678.08</v>
      </c>
      <c r="AF32" s="148">
        <f t="shared" si="43"/>
        <v>182.84090008266986</v>
      </c>
      <c r="AG32" s="144">
        <f t="shared" si="44"/>
        <v>2232.08</v>
      </c>
      <c r="AH32" s="145">
        <v>691.76</v>
      </c>
      <c r="AI32" s="37">
        <v>127.73</v>
      </c>
      <c r="AJ32" s="174">
        <f t="shared" si="45"/>
        <v>0.23899999999999999</v>
      </c>
      <c r="AK32" s="147">
        <f t="shared" si="46"/>
        <v>819.49</v>
      </c>
      <c r="AL32" s="149">
        <f t="shared" si="51"/>
        <v>1412.59</v>
      </c>
      <c r="AM32" s="150">
        <f t="shared" si="21"/>
        <v>-4.4518614310560451</v>
      </c>
      <c r="AN32" s="151">
        <f t="shared" si="22"/>
        <v>6.4699010607090344</v>
      </c>
      <c r="AO32" s="144">
        <f t="shared" si="47"/>
        <v>2161.1</v>
      </c>
      <c r="AP32" s="145">
        <v>691.76</v>
      </c>
      <c r="AQ32" s="142">
        <v>56.75</v>
      </c>
      <c r="AR32" s="147">
        <f t="shared" si="48"/>
        <v>748.51</v>
      </c>
      <c r="AS32" s="149">
        <f>AS24</f>
        <v>1412.59</v>
      </c>
      <c r="AT32" s="150">
        <f t="shared" si="24"/>
        <v>-3.1799935486183273</v>
      </c>
      <c r="AU32" s="151">
        <f t="shared" si="25"/>
        <v>7.7417689431467522</v>
      </c>
      <c r="AV32" s="142">
        <f t="shared" si="49"/>
        <v>1743.4782232753996</v>
      </c>
      <c r="AW32" s="152">
        <v>1000.42</v>
      </c>
      <c r="AX32" s="152">
        <v>127.73</v>
      </c>
      <c r="AY32" s="153">
        <f t="shared" si="50"/>
        <v>1128.1499999999999</v>
      </c>
      <c r="AZ32" s="154"/>
      <c r="BA32" s="155"/>
      <c r="BB32" s="155"/>
      <c r="BC32" s="155"/>
      <c r="BD32" s="155"/>
      <c r="BE32" s="155"/>
      <c r="BF32" s="156">
        <f t="shared" si="26"/>
        <v>2871.6282232753993</v>
      </c>
      <c r="BG32" s="156">
        <f t="shared" si="7"/>
        <v>122.92513323716364</v>
      </c>
      <c r="BH32" s="157">
        <f t="shared" si="27"/>
        <v>103.74602057550281</v>
      </c>
      <c r="BI32" s="89">
        <f t="shared" si="28"/>
        <v>1.0168999999999999</v>
      </c>
      <c r="BJ32" s="89"/>
      <c r="BK32" s="1">
        <f t="shared" si="29"/>
        <v>2.4294899999999999</v>
      </c>
    </row>
    <row r="33" spans="1:63" ht="20.25" x14ac:dyDescent="0.3">
      <c r="A33" s="3"/>
      <c r="B33" s="3" t="s">
        <v>83</v>
      </c>
      <c r="C33" s="80" t="s">
        <v>35</v>
      </c>
      <c r="D33" s="198">
        <f t="shared" si="8"/>
        <v>2388.8589999999999</v>
      </c>
      <c r="E33" s="81">
        <v>795.52</v>
      </c>
      <c r="F33" s="82">
        <f t="shared" si="35"/>
        <v>127.73</v>
      </c>
      <c r="G33" s="174">
        <f t="shared" si="36"/>
        <v>0.23899999999999999</v>
      </c>
      <c r="H33" s="84">
        <f t="shared" si="11"/>
        <v>923.48900000000003</v>
      </c>
      <c r="I33" s="196">
        <v>1465.37</v>
      </c>
      <c r="J33" s="144">
        <f t="shared" si="12"/>
        <v>2476.3689999999997</v>
      </c>
      <c r="K33" s="175">
        <f t="shared" si="52"/>
        <v>883.03</v>
      </c>
      <c r="L33" s="37">
        <v>127.73</v>
      </c>
      <c r="M33" s="174">
        <f t="shared" si="37"/>
        <v>0.23899999999999999</v>
      </c>
      <c r="N33" s="86">
        <f t="shared" si="14"/>
        <v>1010.999</v>
      </c>
      <c r="O33" s="184">
        <f t="shared" si="31"/>
        <v>7.76E-4</v>
      </c>
      <c r="P33" s="186">
        <f t="shared" si="32"/>
        <v>1.7929999999999999</v>
      </c>
      <c r="Q33" s="196">
        <v>1465.37</v>
      </c>
      <c r="R33" s="148">
        <f t="shared" si="15"/>
        <v>3.6632551356107683</v>
      </c>
      <c r="S33" s="144">
        <f t="shared" si="38"/>
        <v>2676.77</v>
      </c>
      <c r="T33" s="145">
        <v>691.76</v>
      </c>
      <c r="U33" s="37">
        <f t="shared" si="33"/>
        <v>133.87</v>
      </c>
      <c r="V33" s="174">
        <f t="shared" si="39"/>
        <v>0.23899999999999999</v>
      </c>
      <c r="W33" s="147">
        <f t="shared" si="40"/>
        <v>825.63</v>
      </c>
      <c r="X33" s="145">
        <v>1851.14</v>
      </c>
      <c r="Y33" s="148">
        <f t="shared" si="17"/>
        <v>12.052239165224904</v>
      </c>
      <c r="Z33" s="144">
        <f t="shared" si="41"/>
        <v>2670.63</v>
      </c>
      <c r="AA33" s="145">
        <v>691.76</v>
      </c>
      <c r="AB33" s="37">
        <v>127.73</v>
      </c>
      <c r="AC33" s="85">
        <f t="shared" si="34"/>
        <v>0.26700000000000002</v>
      </c>
      <c r="AD33" s="147">
        <f t="shared" si="42"/>
        <v>819.49</v>
      </c>
      <c r="AE33" s="145">
        <v>1851.14</v>
      </c>
      <c r="AF33" s="148">
        <f t="shared" si="43"/>
        <v>202.43932822214418</v>
      </c>
      <c r="AG33" s="144">
        <f t="shared" si="44"/>
        <v>2284.8599999999997</v>
      </c>
      <c r="AH33" s="145">
        <v>691.76</v>
      </c>
      <c r="AI33" s="37">
        <v>127.73</v>
      </c>
      <c r="AJ33" s="174">
        <f t="shared" si="45"/>
        <v>0.23899999999999999</v>
      </c>
      <c r="AK33" s="147">
        <f t="shared" si="46"/>
        <v>819.49</v>
      </c>
      <c r="AL33" s="149">
        <f t="shared" si="51"/>
        <v>1465.37</v>
      </c>
      <c r="AM33" s="150">
        <f t="shared" si="21"/>
        <v>-4.3535009810122745</v>
      </c>
      <c r="AN33" s="151">
        <f t="shared" si="22"/>
        <v>11.361993319823398</v>
      </c>
      <c r="AO33" s="144">
        <f t="shared" si="47"/>
        <v>2213.88</v>
      </c>
      <c r="AP33" s="145">
        <v>691.76</v>
      </c>
      <c r="AQ33" s="142">
        <v>56.75</v>
      </c>
      <c r="AR33" s="147">
        <f t="shared" si="48"/>
        <v>748.51</v>
      </c>
      <c r="AS33" s="149">
        <f>AS25</f>
        <v>1465.37</v>
      </c>
      <c r="AT33" s="150">
        <f t="shared" si="24"/>
        <v>-3.1065360678553446</v>
      </c>
      <c r="AU33" s="151">
        <f t="shared" si="25"/>
        <v>12.608958232980328</v>
      </c>
      <c r="AV33" s="142">
        <f t="shared" si="49"/>
        <v>1825.1385287657095</v>
      </c>
      <c r="AW33" s="152">
        <v>1000.42</v>
      </c>
      <c r="AX33" s="152">
        <v>127.73</v>
      </c>
      <c r="AY33" s="153">
        <f t="shared" si="50"/>
        <v>1128.1499999999999</v>
      </c>
      <c r="AZ33" s="154">
        <f>D33-AW33</f>
        <v>1388.4389999999999</v>
      </c>
      <c r="BA33" s="155"/>
      <c r="BB33" s="155"/>
      <c r="BC33" s="155"/>
      <c r="BD33" s="155"/>
      <c r="BE33" s="155"/>
      <c r="BF33" s="156">
        <f t="shared" si="26"/>
        <v>2953.2885287657091</v>
      </c>
      <c r="BG33" s="156">
        <f t="shared" si="7"/>
        <v>123.62757821896182</v>
      </c>
      <c r="BH33" s="157">
        <f t="shared" si="27"/>
        <v>103.66325513561077</v>
      </c>
      <c r="BI33" s="89">
        <f t="shared" si="28"/>
        <v>1.0168999999999999</v>
      </c>
      <c r="BJ33" s="89"/>
      <c r="BK33" s="1">
        <f t="shared" si="29"/>
        <v>2.4822699999999998</v>
      </c>
    </row>
    <row r="34" spans="1:63" ht="20.25" x14ac:dyDescent="0.3">
      <c r="A34" s="3"/>
      <c r="B34" s="3" t="s">
        <v>14</v>
      </c>
      <c r="C34" s="80" t="s">
        <v>35</v>
      </c>
      <c r="D34" s="198">
        <f t="shared" si="8"/>
        <v>2454.4090000000001</v>
      </c>
      <c r="E34" s="81">
        <v>795.52</v>
      </c>
      <c r="F34" s="82">
        <f t="shared" si="35"/>
        <v>127.73</v>
      </c>
      <c r="G34" s="174">
        <f t="shared" si="36"/>
        <v>0.23899999999999999</v>
      </c>
      <c r="H34" s="84">
        <f t="shared" si="11"/>
        <v>923.48900000000003</v>
      </c>
      <c r="I34" s="196">
        <v>1530.92</v>
      </c>
      <c r="J34" s="144">
        <f t="shared" si="12"/>
        <v>2541.9189999999999</v>
      </c>
      <c r="K34" s="175">
        <f t="shared" si="52"/>
        <v>883.03</v>
      </c>
      <c r="L34" s="37">
        <v>127.73</v>
      </c>
      <c r="M34" s="174">
        <f t="shared" si="37"/>
        <v>0.23899999999999999</v>
      </c>
      <c r="N34" s="86">
        <f t="shared" si="14"/>
        <v>1010.999</v>
      </c>
      <c r="O34" s="184">
        <f t="shared" si="31"/>
        <v>7.76E-4</v>
      </c>
      <c r="P34" s="186">
        <f t="shared" si="32"/>
        <v>1.7929999999999999</v>
      </c>
      <c r="Q34" s="196">
        <v>1530.92</v>
      </c>
      <c r="R34" s="148">
        <f t="shared" si="15"/>
        <v>3.5654204331877679</v>
      </c>
      <c r="S34" s="144">
        <f t="shared" si="38"/>
        <v>2676.77</v>
      </c>
      <c r="T34" s="145">
        <v>691.76</v>
      </c>
      <c r="U34" s="37">
        <f t="shared" si="33"/>
        <v>133.87</v>
      </c>
      <c r="V34" s="174">
        <f t="shared" si="39"/>
        <v>0.23899999999999999</v>
      </c>
      <c r="W34" s="147">
        <f t="shared" si="40"/>
        <v>825.63</v>
      </c>
      <c r="X34" s="145">
        <v>1851.14</v>
      </c>
      <c r="Y34" s="148">
        <f t="shared" si="17"/>
        <v>9.0596555015891767</v>
      </c>
      <c r="Z34" s="144">
        <f t="shared" si="41"/>
        <v>2670.63</v>
      </c>
      <c r="AA34" s="145">
        <v>691.76</v>
      </c>
      <c r="AB34" s="37">
        <v>127.73</v>
      </c>
      <c r="AC34" s="85">
        <f t="shared" si="34"/>
        <v>0.26700000000000002</v>
      </c>
      <c r="AD34" s="147">
        <f t="shared" si="42"/>
        <v>819.49</v>
      </c>
      <c r="AE34" s="145">
        <v>1851.14</v>
      </c>
      <c r="AF34" s="148">
        <f t="shared" si="43"/>
        <v>202.43932822214418</v>
      </c>
      <c r="AG34" s="144">
        <f t="shared" si="44"/>
        <v>2350.41</v>
      </c>
      <c r="AH34" s="145">
        <v>691.76</v>
      </c>
      <c r="AI34" s="37">
        <v>127.73</v>
      </c>
      <c r="AJ34" s="174">
        <f t="shared" si="45"/>
        <v>0.23899999999999999</v>
      </c>
      <c r="AK34" s="147">
        <f t="shared" si="46"/>
        <v>819.49</v>
      </c>
      <c r="AL34" s="149">
        <f t="shared" si="51"/>
        <v>1530.92</v>
      </c>
      <c r="AM34" s="150">
        <f>AG34/D34*100-100</f>
        <v>-4.2372318550005446</v>
      </c>
      <c r="AN34" s="151">
        <f t="shared" si="22"/>
        <v>8.3878440797764</v>
      </c>
      <c r="AO34" s="144">
        <f t="shared" si="47"/>
        <v>2279.4300000000003</v>
      </c>
      <c r="AP34" s="145">
        <v>691.76</v>
      </c>
      <c r="AQ34" s="142">
        <v>56.75</v>
      </c>
      <c r="AR34" s="147">
        <f t="shared" si="48"/>
        <v>748.51</v>
      </c>
      <c r="AS34" s="149">
        <f>AS26</f>
        <v>1530.92</v>
      </c>
      <c r="AT34" s="150">
        <f t="shared" si="24"/>
        <v>-3.0198986559791479</v>
      </c>
      <c r="AU34" s="151">
        <f t="shared" si="25"/>
        <v>9.6051772787977967</v>
      </c>
      <c r="AV34" s="142"/>
      <c r="AW34" s="152"/>
      <c r="AX34" s="152"/>
      <c r="AY34" s="153"/>
      <c r="AZ34" s="154"/>
      <c r="BA34" s="155"/>
      <c r="BB34" s="155"/>
      <c r="BC34" s="155"/>
      <c r="BD34" s="155"/>
      <c r="BE34" s="155"/>
      <c r="BF34" s="156"/>
      <c r="BG34" s="156"/>
      <c r="BH34" s="183">
        <f t="shared" si="27"/>
        <v>103.56542043318777</v>
      </c>
      <c r="BI34" s="89">
        <f t="shared" si="28"/>
        <v>1.0168999999999999</v>
      </c>
      <c r="BJ34" s="89"/>
      <c r="BK34" s="1">
        <f t="shared" si="29"/>
        <v>2.5478199999999998</v>
      </c>
    </row>
    <row r="35" spans="1:63" ht="20.25" x14ac:dyDescent="0.3">
      <c r="A35" s="3"/>
      <c r="B35" s="10" t="s">
        <v>16</v>
      </c>
      <c r="C35" s="80"/>
      <c r="D35" s="198"/>
      <c r="E35" s="81"/>
      <c r="F35" s="38"/>
      <c r="G35" s="146"/>
      <c r="H35" s="84"/>
      <c r="I35" s="197"/>
      <c r="J35" s="144"/>
      <c r="K35" s="175"/>
      <c r="L35" s="37"/>
      <c r="M35" s="146"/>
      <c r="N35" s="86"/>
      <c r="O35" s="184"/>
      <c r="P35" s="186"/>
      <c r="Q35" s="197"/>
      <c r="R35" s="148"/>
      <c r="S35" s="144"/>
      <c r="T35" s="160"/>
      <c r="U35" s="37"/>
      <c r="V35" s="146"/>
      <c r="W35" s="147"/>
      <c r="X35" s="160"/>
      <c r="Y35" s="148"/>
      <c r="Z35" s="144"/>
      <c r="AA35" s="160"/>
      <c r="AB35" s="37"/>
      <c r="AC35" s="85"/>
      <c r="AD35" s="147"/>
      <c r="AE35" s="160"/>
      <c r="AF35" s="148"/>
      <c r="AG35" s="144"/>
      <c r="AH35" s="160"/>
      <c r="AI35" s="37"/>
      <c r="AJ35" s="146"/>
      <c r="AK35" s="147"/>
      <c r="AL35" s="149"/>
      <c r="AM35" s="150"/>
      <c r="AN35" s="151"/>
      <c r="AO35" s="144"/>
      <c r="AP35" s="160"/>
      <c r="AQ35" s="158"/>
      <c r="AR35" s="147"/>
      <c r="AS35" s="149"/>
      <c r="AT35" s="150"/>
      <c r="AU35" s="151"/>
      <c r="AV35" s="158"/>
      <c r="AW35" s="152"/>
      <c r="AX35" s="152"/>
      <c r="AY35" s="153"/>
      <c r="AZ35" s="155"/>
      <c r="BA35" s="155"/>
      <c r="BB35" s="155"/>
      <c r="BC35" s="155"/>
      <c r="BD35" s="155"/>
      <c r="BE35" s="155"/>
      <c r="BF35" s="156">
        <f t="shared" si="26"/>
        <v>0</v>
      </c>
      <c r="BG35" s="156" t="e">
        <f t="shared" si="7"/>
        <v>#DIV/0!</v>
      </c>
      <c r="BH35" s="157"/>
      <c r="BI35" s="89">
        <f t="shared" si="28"/>
        <v>0</v>
      </c>
      <c r="BJ35" s="89"/>
      <c r="BK35" s="1">
        <f t="shared" si="29"/>
        <v>0</v>
      </c>
    </row>
    <row r="36" spans="1:63" ht="20.25" x14ac:dyDescent="0.3">
      <c r="A36" s="3"/>
      <c r="B36" s="3" t="s">
        <v>7</v>
      </c>
      <c r="C36" s="80" t="s">
        <v>35</v>
      </c>
      <c r="D36" s="198">
        <f t="shared" si="8"/>
        <v>2670.1590000000001</v>
      </c>
      <c r="E36" s="81">
        <v>1280.48</v>
      </c>
      <c r="F36" s="82">
        <f t="shared" ref="F36:F42" si="53">$F$20</f>
        <v>127.73</v>
      </c>
      <c r="G36" s="174">
        <f t="shared" ref="G36:G42" si="54">$G$20</f>
        <v>0.23899999999999999</v>
      </c>
      <c r="H36" s="84">
        <f t="shared" si="11"/>
        <v>1408.4490000000001</v>
      </c>
      <c r="I36" s="196">
        <v>1261.71</v>
      </c>
      <c r="J36" s="144">
        <f t="shared" si="12"/>
        <v>2811.009</v>
      </c>
      <c r="K36" s="175">
        <v>1421.33</v>
      </c>
      <c r="L36" s="37">
        <v>127.73</v>
      </c>
      <c r="M36" s="174">
        <f t="shared" ref="M36:M42" si="55">$G$20</f>
        <v>0.23899999999999999</v>
      </c>
      <c r="N36" s="86">
        <f t="shared" si="14"/>
        <v>1549.299</v>
      </c>
      <c r="O36" s="184">
        <f>O34</f>
        <v>7.76E-4</v>
      </c>
      <c r="P36" s="186">
        <f>P34</f>
        <v>1.7929999999999999</v>
      </c>
      <c r="Q36" s="196">
        <v>1261.71</v>
      </c>
      <c r="R36" s="148">
        <f t="shared" si="15"/>
        <v>5.2749667716416724</v>
      </c>
      <c r="S36" s="144">
        <f t="shared" ref="S36:S42" si="56">X36+W36</f>
        <v>2717.74</v>
      </c>
      <c r="T36" s="145">
        <v>1113.46</v>
      </c>
      <c r="U36" s="37">
        <f>U34</f>
        <v>133.87</v>
      </c>
      <c r="V36" s="174">
        <f t="shared" ref="V36:V42" si="57">$G$20</f>
        <v>0.23899999999999999</v>
      </c>
      <c r="W36" s="147">
        <f t="shared" ref="W36:W42" si="58">T36+U36</f>
        <v>1247.33</v>
      </c>
      <c r="X36" s="145">
        <v>1470.41</v>
      </c>
      <c r="Y36" s="148">
        <f t="shared" si="17"/>
        <v>1.781953808743225</v>
      </c>
      <c r="Z36" s="144">
        <f t="shared" ref="Z36:Z42" si="59">AE36+AD36</f>
        <v>2711.6000000000004</v>
      </c>
      <c r="AA36" s="145">
        <v>1113.46</v>
      </c>
      <c r="AB36" s="37">
        <v>127.73</v>
      </c>
      <c r="AC36" s="85">
        <f>AC34</f>
        <v>0.26700000000000002</v>
      </c>
      <c r="AD36" s="147">
        <f t="shared" ref="AD36:AD42" si="60">AA36+AB36</f>
        <v>1241.19</v>
      </c>
      <c r="AE36" s="145">
        <v>1470.41</v>
      </c>
      <c r="AF36" s="148">
        <f t="shared" ref="AF36:AF42" si="61">Z36/K36*100-100</f>
        <v>90.77905905032614</v>
      </c>
      <c r="AG36" s="144">
        <f t="shared" ref="AG36:AG42" si="62">AL36+AK36</f>
        <v>2502.9</v>
      </c>
      <c r="AH36" s="145">
        <v>1113.46</v>
      </c>
      <c r="AI36" s="37">
        <v>127.73</v>
      </c>
      <c r="AJ36" s="174">
        <f t="shared" ref="AJ36:AJ42" si="63">$G$20</f>
        <v>0.23899999999999999</v>
      </c>
      <c r="AK36" s="147">
        <f t="shared" ref="AK36:AK42" si="64">AH36+AI36</f>
        <v>1241.19</v>
      </c>
      <c r="AL36" s="149">
        <f>AL28</f>
        <v>1261.71</v>
      </c>
      <c r="AM36" s="150">
        <f t="shared" si="21"/>
        <v>-6.2640089972170188</v>
      </c>
      <c r="AN36" s="151">
        <f t="shared" si="22"/>
        <v>0.79291158316787858</v>
      </c>
      <c r="AO36" s="144">
        <f t="shared" ref="AO36:AO42" si="65">AS36+AR36</f>
        <v>2431.92</v>
      </c>
      <c r="AP36" s="145">
        <v>1113.46</v>
      </c>
      <c r="AQ36" s="142">
        <v>56.75</v>
      </c>
      <c r="AR36" s="147">
        <f t="shared" ref="AR36:AR42" si="66">AP36+AQ36</f>
        <v>1170.21</v>
      </c>
      <c r="AS36" s="149">
        <f>AS28</f>
        <v>1261.71</v>
      </c>
      <c r="AT36" s="150">
        <f t="shared" si="24"/>
        <v>-2.8359103440009648</v>
      </c>
      <c r="AU36" s="151">
        <f t="shared" si="25"/>
        <v>4.2210102363839326</v>
      </c>
      <c r="AV36" s="142">
        <f t="shared" ref="AV36:AV41" si="67">AV20</f>
        <v>1510.746352628016</v>
      </c>
      <c r="AW36" s="152">
        <v>1833.3</v>
      </c>
      <c r="AX36" s="152">
        <v>127.73</v>
      </c>
      <c r="AY36" s="153">
        <f t="shared" ref="AY36:AY41" si="68">AW36+AX36</f>
        <v>1961.03</v>
      </c>
      <c r="AZ36" s="154" t="e">
        <f>D36-#REF!</f>
        <v>#REF!</v>
      </c>
      <c r="BA36" s="155"/>
      <c r="BB36" s="155"/>
      <c r="BC36" s="155"/>
      <c r="BD36" s="155"/>
      <c r="BE36" s="155"/>
      <c r="BF36" s="156">
        <f t="shared" si="26"/>
        <v>3471.776352628016</v>
      </c>
      <c r="BG36" s="156">
        <f t="shared" si="7"/>
        <v>130.02133403396635</v>
      </c>
      <c r="BH36" s="157">
        <f t="shared" si="27"/>
        <v>105.27496677164167</v>
      </c>
      <c r="BI36" s="89">
        <f t="shared" si="28"/>
        <v>1.5551999999999999</v>
      </c>
      <c r="BJ36" s="89"/>
      <c r="BK36" s="1">
        <f t="shared" si="29"/>
        <v>2.81691</v>
      </c>
    </row>
    <row r="37" spans="1:63" ht="20.25" x14ac:dyDescent="0.3">
      <c r="A37" s="3"/>
      <c r="B37" s="3" t="s">
        <v>9</v>
      </c>
      <c r="C37" s="80" t="s">
        <v>35</v>
      </c>
      <c r="D37" s="198">
        <f t="shared" si="8"/>
        <v>2709.3090000000002</v>
      </c>
      <c r="E37" s="81">
        <v>1280.48</v>
      </c>
      <c r="F37" s="82">
        <f t="shared" si="53"/>
        <v>127.73</v>
      </c>
      <c r="G37" s="174">
        <f t="shared" si="54"/>
        <v>0.23899999999999999</v>
      </c>
      <c r="H37" s="84">
        <f t="shared" si="11"/>
        <v>1408.4490000000001</v>
      </c>
      <c r="I37" s="196">
        <v>1300.8599999999999</v>
      </c>
      <c r="J37" s="144">
        <f t="shared" si="12"/>
        <v>2850.1589999999997</v>
      </c>
      <c r="K37" s="175">
        <f>K36</f>
        <v>1421.33</v>
      </c>
      <c r="L37" s="37">
        <v>127.73</v>
      </c>
      <c r="M37" s="174">
        <f t="shared" si="55"/>
        <v>0.23899999999999999</v>
      </c>
      <c r="N37" s="86">
        <f t="shared" si="14"/>
        <v>1549.299</v>
      </c>
      <c r="O37" s="184">
        <f t="shared" si="31"/>
        <v>7.76E-4</v>
      </c>
      <c r="P37" s="186">
        <f t="shared" si="32"/>
        <v>1.7929999999999999</v>
      </c>
      <c r="Q37" s="196">
        <v>1300.8599999999999</v>
      </c>
      <c r="R37" s="148">
        <f t="shared" si="15"/>
        <v>5.1987425576041488</v>
      </c>
      <c r="S37" s="144">
        <f t="shared" si="56"/>
        <v>2805.6</v>
      </c>
      <c r="T37" s="145">
        <v>1113.46</v>
      </c>
      <c r="U37" s="37">
        <f t="shared" si="33"/>
        <v>133.87</v>
      </c>
      <c r="V37" s="174">
        <f t="shared" si="57"/>
        <v>0.23899999999999999</v>
      </c>
      <c r="W37" s="147">
        <f t="shared" si="58"/>
        <v>1247.33</v>
      </c>
      <c r="X37" s="145">
        <v>1558.27</v>
      </c>
      <c r="Y37" s="148">
        <f t="shared" si="17"/>
        <v>3.5540796564732773</v>
      </c>
      <c r="Z37" s="144">
        <f t="shared" si="59"/>
        <v>2799.46</v>
      </c>
      <c r="AA37" s="145">
        <v>1113.46</v>
      </c>
      <c r="AB37" s="37">
        <v>127.73</v>
      </c>
      <c r="AC37" s="85">
        <f t="shared" si="34"/>
        <v>0.26700000000000002</v>
      </c>
      <c r="AD37" s="147">
        <f t="shared" si="60"/>
        <v>1241.19</v>
      </c>
      <c r="AE37" s="145">
        <v>1558.27</v>
      </c>
      <c r="AF37" s="148">
        <f t="shared" si="61"/>
        <v>96.960593247169925</v>
      </c>
      <c r="AG37" s="144">
        <f t="shared" si="62"/>
        <v>2542.0500000000002</v>
      </c>
      <c r="AH37" s="145">
        <v>1113.46</v>
      </c>
      <c r="AI37" s="37">
        <v>127.73</v>
      </c>
      <c r="AJ37" s="174">
        <f t="shared" si="63"/>
        <v>0.23899999999999999</v>
      </c>
      <c r="AK37" s="147">
        <f t="shared" si="64"/>
        <v>1241.19</v>
      </c>
      <c r="AL37" s="149">
        <f t="shared" ref="AL37:AL42" si="69">AL29</f>
        <v>1300.8599999999999</v>
      </c>
      <c r="AM37" s="150">
        <f t="shared" si="21"/>
        <v>-6.1734929459873342</v>
      </c>
      <c r="AN37" s="151">
        <f t="shared" si="22"/>
        <v>2.5793292680900919</v>
      </c>
      <c r="AO37" s="144">
        <f t="shared" si="65"/>
        <v>2471.0699999999997</v>
      </c>
      <c r="AP37" s="145">
        <v>1113.46</v>
      </c>
      <c r="AQ37" s="142">
        <v>56.75</v>
      </c>
      <c r="AR37" s="147">
        <f t="shared" si="66"/>
        <v>1170.21</v>
      </c>
      <c r="AS37" s="149">
        <f t="shared" ref="AS37:AS42" si="70">AS29</f>
        <v>1300.8599999999999</v>
      </c>
      <c r="AT37" s="150">
        <f t="shared" si="24"/>
        <v>-2.7922346137959693</v>
      </c>
      <c r="AU37" s="151">
        <f t="shared" si="25"/>
        <v>5.9605876002814568</v>
      </c>
      <c r="AV37" s="142">
        <f t="shared" si="67"/>
        <v>1571.0842450180785</v>
      </c>
      <c r="AW37" s="152">
        <v>1833.3</v>
      </c>
      <c r="AX37" s="152">
        <v>127.73</v>
      </c>
      <c r="AY37" s="153">
        <f t="shared" si="68"/>
        <v>1961.03</v>
      </c>
      <c r="AZ37" s="154"/>
      <c r="BA37" s="155"/>
      <c r="BB37" s="155"/>
      <c r="BC37" s="155"/>
      <c r="BD37" s="155"/>
      <c r="BE37" s="155"/>
      <c r="BF37" s="156">
        <f>AV37+AY37</f>
        <v>3532.1142450180787</v>
      </c>
      <c r="BG37" s="156">
        <f t="shared" si="7"/>
        <v>130.36956083702813</v>
      </c>
      <c r="BH37" s="157">
        <f t="shared" si="27"/>
        <v>105.19874255760415</v>
      </c>
      <c r="BI37" s="89">
        <f t="shared" si="28"/>
        <v>1.5551999999999999</v>
      </c>
      <c r="BJ37" s="89"/>
      <c r="BK37" s="1">
        <f t="shared" si="29"/>
        <v>2.8560599999999998</v>
      </c>
    </row>
    <row r="38" spans="1:63" ht="20.25" x14ac:dyDescent="0.3">
      <c r="A38" s="3"/>
      <c r="B38" s="3" t="s">
        <v>10</v>
      </c>
      <c r="C38" s="80" t="s">
        <v>35</v>
      </c>
      <c r="D38" s="198">
        <f t="shared" si="8"/>
        <v>2740.5389999999998</v>
      </c>
      <c r="E38" s="81">
        <v>1280.48</v>
      </c>
      <c r="F38" s="82">
        <f t="shared" si="53"/>
        <v>127.73</v>
      </c>
      <c r="G38" s="174">
        <f t="shared" si="54"/>
        <v>0.23899999999999999</v>
      </c>
      <c r="H38" s="84">
        <f t="shared" si="11"/>
        <v>1408.4490000000001</v>
      </c>
      <c r="I38" s="196">
        <v>1332.09</v>
      </c>
      <c r="J38" s="144">
        <f t="shared" si="12"/>
        <v>2881.3890000000001</v>
      </c>
      <c r="K38" s="175">
        <f t="shared" ref="K38:K42" si="71">K37</f>
        <v>1421.33</v>
      </c>
      <c r="L38" s="37">
        <v>127.73</v>
      </c>
      <c r="M38" s="174">
        <f t="shared" si="55"/>
        <v>0.23899999999999999</v>
      </c>
      <c r="N38" s="86">
        <f t="shared" si="14"/>
        <v>1549.299</v>
      </c>
      <c r="O38" s="184">
        <f t="shared" si="31"/>
        <v>7.76E-4</v>
      </c>
      <c r="P38" s="186">
        <f t="shared" si="32"/>
        <v>1.7929999999999999</v>
      </c>
      <c r="Q38" s="196">
        <v>1332.09</v>
      </c>
      <c r="R38" s="148">
        <f t="shared" si="15"/>
        <v>5.1394999304881424</v>
      </c>
      <c r="S38" s="144">
        <f t="shared" si="56"/>
        <v>2805.6</v>
      </c>
      <c r="T38" s="145">
        <v>1113.46</v>
      </c>
      <c r="U38" s="37">
        <f t="shared" si="33"/>
        <v>133.87</v>
      </c>
      <c r="V38" s="174">
        <f t="shared" si="57"/>
        <v>0.23899999999999999</v>
      </c>
      <c r="W38" s="147">
        <f t="shared" si="58"/>
        <v>1247.33</v>
      </c>
      <c r="X38" s="145">
        <v>1558.27</v>
      </c>
      <c r="Y38" s="148">
        <f t="shared" si="17"/>
        <v>2.3740220445686049</v>
      </c>
      <c r="Z38" s="144">
        <f t="shared" si="59"/>
        <v>2799.46</v>
      </c>
      <c r="AA38" s="145">
        <v>1113.46</v>
      </c>
      <c r="AB38" s="37">
        <v>127.73</v>
      </c>
      <c r="AC38" s="85">
        <f t="shared" si="34"/>
        <v>0.26700000000000002</v>
      </c>
      <c r="AD38" s="147">
        <f t="shared" si="60"/>
        <v>1241.19</v>
      </c>
      <c r="AE38" s="145">
        <v>1558.27</v>
      </c>
      <c r="AF38" s="148">
        <f t="shared" si="61"/>
        <v>96.960593247169925</v>
      </c>
      <c r="AG38" s="144">
        <f t="shared" si="62"/>
        <v>2573.2799999999997</v>
      </c>
      <c r="AH38" s="145">
        <v>1113.46</v>
      </c>
      <c r="AI38" s="37">
        <v>127.73</v>
      </c>
      <c r="AJ38" s="174">
        <f t="shared" si="63"/>
        <v>0.23899999999999999</v>
      </c>
      <c r="AK38" s="147">
        <f t="shared" si="64"/>
        <v>1241.19</v>
      </c>
      <c r="AL38" s="149">
        <f t="shared" si="69"/>
        <v>1332.09</v>
      </c>
      <c r="AM38" s="150">
        <f t="shared" si="21"/>
        <v>-6.1031424840150095</v>
      </c>
      <c r="AN38" s="151">
        <f t="shared" si="22"/>
        <v>1.4103794910417378</v>
      </c>
      <c r="AO38" s="144">
        <f t="shared" si="65"/>
        <v>2502.3000000000002</v>
      </c>
      <c r="AP38" s="145">
        <v>1113.46</v>
      </c>
      <c r="AQ38" s="142">
        <v>56.75</v>
      </c>
      <c r="AR38" s="147">
        <f t="shared" si="66"/>
        <v>1170.21</v>
      </c>
      <c r="AS38" s="149">
        <f t="shared" si="70"/>
        <v>1332.09</v>
      </c>
      <c r="AT38" s="150">
        <f t="shared" si="24"/>
        <v>-2.7583473232605655</v>
      </c>
      <c r="AU38" s="151">
        <f t="shared" si="25"/>
        <v>4.7551746517961817</v>
      </c>
      <c r="AV38" s="142">
        <f t="shared" si="67"/>
        <v>1619.3545589301284</v>
      </c>
      <c r="AW38" s="152">
        <v>1833.3</v>
      </c>
      <c r="AX38" s="152">
        <v>127.73</v>
      </c>
      <c r="AY38" s="153">
        <f t="shared" si="68"/>
        <v>1961.03</v>
      </c>
      <c r="AZ38" s="154">
        <f>D38-AW38</f>
        <v>907.23899999999981</v>
      </c>
      <c r="BA38" s="155"/>
      <c r="BB38" s="155"/>
      <c r="BC38" s="155"/>
      <c r="BD38" s="155"/>
      <c r="BE38" s="155"/>
      <c r="BF38" s="156">
        <f t="shared" si="26"/>
        <v>3580.3845589301282</v>
      </c>
      <c r="BG38" s="156">
        <f t="shared" si="7"/>
        <v>130.64526937694112</v>
      </c>
      <c r="BH38" s="157">
        <f t="shared" si="27"/>
        <v>105.13949993048814</v>
      </c>
      <c r="BI38" s="89">
        <f t="shared" si="28"/>
        <v>1.5551999999999999</v>
      </c>
      <c r="BJ38" s="89"/>
      <c r="BK38" s="1">
        <f t="shared" si="29"/>
        <v>2.8872900000000001</v>
      </c>
    </row>
    <row r="39" spans="1:63" ht="20.25" x14ac:dyDescent="0.3">
      <c r="A39" s="3"/>
      <c r="B39" s="3" t="s">
        <v>11</v>
      </c>
      <c r="C39" s="80" t="s">
        <v>35</v>
      </c>
      <c r="D39" s="198">
        <f t="shared" si="8"/>
        <v>2777.2690000000002</v>
      </c>
      <c r="E39" s="81">
        <v>1280.48</v>
      </c>
      <c r="F39" s="82">
        <f t="shared" si="53"/>
        <v>127.73</v>
      </c>
      <c r="G39" s="174">
        <f t="shared" si="54"/>
        <v>0.23899999999999999</v>
      </c>
      <c r="H39" s="84">
        <f t="shared" si="11"/>
        <v>1408.4490000000001</v>
      </c>
      <c r="I39" s="196">
        <v>1368.82</v>
      </c>
      <c r="J39" s="144">
        <f t="shared" si="12"/>
        <v>2918.1189999999997</v>
      </c>
      <c r="K39" s="175">
        <f t="shared" si="71"/>
        <v>1421.33</v>
      </c>
      <c r="L39" s="37">
        <v>127.73</v>
      </c>
      <c r="M39" s="174">
        <f t="shared" si="55"/>
        <v>0.23899999999999999</v>
      </c>
      <c r="N39" s="86">
        <f t="shared" si="14"/>
        <v>1549.299</v>
      </c>
      <c r="O39" s="184">
        <f t="shared" si="31"/>
        <v>7.76E-4</v>
      </c>
      <c r="P39" s="186">
        <f t="shared" si="32"/>
        <v>1.7929999999999999</v>
      </c>
      <c r="Q39" s="196">
        <v>1368.82</v>
      </c>
      <c r="R39" s="148">
        <f t="shared" si="15"/>
        <v>5.0715289012335205</v>
      </c>
      <c r="S39" s="144">
        <f t="shared" si="56"/>
        <v>2925.41</v>
      </c>
      <c r="T39" s="145">
        <v>1113.46</v>
      </c>
      <c r="U39" s="37">
        <f t="shared" si="33"/>
        <v>133.87</v>
      </c>
      <c r="V39" s="174">
        <f t="shared" si="57"/>
        <v>0.23899999999999999</v>
      </c>
      <c r="W39" s="147">
        <f t="shared" si="58"/>
        <v>1247.33</v>
      </c>
      <c r="X39" s="145">
        <v>1678.08</v>
      </c>
      <c r="Y39" s="148">
        <f t="shared" si="17"/>
        <v>5.3340529851447513</v>
      </c>
      <c r="Z39" s="144">
        <f t="shared" si="59"/>
        <v>2919.27</v>
      </c>
      <c r="AA39" s="145">
        <v>1113.46</v>
      </c>
      <c r="AB39" s="37">
        <v>127.73</v>
      </c>
      <c r="AC39" s="85">
        <f t="shared" si="34"/>
        <v>0.26700000000000002</v>
      </c>
      <c r="AD39" s="147">
        <f t="shared" si="60"/>
        <v>1241.19</v>
      </c>
      <c r="AE39" s="145">
        <v>1678.08</v>
      </c>
      <c r="AF39" s="148">
        <f t="shared" si="61"/>
        <v>105.39002202162763</v>
      </c>
      <c r="AG39" s="144">
        <f t="shared" si="62"/>
        <v>2610.0100000000002</v>
      </c>
      <c r="AH39" s="145">
        <v>1113.46</v>
      </c>
      <c r="AI39" s="37">
        <v>127.73</v>
      </c>
      <c r="AJ39" s="174">
        <f t="shared" si="63"/>
        <v>0.23899999999999999</v>
      </c>
      <c r="AK39" s="147">
        <f t="shared" si="64"/>
        <v>1241.19</v>
      </c>
      <c r="AL39" s="149">
        <f t="shared" si="69"/>
        <v>1368.82</v>
      </c>
      <c r="AM39" s="150">
        <f t="shared" si="21"/>
        <v>-6.0224270677417309</v>
      </c>
      <c r="AN39" s="151">
        <f t="shared" si="22"/>
        <v>4.383154818636541</v>
      </c>
      <c r="AO39" s="144">
        <f t="shared" si="65"/>
        <v>2539.0299999999997</v>
      </c>
      <c r="AP39" s="145">
        <v>1113.46</v>
      </c>
      <c r="AQ39" s="142">
        <v>56.75</v>
      </c>
      <c r="AR39" s="147">
        <f t="shared" si="66"/>
        <v>1170.21</v>
      </c>
      <c r="AS39" s="149">
        <f t="shared" si="70"/>
        <v>1368.82</v>
      </c>
      <c r="AT39" s="150">
        <f t="shared" si="24"/>
        <v>-2.7195298102306253</v>
      </c>
      <c r="AU39" s="151">
        <f t="shared" si="25"/>
        <v>7.6860520761476465</v>
      </c>
      <c r="AV39" s="142">
        <f t="shared" si="67"/>
        <v>1676.0197100442738</v>
      </c>
      <c r="AW39" s="152">
        <v>1833.3</v>
      </c>
      <c r="AX39" s="152">
        <v>127.73</v>
      </c>
      <c r="AY39" s="153">
        <f t="shared" si="68"/>
        <v>1961.03</v>
      </c>
      <c r="AZ39" s="154">
        <f>D39-AW39</f>
        <v>943.96900000000028</v>
      </c>
      <c r="BA39" s="155"/>
      <c r="BB39" s="155"/>
      <c r="BC39" s="155"/>
      <c r="BD39" s="155"/>
      <c r="BE39" s="155"/>
      <c r="BF39" s="156">
        <f t="shared" si="26"/>
        <v>3637.0497100442735</v>
      </c>
      <c r="BG39" s="156">
        <f t="shared" si="7"/>
        <v>130.95777578780715</v>
      </c>
      <c r="BH39" s="157">
        <f t="shared" si="27"/>
        <v>105.07152890123352</v>
      </c>
      <c r="BI39" s="89">
        <f t="shared" si="28"/>
        <v>1.5551999999999999</v>
      </c>
      <c r="BJ39" s="89"/>
      <c r="BK39" s="1">
        <f t="shared" si="29"/>
        <v>2.9240199999999996</v>
      </c>
    </row>
    <row r="40" spans="1:63" ht="20.25" x14ac:dyDescent="0.3">
      <c r="A40" s="3"/>
      <c r="B40" s="3" t="s">
        <v>12</v>
      </c>
      <c r="C40" s="80" t="s">
        <v>35</v>
      </c>
      <c r="D40" s="198">
        <f t="shared" si="8"/>
        <v>2821.0389999999998</v>
      </c>
      <c r="E40" s="81">
        <v>1280.48</v>
      </c>
      <c r="F40" s="82">
        <f t="shared" si="53"/>
        <v>127.73</v>
      </c>
      <c r="G40" s="174">
        <f t="shared" si="54"/>
        <v>0.23899999999999999</v>
      </c>
      <c r="H40" s="84">
        <f t="shared" si="11"/>
        <v>1408.4490000000001</v>
      </c>
      <c r="I40" s="196">
        <v>1412.59</v>
      </c>
      <c r="J40" s="144">
        <f t="shared" si="12"/>
        <v>2961.8890000000001</v>
      </c>
      <c r="K40" s="175">
        <f t="shared" si="71"/>
        <v>1421.33</v>
      </c>
      <c r="L40" s="37">
        <v>127.73</v>
      </c>
      <c r="M40" s="174">
        <f t="shared" si="55"/>
        <v>0.23899999999999999</v>
      </c>
      <c r="N40" s="86">
        <f t="shared" si="14"/>
        <v>1549.299</v>
      </c>
      <c r="O40" s="184">
        <f t="shared" si="31"/>
        <v>7.76E-4</v>
      </c>
      <c r="P40" s="186">
        <f t="shared" si="32"/>
        <v>1.7929999999999999</v>
      </c>
      <c r="Q40" s="196">
        <v>1412.59</v>
      </c>
      <c r="R40" s="148">
        <f t="shared" si="15"/>
        <v>4.9928412900353436</v>
      </c>
      <c r="S40" s="144">
        <f t="shared" si="56"/>
        <v>2925.41</v>
      </c>
      <c r="T40" s="145">
        <v>1113.46</v>
      </c>
      <c r="U40" s="37">
        <f t="shared" si="33"/>
        <v>133.87</v>
      </c>
      <c r="V40" s="174">
        <f t="shared" si="57"/>
        <v>0.23899999999999999</v>
      </c>
      <c r="W40" s="147">
        <f t="shared" si="58"/>
        <v>1247.33</v>
      </c>
      <c r="X40" s="145">
        <v>1678.08</v>
      </c>
      <c r="Y40" s="148">
        <f t="shared" si="17"/>
        <v>3.6997361610385298</v>
      </c>
      <c r="Z40" s="144">
        <f t="shared" si="59"/>
        <v>2919.27</v>
      </c>
      <c r="AA40" s="145">
        <v>1113.46</v>
      </c>
      <c r="AB40" s="37">
        <v>127.73</v>
      </c>
      <c r="AC40" s="85">
        <f t="shared" si="34"/>
        <v>0.26700000000000002</v>
      </c>
      <c r="AD40" s="147">
        <f t="shared" si="60"/>
        <v>1241.19</v>
      </c>
      <c r="AE40" s="145">
        <v>1678.08</v>
      </c>
      <c r="AF40" s="148">
        <f t="shared" si="61"/>
        <v>105.39002202162763</v>
      </c>
      <c r="AG40" s="144">
        <f t="shared" si="62"/>
        <v>2653.7799999999997</v>
      </c>
      <c r="AH40" s="145">
        <v>1113.46</v>
      </c>
      <c r="AI40" s="37">
        <v>127.73</v>
      </c>
      <c r="AJ40" s="174">
        <f t="shared" si="63"/>
        <v>0.23899999999999999</v>
      </c>
      <c r="AK40" s="147">
        <f t="shared" si="64"/>
        <v>1241.19</v>
      </c>
      <c r="AL40" s="149">
        <f t="shared" si="69"/>
        <v>1412.59</v>
      </c>
      <c r="AM40" s="150">
        <f t="shared" si="21"/>
        <v>-5.9289857389422878</v>
      </c>
      <c r="AN40" s="151">
        <f t="shared" si="22"/>
        <v>2.7635917121315856</v>
      </c>
      <c r="AO40" s="144">
        <f t="shared" si="65"/>
        <v>2582.8000000000002</v>
      </c>
      <c r="AP40" s="145">
        <v>1113.46</v>
      </c>
      <c r="AQ40" s="142">
        <v>56.75</v>
      </c>
      <c r="AR40" s="147">
        <f t="shared" si="66"/>
        <v>1170.21</v>
      </c>
      <c r="AS40" s="149">
        <f t="shared" si="70"/>
        <v>1412.59</v>
      </c>
      <c r="AT40" s="150">
        <f t="shared" si="24"/>
        <v>-2.6746753687193205</v>
      </c>
      <c r="AU40" s="151">
        <f t="shared" si="25"/>
        <v>6.0179020823545528</v>
      </c>
      <c r="AV40" s="142">
        <f t="shared" si="67"/>
        <v>1743.4782232753996</v>
      </c>
      <c r="AW40" s="152">
        <v>1833.3</v>
      </c>
      <c r="AX40" s="152">
        <v>127.73</v>
      </c>
      <c r="AY40" s="153">
        <f t="shared" si="68"/>
        <v>1961.03</v>
      </c>
      <c r="AZ40" s="154"/>
      <c r="BA40" s="155"/>
      <c r="BB40" s="155"/>
      <c r="BC40" s="155"/>
      <c r="BD40" s="155"/>
      <c r="BE40" s="155"/>
      <c r="BF40" s="156">
        <f>AV40+AY40</f>
        <v>3704.5082232753994</v>
      </c>
      <c r="BG40" s="156">
        <f t="shared" si="7"/>
        <v>131.31715737625035</v>
      </c>
      <c r="BH40" s="157">
        <f t="shared" si="27"/>
        <v>104.99284129003534</v>
      </c>
      <c r="BI40" s="89">
        <f t="shared" si="28"/>
        <v>1.5551999999999999</v>
      </c>
      <c r="BJ40" s="89"/>
      <c r="BK40" s="1">
        <f t="shared" si="29"/>
        <v>2.9677899999999999</v>
      </c>
    </row>
    <row r="41" spans="1:63" ht="20.25" x14ac:dyDescent="0.3">
      <c r="A41" s="3"/>
      <c r="B41" s="3" t="s">
        <v>83</v>
      </c>
      <c r="C41" s="80" t="s">
        <v>35</v>
      </c>
      <c r="D41" s="198">
        <f t="shared" si="8"/>
        <v>2873.819</v>
      </c>
      <c r="E41" s="81">
        <v>1280.48</v>
      </c>
      <c r="F41" s="82">
        <f t="shared" si="53"/>
        <v>127.73</v>
      </c>
      <c r="G41" s="174">
        <f t="shared" si="54"/>
        <v>0.23899999999999999</v>
      </c>
      <c r="H41" s="84">
        <f t="shared" si="11"/>
        <v>1408.4490000000001</v>
      </c>
      <c r="I41" s="196">
        <v>1465.37</v>
      </c>
      <c r="J41" s="144">
        <f t="shared" si="12"/>
        <v>3014.6689999999999</v>
      </c>
      <c r="K41" s="175">
        <f t="shared" si="71"/>
        <v>1421.33</v>
      </c>
      <c r="L41" s="37">
        <v>127.73</v>
      </c>
      <c r="M41" s="174">
        <f t="shared" si="55"/>
        <v>0.23899999999999999</v>
      </c>
      <c r="N41" s="86">
        <f t="shared" si="14"/>
        <v>1549.299</v>
      </c>
      <c r="O41" s="184">
        <f t="shared" si="31"/>
        <v>7.76E-4</v>
      </c>
      <c r="P41" s="186">
        <f t="shared" si="32"/>
        <v>1.7929999999999999</v>
      </c>
      <c r="Q41" s="196">
        <v>1465.37</v>
      </c>
      <c r="R41" s="148">
        <f t="shared" si="15"/>
        <v>4.9011437393934756</v>
      </c>
      <c r="S41" s="144">
        <f t="shared" si="56"/>
        <v>3098.4700000000003</v>
      </c>
      <c r="T41" s="145">
        <v>1113.46</v>
      </c>
      <c r="U41" s="37">
        <f t="shared" si="33"/>
        <v>133.87</v>
      </c>
      <c r="V41" s="174">
        <f t="shared" si="57"/>
        <v>0.23899999999999999</v>
      </c>
      <c r="W41" s="147">
        <f t="shared" si="58"/>
        <v>1247.33</v>
      </c>
      <c r="X41" s="145">
        <v>1851.14</v>
      </c>
      <c r="Y41" s="148">
        <f t="shared" si="17"/>
        <v>7.8171589790449616</v>
      </c>
      <c r="Z41" s="144">
        <f t="shared" si="59"/>
        <v>3092.33</v>
      </c>
      <c r="AA41" s="145">
        <v>1113.46</v>
      </c>
      <c r="AB41" s="37">
        <v>127.73</v>
      </c>
      <c r="AC41" s="85">
        <f t="shared" si="34"/>
        <v>0.26700000000000002</v>
      </c>
      <c r="AD41" s="147">
        <f t="shared" si="60"/>
        <v>1241.19</v>
      </c>
      <c r="AE41" s="145">
        <v>1851.14</v>
      </c>
      <c r="AF41" s="148">
        <f t="shared" si="61"/>
        <v>117.56594175877524</v>
      </c>
      <c r="AG41" s="144">
        <f t="shared" si="62"/>
        <v>2706.56</v>
      </c>
      <c r="AH41" s="145">
        <v>1113.46</v>
      </c>
      <c r="AI41" s="37">
        <v>127.73</v>
      </c>
      <c r="AJ41" s="174">
        <f t="shared" si="63"/>
        <v>0.23899999999999999</v>
      </c>
      <c r="AK41" s="147">
        <f t="shared" si="64"/>
        <v>1241.19</v>
      </c>
      <c r="AL41" s="149">
        <f t="shared" si="69"/>
        <v>1465.37</v>
      </c>
      <c r="AM41" s="150">
        <f t="shared" si="21"/>
        <v>-5.8200951416912545</v>
      </c>
      <c r="AN41" s="151">
        <f t="shared" si="22"/>
        <v>6.8982075767471827</v>
      </c>
      <c r="AO41" s="144">
        <f t="shared" si="65"/>
        <v>2635.58</v>
      </c>
      <c r="AP41" s="145">
        <v>1113.46</v>
      </c>
      <c r="AQ41" s="142">
        <v>56.75</v>
      </c>
      <c r="AR41" s="147">
        <f t="shared" si="66"/>
        <v>1170.21</v>
      </c>
      <c r="AS41" s="149">
        <f t="shared" si="70"/>
        <v>1465.37</v>
      </c>
      <c r="AT41" s="150">
        <f t="shared" si="24"/>
        <v>-2.622517143532761</v>
      </c>
      <c r="AU41" s="151">
        <f t="shared" si="25"/>
        <v>10.095785574905676</v>
      </c>
      <c r="AV41" s="142">
        <f t="shared" si="67"/>
        <v>1825.1385287657095</v>
      </c>
      <c r="AW41" s="152">
        <v>1833.3</v>
      </c>
      <c r="AX41" s="152">
        <v>127.73</v>
      </c>
      <c r="AY41" s="153">
        <f t="shared" si="68"/>
        <v>1961.03</v>
      </c>
      <c r="AZ41" s="154">
        <f>D41-AW41</f>
        <v>1040.519</v>
      </c>
      <c r="BA41" s="155"/>
      <c r="BB41" s="155"/>
      <c r="BC41" s="155"/>
      <c r="BD41" s="155"/>
      <c r="BE41" s="155"/>
      <c r="BF41" s="156">
        <f t="shared" si="26"/>
        <v>3786.1685287657092</v>
      </c>
      <c r="BG41" s="156">
        <f t="shared" si="7"/>
        <v>131.74693774262434</v>
      </c>
      <c r="BH41" s="157">
        <f t="shared" si="27"/>
        <v>104.90114373939348</v>
      </c>
      <c r="BI41" s="89">
        <f t="shared" si="28"/>
        <v>1.5551999999999999</v>
      </c>
      <c r="BJ41" s="89"/>
      <c r="BK41" s="1">
        <f t="shared" si="29"/>
        <v>3.0205699999999998</v>
      </c>
    </row>
    <row r="42" spans="1:63" ht="20.25" x14ac:dyDescent="0.3">
      <c r="A42" s="3"/>
      <c r="B42" s="3" t="s">
        <v>14</v>
      </c>
      <c r="C42" s="80" t="s">
        <v>35</v>
      </c>
      <c r="D42" s="198">
        <f t="shared" si="8"/>
        <v>2939.3690000000001</v>
      </c>
      <c r="E42" s="81">
        <v>1280.48</v>
      </c>
      <c r="F42" s="82">
        <f t="shared" si="53"/>
        <v>127.73</v>
      </c>
      <c r="G42" s="174">
        <f t="shared" si="54"/>
        <v>0.23899999999999999</v>
      </c>
      <c r="H42" s="84">
        <f t="shared" si="11"/>
        <v>1408.4490000000001</v>
      </c>
      <c r="I42" s="196">
        <v>1530.92</v>
      </c>
      <c r="J42" s="144">
        <f t="shared" si="12"/>
        <v>3080.2190000000001</v>
      </c>
      <c r="K42" s="175">
        <f t="shared" si="71"/>
        <v>1421.33</v>
      </c>
      <c r="L42" s="37">
        <v>127.73</v>
      </c>
      <c r="M42" s="174">
        <f t="shared" si="55"/>
        <v>0.23899999999999999</v>
      </c>
      <c r="N42" s="86">
        <f t="shared" si="14"/>
        <v>1549.299</v>
      </c>
      <c r="O42" s="184">
        <f t="shared" si="31"/>
        <v>7.76E-4</v>
      </c>
      <c r="P42" s="186">
        <f t="shared" si="32"/>
        <v>1.7929999999999999</v>
      </c>
      <c r="Q42" s="196">
        <v>1530.92</v>
      </c>
      <c r="R42" s="148">
        <f t="shared" si="15"/>
        <v>4.7918447802912851</v>
      </c>
      <c r="S42" s="144">
        <f t="shared" si="56"/>
        <v>3098.4700000000003</v>
      </c>
      <c r="T42" s="145">
        <v>1113.46</v>
      </c>
      <c r="U42" s="37">
        <f t="shared" si="33"/>
        <v>133.87</v>
      </c>
      <c r="V42" s="174">
        <f t="shared" si="57"/>
        <v>0.23899999999999999</v>
      </c>
      <c r="W42" s="147">
        <f t="shared" si="58"/>
        <v>1247.33</v>
      </c>
      <c r="X42" s="145">
        <v>1851.14</v>
      </c>
      <c r="Y42" s="148">
        <f t="shared" si="17"/>
        <v>5.4127603577502441</v>
      </c>
      <c r="Z42" s="144">
        <f t="shared" si="59"/>
        <v>3092.33</v>
      </c>
      <c r="AA42" s="145">
        <v>1113.46</v>
      </c>
      <c r="AB42" s="37">
        <v>127.73</v>
      </c>
      <c r="AC42" s="85">
        <f t="shared" si="34"/>
        <v>0.26700000000000002</v>
      </c>
      <c r="AD42" s="147">
        <f t="shared" si="60"/>
        <v>1241.19</v>
      </c>
      <c r="AE42" s="145">
        <v>1851.14</v>
      </c>
      <c r="AF42" s="148">
        <f t="shared" si="61"/>
        <v>117.56594175877524</v>
      </c>
      <c r="AG42" s="144">
        <f t="shared" si="62"/>
        <v>2772.11</v>
      </c>
      <c r="AH42" s="145">
        <v>1113.46</v>
      </c>
      <c r="AI42" s="37">
        <v>127.73</v>
      </c>
      <c r="AJ42" s="174">
        <f t="shared" si="63"/>
        <v>0.23899999999999999</v>
      </c>
      <c r="AK42" s="147">
        <f t="shared" si="64"/>
        <v>1241.19</v>
      </c>
      <c r="AL42" s="149">
        <f t="shared" si="69"/>
        <v>1530.92</v>
      </c>
      <c r="AM42" s="150">
        <f t="shared" si="21"/>
        <v>-5.6903029187556911</v>
      </c>
      <c r="AN42" s="151">
        <f t="shared" si="22"/>
        <v>4.5143022192858382</v>
      </c>
      <c r="AO42" s="144">
        <f t="shared" si="65"/>
        <v>2701.13</v>
      </c>
      <c r="AP42" s="145">
        <v>1113.46</v>
      </c>
      <c r="AQ42" s="142">
        <v>56.75</v>
      </c>
      <c r="AR42" s="147">
        <f t="shared" si="66"/>
        <v>1170.21</v>
      </c>
      <c r="AS42" s="149">
        <f t="shared" si="70"/>
        <v>1530.92</v>
      </c>
      <c r="AT42" s="150">
        <f t="shared" si="24"/>
        <v>-2.5605044532864838</v>
      </c>
      <c r="AU42" s="151">
        <f t="shared" si="25"/>
        <v>7.6441006847550454</v>
      </c>
      <c r="AV42" s="142"/>
      <c r="AW42" s="152"/>
      <c r="AX42" s="152"/>
      <c r="AY42" s="153"/>
      <c r="AZ42" s="154"/>
      <c r="BA42" s="155"/>
      <c r="BB42" s="155"/>
      <c r="BC42" s="155"/>
      <c r="BD42" s="155"/>
      <c r="BE42" s="155"/>
      <c r="BF42" s="156"/>
      <c r="BG42" s="156"/>
      <c r="BH42" s="183">
        <f t="shared" si="27"/>
        <v>104.79184478029129</v>
      </c>
      <c r="BI42" s="89">
        <f t="shared" si="28"/>
        <v>1.5551999999999999</v>
      </c>
      <c r="BJ42" s="89"/>
      <c r="BK42" s="1">
        <f t="shared" si="29"/>
        <v>3.0861200000000002</v>
      </c>
    </row>
    <row r="43" spans="1:63" ht="20.25" x14ac:dyDescent="0.3">
      <c r="A43" s="3"/>
      <c r="B43" s="10" t="s">
        <v>17</v>
      </c>
      <c r="C43" s="80"/>
      <c r="D43" s="198"/>
      <c r="E43" s="81"/>
      <c r="F43" s="38"/>
      <c r="G43" s="146"/>
      <c r="H43" s="84"/>
      <c r="I43" s="197"/>
      <c r="J43" s="144"/>
      <c r="K43" s="175"/>
      <c r="L43" s="37"/>
      <c r="M43" s="146"/>
      <c r="N43" s="86"/>
      <c r="O43" s="184"/>
      <c r="P43" s="186"/>
      <c r="Q43" s="197"/>
      <c r="R43" s="148"/>
      <c r="S43" s="144"/>
      <c r="T43" s="160"/>
      <c r="U43" s="37"/>
      <c r="V43" s="146"/>
      <c r="W43" s="147"/>
      <c r="X43" s="160"/>
      <c r="Y43" s="148"/>
      <c r="Z43" s="144"/>
      <c r="AA43" s="160"/>
      <c r="AB43" s="37"/>
      <c r="AC43" s="85"/>
      <c r="AD43" s="147"/>
      <c r="AE43" s="160"/>
      <c r="AF43" s="148"/>
      <c r="AG43" s="144"/>
      <c r="AH43" s="160"/>
      <c r="AI43" s="37"/>
      <c r="AJ43" s="146"/>
      <c r="AK43" s="147"/>
      <c r="AL43" s="149"/>
      <c r="AM43" s="150"/>
      <c r="AN43" s="151"/>
      <c r="AO43" s="144"/>
      <c r="AP43" s="160"/>
      <c r="AQ43" s="158"/>
      <c r="AR43" s="147"/>
      <c r="AS43" s="149"/>
      <c r="AT43" s="150"/>
      <c r="AU43" s="151"/>
      <c r="AV43" s="158"/>
      <c r="AW43" s="152"/>
      <c r="AX43" s="152"/>
      <c r="AY43" s="153"/>
      <c r="AZ43" s="155"/>
      <c r="BA43" s="155"/>
      <c r="BB43" s="155"/>
      <c r="BC43" s="155"/>
      <c r="BD43" s="155"/>
      <c r="BE43" s="155"/>
      <c r="BF43" s="156">
        <f t="shared" si="26"/>
        <v>0</v>
      </c>
      <c r="BG43" s="156" t="e">
        <f t="shared" si="7"/>
        <v>#DIV/0!</v>
      </c>
      <c r="BH43" s="157"/>
      <c r="BI43" s="89">
        <f t="shared" si="28"/>
        <v>0</v>
      </c>
      <c r="BJ43" s="89"/>
      <c r="BK43" s="1">
        <f t="shared" si="29"/>
        <v>0</v>
      </c>
    </row>
    <row r="44" spans="1:63" ht="20.25" x14ac:dyDescent="0.3">
      <c r="A44" s="3"/>
      <c r="B44" s="3" t="s">
        <v>7</v>
      </c>
      <c r="C44" s="80" t="s">
        <v>35</v>
      </c>
      <c r="D44" s="198">
        <f t="shared" si="8"/>
        <v>3203.1090000000004</v>
      </c>
      <c r="E44" s="81">
        <v>1813.43</v>
      </c>
      <c r="F44" s="82">
        <f t="shared" ref="F44:F50" si="72">$F$20</f>
        <v>127.73</v>
      </c>
      <c r="G44" s="174">
        <f t="shared" ref="G44:G50" si="73">$G$20</f>
        <v>0.23899999999999999</v>
      </c>
      <c r="H44" s="84">
        <f t="shared" si="11"/>
        <v>1941.3990000000001</v>
      </c>
      <c r="I44" s="196">
        <v>1261.71</v>
      </c>
      <c r="J44" s="144">
        <f t="shared" si="12"/>
        <v>3402.5889999999999</v>
      </c>
      <c r="K44" s="175">
        <v>2012.91</v>
      </c>
      <c r="L44" s="37">
        <v>127.73</v>
      </c>
      <c r="M44" s="174">
        <f t="shared" ref="M44:M50" si="74">$G$20</f>
        <v>0.23899999999999999</v>
      </c>
      <c r="N44" s="86">
        <f t="shared" si="14"/>
        <v>2140.8789999999999</v>
      </c>
      <c r="O44" s="184">
        <f>O42</f>
        <v>7.76E-4</v>
      </c>
      <c r="P44" s="186">
        <f>P42</f>
        <v>1.7929999999999999</v>
      </c>
      <c r="Q44" s="196">
        <v>1261.71</v>
      </c>
      <c r="R44" s="148">
        <f t="shared" si="15"/>
        <v>6.2276994008009012</v>
      </c>
      <c r="S44" s="144">
        <f t="shared" ref="S44:S50" si="75">X44+W44</f>
        <v>3325.16</v>
      </c>
      <c r="T44" s="145">
        <v>1720.88</v>
      </c>
      <c r="U44" s="37">
        <f>U42</f>
        <v>133.87</v>
      </c>
      <c r="V44" s="174">
        <f t="shared" ref="V44:V50" si="76">$G$20</f>
        <v>0.23899999999999999</v>
      </c>
      <c r="W44" s="147">
        <f t="shared" ref="W44:W50" si="77">T44+U44</f>
        <v>1854.75</v>
      </c>
      <c r="X44" s="145">
        <v>1470.41</v>
      </c>
      <c r="Y44" s="148">
        <f t="shared" si="17"/>
        <v>3.8103917162981134</v>
      </c>
      <c r="Z44" s="144">
        <f t="shared" ref="Z44:Z50" si="78">AE44+AD44</f>
        <v>3319.0200000000004</v>
      </c>
      <c r="AA44" s="145">
        <v>1720.88</v>
      </c>
      <c r="AB44" s="37">
        <v>127.73</v>
      </c>
      <c r="AC44" s="85">
        <f>AC42</f>
        <v>0.26700000000000002</v>
      </c>
      <c r="AD44" s="147">
        <f t="shared" ref="AD44:AD50" si="79">AA44+AB44</f>
        <v>1848.6100000000001</v>
      </c>
      <c r="AE44" s="145">
        <v>1470.41</v>
      </c>
      <c r="AF44" s="148">
        <f t="shared" ref="AF44:AF50" si="80">Z44/K44*100-100</f>
        <v>64.886656631444026</v>
      </c>
      <c r="AG44" s="144">
        <f t="shared" ref="AG44:AG50" si="81">AL44+AK44</f>
        <v>3039.34</v>
      </c>
      <c r="AH44" s="145">
        <f t="shared" ref="AH44:AH50" si="82">AK44-AI44</f>
        <v>1649.9</v>
      </c>
      <c r="AI44" s="37">
        <v>127.73</v>
      </c>
      <c r="AJ44" s="174">
        <f t="shared" ref="AJ44:AJ50" si="83">$G$20</f>
        <v>0.23899999999999999</v>
      </c>
      <c r="AK44" s="147">
        <v>1777.63</v>
      </c>
      <c r="AL44" s="149">
        <f>AL36</f>
        <v>1261.71</v>
      </c>
      <c r="AM44" s="150">
        <f t="shared" si="21"/>
        <v>-5.1128138318115361</v>
      </c>
      <c r="AN44" s="151">
        <f t="shared" si="22"/>
        <v>4.9252772852874784</v>
      </c>
      <c r="AO44" s="144">
        <f t="shared" ref="AO44:AO50" si="84">AS44+AR44</f>
        <v>3039.34</v>
      </c>
      <c r="AP44" s="145">
        <f t="shared" ref="AP44:AP50" si="85">AR44-AQ44</f>
        <v>1720.88</v>
      </c>
      <c r="AQ44" s="142">
        <v>56.75</v>
      </c>
      <c r="AR44" s="147">
        <v>1777.63</v>
      </c>
      <c r="AS44" s="149">
        <f>AS36</f>
        <v>1261.71</v>
      </c>
      <c r="AT44" s="150">
        <f t="shared" si="24"/>
        <v>0</v>
      </c>
      <c r="AU44" s="151">
        <f t="shared" si="25"/>
        <v>10.038091117099015</v>
      </c>
      <c r="AV44" s="142">
        <f t="shared" ref="AV44:AV49" si="86">AV20</f>
        <v>1510.746352628016</v>
      </c>
      <c r="AW44" s="152">
        <v>2209.1</v>
      </c>
      <c r="AX44" s="152">
        <v>127.73</v>
      </c>
      <c r="AY44" s="153">
        <f t="shared" ref="AY44:AY49" si="87">AW44+AX44</f>
        <v>2336.83</v>
      </c>
      <c r="AZ44" s="161">
        <f>D44-AW44</f>
        <v>994.00900000000047</v>
      </c>
      <c r="BA44" s="155"/>
      <c r="BB44" s="155"/>
      <c r="BC44" s="155"/>
      <c r="BD44" s="155"/>
      <c r="BE44" s="155"/>
      <c r="BF44" s="156">
        <f t="shared" si="26"/>
        <v>3847.5763526280161</v>
      </c>
      <c r="BG44" s="156">
        <f t="shared" si="7"/>
        <v>120.12005687686607</v>
      </c>
      <c r="BH44" s="157">
        <f t="shared" si="27"/>
        <v>106.2276994008009</v>
      </c>
      <c r="BI44" s="89">
        <f t="shared" si="28"/>
        <v>2.1467800000000001</v>
      </c>
      <c r="BJ44" s="89"/>
      <c r="BK44" s="1">
        <f t="shared" si="29"/>
        <v>3.4084900000000005</v>
      </c>
    </row>
    <row r="45" spans="1:63" ht="20.25" x14ac:dyDescent="0.3">
      <c r="A45" s="3"/>
      <c r="B45" s="3" t="s">
        <v>9</v>
      </c>
      <c r="C45" s="80" t="s">
        <v>35</v>
      </c>
      <c r="D45" s="198">
        <f t="shared" si="8"/>
        <v>3242.259</v>
      </c>
      <c r="E45" s="81">
        <v>1813.43</v>
      </c>
      <c r="F45" s="82">
        <f t="shared" si="72"/>
        <v>127.73</v>
      </c>
      <c r="G45" s="174">
        <f t="shared" si="73"/>
        <v>0.23899999999999999</v>
      </c>
      <c r="H45" s="84">
        <f t="shared" si="11"/>
        <v>1941.3990000000001</v>
      </c>
      <c r="I45" s="196">
        <v>1300.8599999999999</v>
      </c>
      <c r="J45" s="144">
        <f t="shared" si="12"/>
        <v>3441.7389999999996</v>
      </c>
      <c r="K45" s="175">
        <f>K44</f>
        <v>2012.91</v>
      </c>
      <c r="L45" s="37">
        <v>127.73</v>
      </c>
      <c r="M45" s="174">
        <f t="shared" si="74"/>
        <v>0.23899999999999999</v>
      </c>
      <c r="N45" s="86">
        <f t="shared" si="14"/>
        <v>2140.8789999999999</v>
      </c>
      <c r="O45" s="184">
        <f t="shared" si="31"/>
        <v>7.76E-4</v>
      </c>
      <c r="P45" s="186">
        <f t="shared" si="32"/>
        <v>1.7929999999999999</v>
      </c>
      <c r="Q45" s="196">
        <v>1300.8599999999999</v>
      </c>
      <c r="R45" s="148">
        <f t="shared" si="15"/>
        <v>6.1525004634114424</v>
      </c>
      <c r="S45" s="144">
        <f t="shared" si="75"/>
        <v>3413.02</v>
      </c>
      <c r="T45" s="145">
        <v>1720.88</v>
      </c>
      <c r="U45" s="37">
        <f t="shared" si="33"/>
        <v>133.87</v>
      </c>
      <c r="V45" s="174">
        <f t="shared" si="76"/>
        <v>0.23899999999999999</v>
      </c>
      <c r="W45" s="147">
        <f t="shared" si="77"/>
        <v>1854.75</v>
      </c>
      <c r="X45" s="145">
        <v>1558.27</v>
      </c>
      <c r="Y45" s="148">
        <f t="shared" si="17"/>
        <v>5.2667291539633396</v>
      </c>
      <c r="Z45" s="144">
        <f t="shared" si="78"/>
        <v>3406.88</v>
      </c>
      <c r="AA45" s="145">
        <v>1720.88</v>
      </c>
      <c r="AB45" s="37">
        <v>127.73</v>
      </c>
      <c r="AC45" s="85">
        <f t="shared" si="34"/>
        <v>0.26700000000000002</v>
      </c>
      <c r="AD45" s="147">
        <f t="shared" si="79"/>
        <v>1848.6100000000001</v>
      </c>
      <c r="AE45" s="145">
        <v>1558.27</v>
      </c>
      <c r="AF45" s="148">
        <f t="shared" si="80"/>
        <v>69.251481685718687</v>
      </c>
      <c r="AG45" s="144">
        <f t="shared" si="81"/>
        <v>3078.49</v>
      </c>
      <c r="AH45" s="145">
        <f t="shared" si="82"/>
        <v>1649.9</v>
      </c>
      <c r="AI45" s="37">
        <v>127.73</v>
      </c>
      <c r="AJ45" s="174">
        <f t="shared" si="83"/>
        <v>0.23899999999999999</v>
      </c>
      <c r="AK45" s="147">
        <v>1777.63</v>
      </c>
      <c r="AL45" s="149">
        <f t="shared" ref="AL45:AL50" si="88">AL37</f>
        <v>1300.8599999999999</v>
      </c>
      <c r="AM45" s="150">
        <f t="shared" si="21"/>
        <v>-5.0510770422720839</v>
      </c>
      <c r="AN45" s="151">
        <f t="shared" si="22"/>
        <v>6.3681525751026982</v>
      </c>
      <c r="AO45" s="144">
        <f t="shared" si="84"/>
        <v>3078.49</v>
      </c>
      <c r="AP45" s="145">
        <f t="shared" si="85"/>
        <v>1720.88</v>
      </c>
      <c r="AQ45" s="142">
        <v>56.75</v>
      </c>
      <c r="AR45" s="147">
        <v>1777.63</v>
      </c>
      <c r="AS45" s="149">
        <f t="shared" ref="AS45:AS50" si="89">AS37</f>
        <v>1300.8599999999999</v>
      </c>
      <c r="AT45" s="150">
        <f t="shared" si="24"/>
        <v>0</v>
      </c>
      <c r="AU45" s="151">
        <f t="shared" si="25"/>
        <v>11.419229617374782</v>
      </c>
      <c r="AV45" s="142">
        <f t="shared" si="86"/>
        <v>1571.0842450180785</v>
      </c>
      <c r="AW45" s="152">
        <v>2209.1</v>
      </c>
      <c r="AX45" s="152">
        <v>127.73</v>
      </c>
      <c r="AY45" s="153">
        <f t="shared" si="87"/>
        <v>2336.83</v>
      </c>
      <c r="AZ45" s="161"/>
      <c r="BA45" s="155"/>
      <c r="BB45" s="155"/>
      <c r="BC45" s="155"/>
      <c r="BD45" s="155"/>
      <c r="BE45" s="155"/>
      <c r="BF45" s="156">
        <f t="shared" si="26"/>
        <v>3907.9142450180784</v>
      </c>
      <c r="BG45" s="156">
        <f t="shared" si="7"/>
        <v>120.53060057873472</v>
      </c>
      <c r="BH45" s="157">
        <f t="shared" si="27"/>
        <v>106.15250046341144</v>
      </c>
      <c r="BI45" s="89">
        <f t="shared" si="28"/>
        <v>2.1467800000000001</v>
      </c>
      <c r="BJ45" s="89"/>
      <c r="BK45" s="1">
        <f t="shared" si="29"/>
        <v>3.4476399999999998</v>
      </c>
    </row>
    <row r="46" spans="1:63" ht="20.25" x14ac:dyDescent="0.3">
      <c r="A46" s="3"/>
      <c r="B46" s="3" t="s">
        <v>10</v>
      </c>
      <c r="C46" s="80" t="s">
        <v>35</v>
      </c>
      <c r="D46" s="198">
        <f t="shared" si="8"/>
        <v>3273.489</v>
      </c>
      <c r="E46" s="81">
        <v>1813.43</v>
      </c>
      <c r="F46" s="82">
        <f t="shared" si="72"/>
        <v>127.73</v>
      </c>
      <c r="G46" s="174">
        <f t="shared" si="73"/>
        <v>0.23899999999999999</v>
      </c>
      <c r="H46" s="84">
        <f t="shared" si="11"/>
        <v>1941.3990000000001</v>
      </c>
      <c r="I46" s="196">
        <v>1332.09</v>
      </c>
      <c r="J46" s="144">
        <f t="shared" si="12"/>
        <v>3472.9690000000001</v>
      </c>
      <c r="K46" s="175">
        <f t="shared" ref="K46:K50" si="90">K45</f>
        <v>2012.91</v>
      </c>
      <c r="L46" s="37">
        <v>127.73</v>
      </c>
      <c r="M46" s="174">
        <f t="shared" si="74"/>
        <v>0.23899999999999999</v>
      </c>
      <c r="N46" s="86">
        <f t="shared" si="14"/>
        <v>2140.8789999999999</v>
      </c>
      <c r="O46" s="184">
        <f t="shared" si="31"/>
        <v>7.76E-4</v>
      </c>
      <c r="P46" s="186">
        <f t="shared" si="32"/>
        <v>1.7929999999999999</v>
      </c>
      <c r="Q46" s="196">
        <v>1332.09</v>
      </c>
      <c r="R46" s="148">
        <f t="shared" si="15"/>
        <v>6.0938038893669813</v>
      </c>
      <c r="S46" s="144">
        <f t="shared" si="75"/>
        <v>3413.02</v>
      </c>
      <c r="T46" s="145">
        <v>1720.88</v>
      </c>
      <c r="U46" s="37">
        <f t="shared" si="33"/>
        <v>133.87</v>
      </c>
      <c r="V46" s="174">
        <f t="shared" si="76"/>
        <v>0.23899999999999999</v>
      </c>
      <c r="W46" s="147">
        <f t="shared" si="77"/>
        <v>1854.75</v>
      </c>
      <c r="X46" s="145">
        <v>1558.27</v>
      </c>
      <c r="Y46" s="148">
        <f t="shared" si="17"/>
        <v>4.2624551357893523</v>
      </c>
      <c r="Z46" s="144">
        <f t="shared" si="78"/>
        <v>3406.88</v>
      </c>
      <c r="AA46" s="145">
        <v>1720.88</v>
      </c>
      <c r="AB46" s="37">
        <v>127.73</v>
      </c>
      <c r="AC46" s="85">
        <f t="shared" si="34"/>
        <v>0.26700000000000002</v>
      </c>
      <c r="AD46" s="147">
        <f t="shared" si="79"/>
        <v>1848.6100000000001</v>
      </c>
      <c r="AE46" s="145">
        <v>1558.27</v>
      </c>
      <c r="AF46" s="148">
        <f t="shared" si="80"/>
        <v>69.251481685718687</v>
      </c>
      <c r="AG46" s="144">
        <f t="shared" si="81"/>
        <v>3109.7200000000003</v>
      </c>
      <c r="AH46" s="145">
        <f t="shared" si="82"/>
        <v>1649.9</v>
      </c>
      <c r="AI46" s="37">
        <v>127.73</v>
      </c>
      <c r="AJ46" s="174">
        <f t="shared" si="83"/>
        <v>0.23899999999999999</v>
      </c>
      <c r="AK46" s="147">
        <v>1777.63</v>
      </c>
      <c r="AL46" s="149">
        <f t="shared" si="88"/>
        <v>1332.09</v>
      </c>
      <c r="AM46" s="150">
        <f t="shared" si="21"/>
        <v>-5.0028883555130221</v>
      </c>
      <c r="AN46" s="151">
        <f t="shared" si="22"/>
        <v>5.3533706696433114</v>
      </c>
      <c r="AO46" s="144">
        <f t="shared" si="84"/>
        <v>3109.7200000000003</v>
      </c>
      <c r="AP46" s="145">
        <f t="shared" si="85"/>
        <v>1720.88</v>
      </c>
      <c r="AQ46" s="142">
        <v>56.75</v>
      </c>
      <c r="AR46" s="147">
        <v>1777.63</v>
      </c>
      <c r="AS46" s="149">
        <f t="shared" si="89"/>
        <v>1332.09</v>
      </c>
      <c r="AT46" s="150">
        <f t="shared" si="24"/>
        <v>0</v>
      </c>
      <c r="AU46" s="151">
        <f t="shared" si="25"/>
        <v>10.356259025156334</v>
      </c>
      <c r="AV46" s="142">
        <f t="shared" si="86"/>
        <v>1619.3545589301284</v>
      </c>
      <c r="AW46" s="152">
        <v>2209.1</v>
      </c>
      <c r="AX46" s="152">
        <v>127.73</v>
      </c>
      <c r="AY46" s="153">
        <f t="shared" si="87"/>
        <v>2336.83</v>
      </c>
      <c r="AZ46" s="161">
        <f>D46-AW46</f>
        <v>1064.3890000000001</v>
      </c>
      <c r="BA46" s="155"/>
      <c r="BB46" s="155"/>
      <c r="BC46" s="155"/>
      <c r="BD46" s="155"/>
      <c r="BE46" s="155"/>
      <c r="BF46" s="156">
        <f>AV46+AY46</f>
        <v>3956.1845589301283</v>
      </c>
      <c r="BG46" s="156">
        <f t="shared" si="7"/>
        <v>120.85528801013623</v>
      </c>
      <c r="BH46" s="157">
        <f t="shared" si="27"/>
        <v>106.09380388936698</v>
      </c>
      <c r="BI46" s="89">
        <f t="shared" si="28"/>
        <v>2.1467800000000001</v>
      </c>
      <c r="BJ46" s="89"/>
      <c r="BK46" s="1">
        <f t="shared" si="29"/>
        <v>3.4788700000000001</v>
      </c>
    </row>
    <row r="47" spans="1:63" ht="20.25" x14ac:dyDescent="0.3">
      <c r="A47" s="3"/>
      <c r="B47" s="3" t="s">
        <v>11</v>
      </c>
      <c r="C47" s="80" t="s">
        <v>35</v>
      </c>
      <c r="D47" s="198">
        <f t="shared" si="8"/>
        <v>3310.2190000000001</v>
      </c>
      <c r="E47" s="81">
        <v>1813.43</v>
      </c>
      <c r="F47" s="82">
        <f t="shared" si="72"/>
        <v>127.73</v>
      </c>
      <c r="G47" s="174">
        <f t="shared" si="73"/>
        <v>0.23899999999999999</v>
      </c>
      <c r="H47" s="84">
        <f t="shared" si="11"/>
        <v>1941.3990000000001</v>
      </c>
      <c r="I47" s="196">
        <v>1368.82</v>
      </c>
      <c r="J47" s="144">
        <f t="shared" si="12"/>
        <v>3509.6989999999996</v>
      </c>
      <c r="K47" s="175">
        <f t="shared" si="90"/>
        <v>2012.91</v>
      </c>
      <c r="L47" s="37">
        <v>127.73</v>
      </c>
      <c r="M47" s="174">
        <f t="shared" si="74"/>
        <v>0.23899999999999999</v>
      </c>
      <c r="N47" s="86">
        <f t="shared" si="14"/>
        <v>2140.8789999999999</v>
      </c>
      <c r="O47" s="184">
        <f t="shared" si="31"/>
        <v>7.76E-4</v>
      </c>
      <c r="P47" s="186">
        <f t="shared" si="32"/>
        <v>1.7929999999999999</v>
      </c>
      <c r="Q47" s="196">
        <v>1368.82</v>
      </c>
      <c r="R47" s="148">
        <f t="shared" si="15"/>
        <v>6.0261873912269834</v>
      </c>
      <c r="S47" s="144">
        <f t="shared" si="75"/>
        <v>3532.83</v>
      </c>
      <c r="T47" s="145">
        <v>1720.88</v>
      </c>
      <c r="U47" s="37">
        <f t="shared" si="33"/>
        <v>133.87</v>
      </c>
      <c r="V47" s="174">
        <f t="shared" si="76"/>
        <v>0.23899999999999999</v>
      </c>
      <c r="W47" s="147">
        <f t="shared" si="77"/>
        <v>1854.75</v>
      </c>
      <c r="X47" s="145">
        <v>1678.08</v>
      </c>
      <c r="Y47" s="148">
        <f t="shared" si="17"/>
        <v>6.7249629103089461</v>
      </c>
      <c r="Z47" s="144">
        <f t="shared" si="78"/>
        <v>3526.69</v>
      </c>
      <c r="AA47" s="145">
        <v>1720.88</v>
      </c>
      <c r="AB47" s="37">
        <v>127.73</v>
      </c>
      <c r="AC47" s="85">
        <f t="shared" si="34"/>
        <v>0.26700000000000002</v>
      </c>
      <c r="AD47" s="147">
        <f t="shared" si="79"/>
        <v>1848.6100000000001</v>
      </c>
      <c r="AE47" s="145">
        <v>1678.08</v>
      </c>
      <c r="AF47" s="148">
        <f t="shared" si="80"/>
        <v>75.203561013656838</v>
      </c>
      <c r="AG47" s="144">
        <f t="shared" si="81"/>
        <v>3146.45</v>
      </c>
      <c r="AH47" s="145">
        <f t="shared" si="82"/>
        <v>1649.9</v>
      </c>
      <c r="AI47" s="37">
        <v>127.73</v>
      </c>
      <c r="AJ47" s="174">
        <f t="shared" si="83"/>
        <v>0.23899999999999999</v>
      </c>
      <c r="AK47" s="147">
        <v>1777.63</v>
      </c>
      <c r="AL47" s="149">
        <f t="shared" si="88"/>
        <v>1368.82</v>
      </c>
      <c r="AM47" s="150">
        <f t="shared" si="21"/>
        <v>-4.9473765935124021</v>
      </c>
      <c r="AN47" s="151">
        <f t="shared" si="22"/>
        <v>7.8037737080235274</v>
      </c>
      <c r="AO47" s="144">
        <f t="shared" si="84"/>
        <v>3146.45</v>
      </c>
      <c r="AP47" s="145">
        <f t="shared" si="85"/>
        <v>1720.88</v>
      </c>
      <c r="AQ47" s="142">
        <v>56.75</v>
      </c>
      <c r="AR47" s="147">
        <v>1777.63</v>
      </c>
      <c r="AS47" s="149">
        <f t="shared" si="89"/>
        <v>1368.82</v>
      </c>
      <c r="AT47" s="150">
        <f t="shared" si="24"/>
        <v>0</v>
      </c>
      <c r="AU47" s="151">
        <f t="shared" si="25"/>
        <v>12.75115030153593</v>
      </c>
      <c r="AV47" s="142">
        <f t="shared" si="86"/>
        <v>1676.0197100442738</v>
      </c>
      <c r="AW47" s="152">
        <v>2209.1</v>
      </c>
      <c r="AX47" s="152">
        <v>127.73</v>
      </c>
      <c r="AY47" s="153">
        <f t="shared" si="87"/>
        <v>2336.83</v>
      </c>
      <c r="AZ47" s="161">
        <f>D47-AW47</f>
        <v>1101.1190000000001</v>
      </c>
      <c r="BA47" s="155"/>
      <c r="BB47" s="155"/>
      <c r="BC47" s="155"/>
      <c r="BD47" s="155"/>
      <c r="BE47" s="155"/>
      <c r="BF47" s="156">
        <f t="shared" si="26"/>
        <v>4012.8497100442737</v>
      </c>
      <c r="BG47" s="156">
        <f t="shared" si="7"/>
        <v>121.22610951252088</v>
      </c>
      <c r="BH47" s="157">
        <f t="shared" si="27"/>
        <v>106.02618739122698</v>
      </c>
      <c r="BI47" s="89">
        <f t="shared" si="28"/>
        <v>2.1467800000000001</v>
      </c>
      <c r="BJ47" s="89"/>
      <c r="BK47" s="1">
        <f t="shared" si="29"/>
        <v>3.5156000000000001</v>
      </c>
    </row>
    <row r="48" spans="1:63" ht="20.25" x14ac:dyDescent="0.3">
      <c r="A48" s="3"/>
      <c r="B48" s="3" t="s">
        <v>12</v>
      </c>
      <c r="C48" s="80" t="s">
        <v>35</v>
      </c>
      <c r="D48" s="198">
        <f t="shared" si="8"/>
        <v>3353.989</v>
      </c>
      <c r="E48" s="81">
        <v>1813.43</v>
      </c>
      <c r="F48" s="82">
        <f t="shared" si="72"/>
        <v>127.73</v>
      </c>
      <c r="G48" s="174">
        <f t="shared" si="73"/>
        <v>0.23899999999999999</v>
      </c>
      <c r="H48" s="84">
        <f t="shared" si="11"/>
        <v>1941.3990000000001</v>
      </c>
      <c r="I48" s="196">
        <v>1412.59</v>
      </c>
      <c r="J48" s="144">
        <f t="shared" si="12"/>
        <v>3553.4690000000001</v>
      </c>
      <c r="K48" s="175">
        <f t="shared" si="90"/>
        <v>2012.91</v>
      </c>
      <c r="L48" s="37">
        <v>127.73</v>
      </c>
      <c r="M48" s="174">
        <f t="shared" si="74"/>
        <v>0.23899999999999999</v>
      </c>
      <c r="N48" s="86">
        <f t="shared" si="14"/>
        <v>2140.8789999999999</v>
      </c>
      <c r="O48" s="184">
        <f t="shared" si="31"/>
        <v>7.76E-4</v>
      </c>
      <c r="P48" s="186">
        <f t="shared" si="32"/>
        <v>1.7929999999999999</v>
      </c>
      <c r="Q48" s="196">
        <v>1412.59</v>
      </c>
      <c r="R48" s="148">
        <f t="shared" si="15"/>
        <v>5.9475448488352214</v>
      </c>
      <c r="S48" s="144">
        <f t="shared" si="75"/>
        <v>3532.83</v>
      </c>
      <c r="T48" s="145">
        <v>1720.88</v>
      </c>
      <c r="U48" s="37">
        <f t="shared" si="33"/>
        <v>133.87</v>
      </c>
      <c r="V48" s="174">
        <f t="shared" si="76"/>
        <v>0.23899999999999999</v>
      </c>
      <c r="W48" s="147">
        <f t="shared" si="77"/>
        <v>1854.75</v>
      </c>
      <c r="X48" s="145">
        <v>1678.08</v>
      </c>
      <c r="Y48" s="148">
        <f t="shared" si="17"/>
        <v>5.3321880304318228</v>
      </c>
      <c r="Z48" s="144">
        <f t="shared" si="78"/>
        <v>3526.69</v>
      </c>
      <c r="AA48" s="145">
        <v>1720.88</v>
      </c>
      <c r="AB48" s="37">
        <v>127.73</v>
      </c>
      <c r="AC48" s="85">
        <f t="shared" si="34"/>
        <v>0.26700000000000002</v>
      </c>
      <c r="AD48" s="147">
        <f t="shared" si="79"/>
        <v>1848.6100000000001</v>
      </c>
      <c r="AE48" s="145">
        <v>1678.08</v>
      </c>
      <c r="AF48" s="148">
        <f t="shared" si="80"/>
        <v>75.203561013656838</v>
      </c>
      <c r="AG48" s="144">
        <f t="shared" si="81"/>
        <v>3190.2200000000003</v>
      </c>
      <c r="AH48" s="145">
        <f t="shared" si="82"/>
        <v>1649.9</v>
      </c>
      <c r="AI48" s="37">
        <v>127.73</v>
      </c>
      <c r="AJ48" s="174">
        <f t="shared" si="83"/>
        <v>0.23899999999999999</v>
      </c>
      <c r="AK48" s="147">
        <v>1777.63</v>
      </c>
      <c r="AL48" s="149">
        <f t="shared" si="88"/>
        <v>1412.59</v>
      </c>
      <c r="AM48" s="150">
        <f t="shared" si="21"/>
        <v>-4.882812674698684</v>
      </c>
      <c r="AN48" s="151">
        <f t="shared" si="22"/>
        <v>6.3969202045683602</v>
      </c>
      <c r="AO48" s="144">
        <f t="shared" si="84"/>
        <v>3190.2200000000003</v>
      </c>
      <c r="AP48" s="145">
        <f t="shared" si="85"/>
        <v>1720.88</v>
      </c>
      <c r="AQ48" s="142">
        <v>56.75</v>
      </c>
      <c r="AR48" s="147">
        <v>1777.63</v>
      </c>
      <c r="AS48" s="149">
        <f t="shared" si="89"/>
        <v>1412.59</v>
      </c>
      <c r="AT48" s="150">
        <f t="shared" si="24"/>
        <v>0</v>
      </c>
      <c r="AU48" s="151">
        <f t="shared" si="25"/>
        <v>11.279732879267044</v>
      </c>
      <c r="AV48" s="142">
        <f t="shared" si="86"/>
        <v>1743.4782232753996</v>
      </c>
      <c r="AW48" s="152">
        <v>2209.1</v>
      </c>
      <c r="AX48" s="152">
        <v>127.73</v>
      </c>
      <c r="AY48" s="153">
        <f t="shared" si="87"/>
        <v>2336.83</v>
      </c>
      <c r="AZ48" s="161"/>
      <c r="BA48" s="155"/>
      <c r="BB48" s="155"/>
      <c r="BC48" s="155"/>
      <c r="BD48" s="155"/>
      <c r="BE48" s="155"/>
      <c r="BF48" s="156">
        <f>AV48+AY48</f>
        <v>4080.3082232753995</v>
      </c>
      <c r="BG48" s="156">
        <f t="shared" si="7"/>
        <v>121.65538477542412</v>
      </c>
      <c r="BH48" s="157">
        <f t="shared" si="27"/>
        <v>105.94754484883522</v>
      </c>
      <c r="BI48" s="89">
        <f t="shared" si="28"/>
        <v>2.1467800000000001</v>
      </c>
      <c r="BJ48" s="89"/>
      <c r="BK48" s="1">
        <f t="shared" si="29"/>
        <v>3.5593700000000004</v>
      </c>
    </row>
    <row r="49" spans="1:63" ht="20.25" x14ac:dyDescent="0.3">
      <c r="A49" s="3"/>
      <c r="B49" s="3" t="s">
        <v>83</v>
      </c>
      <c r="C49" s="80" t="s">
        <v>35</v>
      </c>
      <c r="D49" s="198">
        <f t="shared" si="8"/>
        <v>3406.7690000000002</v>
      </c>
      <c r="E49" s="81">
        <v>1813.43</v>
      </c>
      <c r="F49" s="82">
        <f t="shared" si="72"/>
        <v>127.73</v>
      </c>
      <c r="G49" s="174">
        <f t="shared" si="73"/>
        <v>0.23899999999999999</v>
      </c>
      <c r="H49" s="84">
        <f t="shared" si="11"/>
        <v>1941.3990000000001</v>
      </c>
      <c r="I49" s="196">
        <v>1465.37</v>
      </c>
      <c r="J49" s="144">
        <f t="shared" si="12"/>
        <v>3606.2489999999998</v>
      </c>
      <c r="K49" s="175">
        <f t="shared" si="90"/>
        <v>2012.91</v>
      </c>
      <c r="L49" s="37">
        <v>127.73</v>
      </c>
      <c r="M49" s="174">
        <f t="shared" si="74"/>
        <v>0.23899999999999999</v>
      </c>
      <c r="N49" s="86">
        <f t="shared" si="14"/>
        <v>2140.8789999999999</v>
      </c>
      <c r="O49" s="184">
        <f t="shared" si="31"/>
        <v>7.76E-4</v>
      </c>
      <c r="P49" s="186">
        <f t="shared" si="32"/>
        <v>1.7929999999999999</v>
      </c>
      <c r="Q49" s="196">
        <v>1465.37</v>
      </c>
      <c r="R49" s="148">
        <f t="shared" si="15"/>
        <v>5.8554014081964283</v>
      </c>
      <c r="S49" s="144">
        <f t="shared" si="75"/>
        <v>3705.8900000000003</v>
      </c>
      <c r="T49" s="145">
        <v>1720.88</v>
      </c>
      <c r="U49" s="37">
        <f t="shared" si="33"/>
        <v>133.87</v>
      </c>
      <c r="V49" s="174">
        <f t="shared" si="76"/>
        <v>0.23899999999999999</v>
      </c>
      <c r="W49" s="147">
        <f t="shared" si="77"/>
        <v>1854.75</v>
      </c>
      <c r="X49" s="145">
        <v>1851.14</v>
      </c>
      <c r="Y49" s="148">
        <f t="shared" si="17"/>
        <v>8.7801961330515894</v>
      </c>
      <c r="Z49" s="144">
        <f t="shared" si="78"/>
        <v>3699.75</v>
      </c>
      <c r="AA49" s="145">
        <v>1720.88</v>
      </c>
      <c r="AB49" s="37">
        <v>127.73</v>
      </c>
      <c r="AC49" s="85">
        <f t="shared" si="34"/>
        <v>0.26700000000000002</v>
      </c>
      <c r="AD49" s="147">
        <f t="shared" si="79"/>
        <v>1848.6100000000001</v>
      </c>
      <c r="AE49" s="145">
        <v>1851.14</v>
      </c>
      <c r="AF49" s="148">
        <f t="shared" si="80"/>
        <v>83.801064131034167</v>
      </c>
      <c r="AG49" s="144">
        <f t="shared" si="81"/>
        <v>3243</v>
      </c>
      <c r="AH49" s="145">
        <f t="shared" si="82"/>
        <v>1649.9</v>
      </c>
      <c r="AI49" s="37">
        <v>127.73</v>
      </c>
      <c r="AJ49" s="174">
        <f t="shared" si="83"/>
        <v>0.23899999999999999</v>
      </c>
      <c r="AK49" s="147">
        <v>1777.63</v>
      </c>
      <c r="AL49" s="149">
        <f t="shared" si="88"/>
        <v>1465.37</v>
      </c>
      <c r="AM49" s="150">
        <f t="shared" si="21"/>
        <v>-4.8071647945604781</v>
      </c>
      <c r="AN49" s="151">
        <f t="shared" si="22"/>
        <v>9.8284327466875396</v>
      </c>
      <c r="AO49" s="144">
        <f t="shared" si="84"/>
        <v>3243</v>
      </c>
      <c r="AP49" s="145">
        <f t="shared" si="85"/>
        <v>1720.88</v>
      </c>
      <c r="AQ49" s="142">
        <v>56.75</v>
      </c>
      <c r="AR49" s="147">
        <v>1777.63</v>
      </c>
      <c r="AS49" s="149">
        <f t="shared" si="89"/>
        <v>1465.37</v>
      </c>
      <c r="AT49" s="150">
        <f t="shared" si="24"/>
        <v>0</v>
      </c>
      <c r="AU49" s="151">
        <f t="shared" si="25"/>
        <v>14.635597541248018</v>
      </c>
      <c r="AV49" s="142">
        <f t="shared" si="86"/>
        <v>1825.1385287657095</v>
      </c>
      <c r="AW49" s="152">
        <v>2209.1</v>
      </c>
      <c r="AX49" s="152">
        <v>127.73</v>
      </c>
      <c r="AY49" s="153">
        <f t="shared" si="87"/>
        <v>2336.83</v>
      </c>
      <c r="AZ49" s="161">
        <f>D49-AW49</f>
        <v>1197.6690000000003</v>
      </c>
      <c r="BA49" s="155"/>
      <c r="BB49" s="155"/>
      <c r="BC49" s="155"/>
      <c r="BD49" s="155"/>
      <c r="BE49" s="155"/>
      <c r="BF49" s="156">
        <f t="shared" si="26"/>
        <v>4161.9685287657094</v>
      </c>
      <c r="BG49" s="156">
        <f t="shared" si="7"/>
        <v>122.16761772711062</v>
      </c>
      <c r="BH49" s="157">
        <f t="shared" si="27"/>
        <v>105.85540140819643</v>
      </c>
      <c r="BI49" s="89">
        <f t="shared" si="28"/>
        <v>2.1467800000000001</v>
      </c>
      <c r="BJ49" s="89"/>
      <c r="BK49" s="1">
        <f t="shared" si="29"/>
        <v>3.6121499999999997</v>
      </c>
    </row>
    <row r="50" spans="1:63" ht="20.25" x14ac:dyDescent="0.3">
      <c r="A50" s="3"/>
      <c r="B50" s="3" t="s">
        <v>14</v>
      </c>
      <c r="C50" s="80" t="s">
        <v>35</v>
      </c>
      <c r="D50" s="198">
        <f t="shared" si="8"/>
        <v>3472.3190000000004</v>
      </c>
      <c r="E50" s="81">
        <v>1813.43</v>
      </c>
      <c r="F50" s="82">
        <f t="shared" si="72"/>
        <v>127.73</v>
      </c>
      <c r="G50" s="174">
        <f t="shared" si="73"/>
        <v>0.23899999999999999</v>
      </c>
      <c r="H50" s="84">
        <f t="shared" si="11"/>
        <v>1941.3990000000001</v>
      </c>
      <c r="I50" s="196">
        <v>1530.92</v>
      </c>
      <c r="J50" s="144">
        <f t="shared" si="12"/>
        <v>3671.799</v>
      </c>
      <c r="K50" s="175">
        <f t="shared" si="90"/>
        <v>2012.91</v>
      </c>
      <c r="L50" s="37">
        <v>127.73</v>
      </c>
      <c r="M50" s="174">
        <f t="shared" si="74"/>
        <v>0.23899999999999999</v>
      </c>
      <c r="N50" s="86">
        <f t="shared" si="14"/>
        <v>2140.8789999999999</v>
      </c>
      <c r="O50" s="184">
        <f t="shared" si="31"/>
        <v>7.76E-4</v>
      </c>
      <c r="P50" s="186">
        <f t="shared" si="32"/>
        <v>1.7929999999999999</v>
      </c>
      <c r="Q50" s="196">
        <v>1530.92</v>
      </c>
      <c r="R50" s="148">
        <f t="shared" si="15"/>
        <v>5.7448638791539395</v>
      </c>
      <c r="S50" s="144">
        <f t="shared" si="75"/>
        <v>3705.8900000000003</v>
      </c>
      <c r="T50" s="145">
        <v>1720.88</v>
      </c>
      <c r="U50" s="37">
        <f t="shared" si="33"/>
        <v>133.87</v>
      </c>
      <c r="V50" s="174">
        <f t="shared" si="76"/>
        <v>0.23899999999999999</v>
      </c>
      <c r="W50" s="147">
        <f t="shared" si="77"/>
        <v>1854.75</v>
      </c>
      <c r="X50" s="145">
        <v>1851.14</v>
      </c>
      <c r="Y50" s="148">
        <f t="shared" si="17"/>
        <v>6.726657314607337</v>
      </c>
      <c r="Z50" s="144">
        <f t="shared" si="78"/>
        <v>3699.75</v>
      </c>
      <c r="AA50" s="145">
        <v>1720.88</v>
      </c>
      <c r="AB50" s="37">
        <v>127.73</v>
      </c>
      <c r="AC50" s="85">
        <f t="shared" si="34"/>
        <v>0.26700000000000002</v>
      </c>
      <c r="AD50" s="147">
        <f t="shared" si="79"/>
        <v>1848.6100000000001</v>
      </c>
      <c r="AE50" s="145">
        <v>1851.14</v>
      </c>
      <c r="AF50" s="148">
        <f t="shared" si="80"/>
        <v>83.801064131034167</v>
      </c>
      <c r="AG50" s="144">
        <f t="shared" si="81"/>
        <v>3308.55</v>
      </c>
      <c r="AH50" s="145">
        <f t="shared" si="82"/>
        <v>1649.9</v>
      </c>
      <c r="AI50" s="37">
        <v>127.73</v>
      </c>
      <c r="AJ50" s="174">
        <f t="shared" si="83"/>
        <v>0.23899999999999999</v>
      </c>
      <c r="AK50" s="147">
        <v>1777.63</v>
      </c>
      <c r="AL50" s="149">
        <f t="shared" si="88"/>
        <v>1530.92</v>
      </c>
      <c r="AM50" s="150">
        <f t="shared" si="21"/>
        <v>-4.7164157440603844</v>
      </c>
      <c r="AN50" s="151">
        <f t="shared" si="22"/>
        <v>7.755105449700892</v>
      </c>
      <c r="AO50" s="144">
        <f t="shared" si="84"/>
        <v>3308.55</v>
      </c>
      <c r="AP50" s="145">
        <f t="shared" si="85"/>
        <v>1720.88</v>
      </c>
      <c r="AQ50" s="142">
        <v>56.75</v>
      </c>
      <c r="AR50" s="147">
        <v>1777.63</v>
      </c>
      <c r="AS50" s="149">
        <f t="shared" si="89"/>
        <v>1530.92</v>
      </c>
      <c r="AT50" s="150">
        <f t="shared" si="24"/>
        <v>0</v>
      </c>
      <c r="AU50" s="151">
        <f t="shared" si="25"/>
        <v>12.471521193761276</v>
      </c>
      <c r="AV50" s="142"/>
      <c r="AW50" s="152"/>
      <c r="AX50" s="152"/>
      <c r="AY50" s="153"/>
      <c r="AZ50" s="161"/>
      <c r="BA50" s="155"/>
      <c r="BB50" s="155"/>
      <c r="BC50" s="155"/>
      <c r="BD50" s="155"/>
      <c r="BE50" s="155"/>
      <c r="BF50" s="156"/>
      <c r="BG50" s="156"/>
      <c r="BH50" s="183">
        <f t="shared" si="27"/>
        <v>105.74486387915394</v>
      </c>
      <c r="BI50" s="89">
        <f t="shared" si="28"/>
        <v>2.1467800000000001</v>
      </c>
      <c r="BJ50" s="89"/>
      <c r="BK50" s="1">
        <f t="shared" si="29"/>
        <v>3.6777000000000002</v>
      </c>
    </row>
    <row r="51" spans="1:63" ht="16.5" thickBot="1" x14ac:dyDescent="0.3">
      <c r="A51" s="3"/>
      <c r="B51" s="3"/>
      <c r="C51" s="80"/>
      <c r="D51" s="162"/>
      <c r="E51" s="163"/>
      <c r="F51" s="163"/>
      <c r="G51" s="163"/>
      <c r="H51" s="163"/>
      <c r="I51" s="164"/>
      <c r="J51" s="165"/>
      <c r="K51" s="166"/>
      <c r="L51" s="166"/>
      <c r="M51" s="166"/>
      <c r="N51" s="166"/>
      <c r="O51" s="166"/>
      <c r="P51" s="166"/>
      <c r="Q51" s="166"/>
      <c r="R51" s="167"/>
      <c r="S51" s="165"/>
      <c r="T51" s="166"/>
      <c r="U51" s="195"/>
      <c r="V51" s="195"/>
      <c r="W51" s="166"/>
      <c r="X51" s="166"/>
      <c r="Y51" s="167"/>
      <c r="Z51" s="165"/>
      <c r="AA51" s="166"/>
      <c r="AB51" s="195"/>
      <c r="AC51" s="195"/>
      <c r="AD51" s="166"/>
      <c r="AE51" s="166"/>
      <c r="AF51" s="167"/>
      <c r="AG51" s="165"/>
      <c r="AH51" s="166"/>
      <c r="AI51" s="195"/>
      <c r="AJ51" s="166"/>
      <c r="AK51" s="166"/>
      <c r="AL51" s="168"/>
      <c r="AM51" s="169"/>
      <c r="AN51" s="170"/>
      <c r="AO51" s="165"/>
      <c r="AP51" s="166"/>
      <c r="AQ51" s="166"/>
      <c r="AR51" s="166"/>
      <c r="AS51" s="168"/>
      <c r="AT51" s="150"/>
      <c r="AU51" s="170"/>
      <c r="AV51" s="158"/>
      <c r="AW51" s="171"/>
      <c r="AX51" s="171"/>
      <c r="AY51" s="172"/>
      <c r="AZ51" s="161"/>
      <c r="BA51" s="155"/>
      <c r="BB51" s="155"/>
      <c r="BC51" s="155"/>
      <c r="BD51" s="155"/>
      <c r="BE51" s="155"/>
      <c r="BF51" s="173"/>
      <c r="BG51" s="173"/>
      <c r="BH51" s="173"/>
    </row>
    <row r="52" spans="1:63" ht="20.25" hidden="1" customHeight="1" x14ac:dyDescent="0.25">
      <c r="A52" s="3"/>
      <c r="B52" s="9" t="s">
        <v>18</v>
      </c>
      <c r="C52" s="7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4"/>
      <c r="AM52" s="93"/>
      <c r="AN52" s="93"/>
      <c r="AO52" s="93"/>
      <c r="AP52" s="93"/>
      <c r="AQ52" s="93"/>
      <c r="AR52" s="93"/>
      <c r="AS52" s="93"/>
      <c r="AT52" s="93"/>
      <c r="AU52" s="93"/>
      <c r="AV52" s="6"/>
      <c r="AW52" s="6"/>
      <c r="AX52" s="6"/>
      <c r="AY52" s="92">
        <f t="shared" ref="AY52:AY74" si="91">AW52+AX52</f>
        <v>0</v>
      </c>
      <c r="AZ52" s="91"/>
      <c r="BA52" s="6"/>
      <c r="BB52" s="6"/>
      <c r="BC52" s="6"/>
      <c r="BD52" s="6"/>
      <c r="BE52" s="6"/>
      <c r="BF52" s="39"/>
      <c r="BG52" s="39"/>
      <c r="BH52" s="95"/>
    </row>
    <row r="53" spans="1:63" ht="7.5" hidden="1" customHeight="1" x14ac:dyDescent="0.25">
      <c r="A53" s="3"/>
      <c r="B53" s="40" t="s">
        <v>19</v>
      </c>
      <c r="C53" s="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94">
        <v>1.0371145362121243</v>
      </c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41"/>
      <c r="AX53" s="34"/>
      <c r="AY53" s="92">
        <f t="shared" si="91"/>
        <v>0</v>
      </c>
      <c r="AZ53" s="91"/>
      <c r="BA53" s="6"/>
      <c r="BB53" s="6"/>
      <c r="BC53" s="6"/>
      <c r="BD53" s="6"/>
      <c r="BE53" s="6"/>
      <c r="BF53" s="39"/>
      <c r="BG53" s="39"/>
      <c r="BH53" s="95"/>
    </row>
    <row r="54" spans="1:63" ht="19.5" hidden="1" customHeight="1" x14ac:dyDescent="0.25">
      <c r="A54" s="3"/>
      <c r="B54" s="10" t="s">
        <v>6</v>
      </c>
      <c r="C54" s="7" t="s">
        <v>8</v>
      </c>
      <c r="D54" s="38">
        <v>0.88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96">
        <v>1.0371145362121243</v>
      </c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41">
        <v>0.32500000000000001</v>
      </c>
      <c r="AX54" s="34">
        <v>0.99558000000000002</v>
      </c>
      <c r="AY54" s="92">
        <f t="shared" si="91"/>
        <v>1.3205800000000001</v>
      </c>
      <c r="AZ54" s="91">
        <f>D54-AW54</f>
        <v>0.55499999999999994</v>
      </c>
      <c r="BA54" s="6"/>
      <c r="BB54" s="6"/>
      <c r="BC54" s="6"/>
      <c r="BD54" s="6"/>
      <c r="BE54" s="6"/>
      <c r="BF54" s="39">
        <f>AY54-D54</f>
        <v>0.44058000000000008</v>
      </c>
      <c r="BG54" s="39">
        <f>BF54/D54*100</f>
        <v>50.065909090909102</v>
      </c>
      <c r="BH54" s="95"/>
    </row>
    <row r="55" spans="1:63" ht="21.2" hidden="1" customHeight="1" x14ac:dyDescent="0.25">
      <c r="A55" s="3"/>
      <c r="B55" s="10" t="s">
        <v>15</v>
      </c>
      <c r="C55" s="7" t="s">
        <v>8</v>
      </c>
      <c r="D55" s="38">
        <v>0.92600000000000005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96">
        <v>1.0371145362121243</v>
      </c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41">
        <v>0.371</v>
      </c>
      <c r="AX55" s="33">
        <v>0.99558000000000002</v>
      </c>
      <c r="AY55" s="92">
        <f t="shared" si="91"/>
        <v>1.3665799999999999</v>
      </c>
      <c r="AZ55" s="91">
        <f>D55-AW55</f>
        <v>0.55500000000000005</v>
      </c>
      <c r="BA55" s="6"/>
      <c r="BB55" s="6"/>
      <c r="BC55" s="6"/>
      <c r="BD55" s="6"/>
      <c r="BE55" s="6"/>
      <c r="BF55" s="39">
        <f>AY55-D55</f>
        <v>0.44057999999999986</v>
      </c>
      <c r="BG55" s="39">
        <f>BF55/D55*100</f>
        <v>47.578833693304517</v>
      </c>
      <c r="BH55" s="95"/>
    </row>
    <row r="56" spans="1:63" ht="21.95" hidden="1" customHeight="1" x14ac:dyDescent="0.25">
      <c r="A56" s="3"/>
      <c r="B56" s="10" t="s">
        <v>16</v>
      </c>
      <c r="C56" s="7" t="s">
        <v>8</v>
      </c>
      <c r="D56" s="38">
        <v>0.98799999999999999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96">
        <v>1.0371145362121243</v>
      </c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41">
        <v>0.43299999999999994</v>
      </c>
      <c r="AX56" s="33">
        <v>0.99558000000000002</v>
      </c>
      <c r="AY56" s="92">
        <f t="shared" si="91"/>
        <v>1.42858</v>
      </c>
      <c r="AZ56" s="91">
        <f>D56-AW56</f>
        <v>0.55500000000000005</v>
      </c>
      <c r="BA56" s="6"/>
      <c r="BB56" s="6"/>
      <c r="BC56" s="6"/>
      <c r="BD56" s="6"/>
      <c r="BE56" s="6"/>
      <c r="BF56" s="39">
        <f>AY56-D56</f>
        <v>0.44057999999999997</v>
      </c>
      <c r="BG56" s="39">
        <f>BF56/D56*100</f>
        <v>44.593117408906878</v>
      </c>
      <c r="BH56" s="95"/>
    </row>
    <row r="57" spans="1:63" ht="21" hidden="1" customHeight="1" x14ac:dyDescent="0.25">
      <c r="A57" s="3"/>
      <c r="B57" s="10" t="s">
        <v>17</v>
      </c>
      <c r="C57" s="7" t="s">
        <v>8</v>
      </c>
      <c r="D57" s="38">
        <v>1.173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97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41">
        <v>0.61799999999999999</v>
      </c>
      <c r="AX57" s="33">
        <v>0.99558000000000002</v>
      </c>
      <c r="AY57" s="92">
        <f t="shared" si="91"/>
        <v>1.61358</v>
      </c>
      <c r="AZ57" s="91">
        <f>D57-AW57</f>
        <v>0.55500000000000005</v>
      </c>
      <c r="BA57" s="6"/>
      <c r="BB57" s="6"/>
      <c r="BC57" s="6"/>
      <c r="BD57" s="6"/>
      <c r="BE57" s="6"/>
      <c r="BF57" s="39">
        <f>AY57-D57</f>
        <v>0.44057999999999997</v>
      </c>
      <c r="BG57" s="39">
        <f>BF57/D57*100</f>
        <v>37.56010230179028</v>
      </c>
      <c r="BH57" s="95"/>
    </row>
    <row r="58" spans="1:63" ht="18.75" hidden="1" customHeight="1" x14ac:dyDescent="0.25">
      <c r="A58" s="3"/>
      <c r="B58" s="40" t="s">
        <v>20</v>
      </c>
      <c r="C58" s="15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98">
        <v>310.97264197427268</v>
      </c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3"/>
      <c r="AX58" s="43"/>
      <c r="AY58" s="92">
        <f t="shared" si="91"/>
        <v>0</v>
      </c>
      <c r="AZ58" s="91"/>
      <c r="BA58" s="6"/>
      <c r="BB58" s="6"/>
      <c r="BC58" s="6"/>
      <c r="BD58" s="6"/>
      <c r="BE58" s="6"/>
      <c r="BF58" s="39"/>
      <c r="BG58" s="39"/>
      <c r="BH58" s="95"/>
    </row>
    <row r="59" spans="1:63" ht="20.25" hidden="1" customHeight="1" x14ac:dyDescent="0.25">
      <c r="A59" s="3"/>
      <c r="B59" s="10" t="s">
        <v>6</v>
      </c>
      <c r="C59" s="15" t="s">
        <v>21</v>
      </c>
      <c r="D59" s="44">
        <v>205.66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99">
        <v>310.97264197427268</v>
      </c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33">
        <v>142.13999999999999</v>
      </c>
      <c r="AX59" s="36">
        <v>345.40359000000001</v>
      </c>
      <c r="AY59" s="92">
        <f t="shared" si="91"/>
        <v>487.54358999999999</v>
      </c>
      <c r="AZ59" s="91">
        <f>D59-AW59</f>
        <v>63.52000000000001</v>
      </c>
      <c r="BA59" s="6"/>
      <c r="BB59" s="6"/>
      <c r="BC59" s="6"/>
      <c r="BD59" s="6"/>
      <c r="BE59" s="6"/>
      <c r="BF59" s="39">
        <f>AY59-D59</f>
        <v>281.88359000000003</v>
      </c>
      <c r="BG59" s="39">
        <f>BF59/D59*100</f>
        <v>137.0629145191092</v>
      </c>
      <c r="BH59" s="95"/>
    </row>
    <row r="60" spans="1:63" ht="19.5" hidden="1" customHeight="1" x14ac:dyDescent="0.25">
      <c r="A60" s="3"/>
      <c r="B60" s="10" t="s">
        <v>15</v>
      </c>
      <c r="C60" s="15" t="s">
        <v>21</v>
      </c>
      <c r="D60" s="44">
        <v>256.73700000000002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99">
        <v>310.97264197427268</v>
      </c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33">
        <v>193.21700000000001</v>
      </c>
      <c r="AX60" s="41">
        <v>345.40359000000001</v>
      </c>
      <c r="AY60" s="92">
        <f t="shared" si="91"/>
        <v>538.62058999999999</v>
      </c>
      <c r="AZ60" s="91">
        <f>D60-AW60</f>
        <v>63.52000000000001</v>
      </c>
      <c r="BA60" s="6"/>
      <c r="BB60" s="6"/>
      <c r="BC60" s="6"/>
      <c r="BD60" s="6"/>
      <c r="BE60" s="6"/>
      <c r="BF60" s="39">
        <f>AY60-D60</f>
        <v>281.88358999999997</v>
      </c>
      <c r="BG60" s="39">
        <f>BF60/D60*100</f>
        <v>109.7946887281537</v>
      </c>
      <c r="BH60" s="95"/>
    </row>
    <row r="61" spans="1:63" ht="19.5" hidden="1" customHeight="1" x14ac:dyDescent="0.25">
      <c r="A61" s="3"/>
      <c r="B61" s="10" t="s">
        <v>16</v>
      </c>
      <c r="C61" s="15" t="s">
        <v>21</v>
      </c>
      <c r="D61" s="44">
        <v>474.57900000000001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99">
        <v>310.97264197427268</v>
      </c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33">
        <v>411.05900000000003</v>
      </c>
      <c r="AX61" s="41">
        <v>345.40359000000001</v>
      </c>
      <c r="AY61" s="92">
        <f t="shared" si="91"/>
        <v>756.46259000000009</v>
      </c>
      <c r="AZ61" s="91">
        <f>D61-AW61</f>
        <v>63.519999999999982</v>
      </c>
      <c r="BA61" s="6"/>
      <c r="BB61" s="6"/>
      <c r="BC61" s="6"/>
      <c r="BD61" s="6"/>
      <c r="BE61" s="6"/>
      <c r="BF61" s="39">
        <f>AY61-D61</f>
        <v>281.88359000000008</v>
      </c>
      <c r="BG61" s="39">
        <f>BF61/D61*100</f>
        <v>59.396557791221291</v>
      </c>
      <c r="BH61" s="95"/>
    </row>
    <row r="62" spans="1:63" ht="21" hidden="1" customHeight="1" x14ac:dyDescent="0.25">
      <c r="A62" s="3"/>
      <c r="B62" s="10" t="s">
        <v>17</v>
      </c>
      <c r="C62" s="15" t="s">
        <v>21</v>
      </c>
      <c r="D62" s="44">
        <v>680.06200000000001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33">
        <v>616.54200000000003</v>
      </c>
      <c r="AX62" s="41">
        <v>345.40359000000001</v>
      </c>
      <c r="AY62" s="92">
        <f t="shared" si="91"/>
        <v>961.94559000000004</v>
      </c>
      <c r="AZ62" s="91">
        <f>D62-AW62</f>
        <v>63.519999999999982</v>
      </c>
      <c r="BA62" s="6"/>
      <c r="BB62" s="6"/>
      <c r="BC62" s="6"/>
      <c r="BD62" s="6"/>
      <c r="BE62" s="6"/>
      <c r="BF62" s="39">
        <f>AY62-D62</f>
        <v>281.88359000000003</v>
      </c>
      <c r="BG62" s="39">
        <f>BF62/D62*100</f>
        <v>41.44968988121672</v>
      </c>
      <c r="BH62" s="95"/>
    </row>
    <row r="63" spans="1:63" ht="4.5" hidden="1" customHeight="1" x14ac:dyDescent="0.25">
      <c r="A63" s="3"/>
      <c r="B63" s="9" t="s">
        <v>36</v>
      </c>
      <c r="C63" s="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3"/>
      <c r="AX63" s="43"/>
      <c r="AY63" s="92">
        <f t="shared" si="91"/>
        <v>0</v>
      </c>
      <c r="AZ63" s="6"/>
      <c r="BA63" s="6"/>
      <c r="BB63" s="6"/>
      <c r="BC63" s="6"/>
      <c r="BD63" s="6"/>
      <c r="BE63" s="6"/>
      <c r="BF63" s="39"/>
      <c r="BG63" s="39"/>
      <c r="BH63" s="95"/>
    </row>
    <row r="64" spans="1:63" ht="19.5" hidden="1" customHeight="1" x14ac:dyDescent="0.25">
      <c r="A64" s="3"/>
      <c r="B64" s="7" t="s">
        <v>22</v>
      </c>
      <c r="C64" s="1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92">
        <f t="shared" si="91"/>
        <v>0</v>
      </c>
      <c r="AZ64" s="6"/>
      <c r="BA64" s="6"/>
      <c r="BB64" s="6"/>
      <c r="BC64" s="6"/>
      <c r="BD64" s="6"/>
      <c r="BE64" s="6"/>
      <c r="BF64" s="39"/>
      <c r="BG64" s="39"/>
      <c r="BH64" s="95"/>
    </row>
    <row r="65" spans="1:60" hidden="1" x14ac:dyDescent="0.25">
      <c r="A65" s="3"/>
      <c r="B65" s="10" t="s">
        <v>6</v>
      </c>
      <c r="C65" s="15" t="s">
        <v>8</v>
      </c>
      <c r="D65" s="32">
        <v>1.145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3">
        <v>0.59</v>
      </c>
      <c r="AX65" s="34">
        <v>0.88100000000000001</v>
      </c>
      <c r="AY65" s="92">
        <f t="shared" si="91"/>
        <v>1.4710000000000001</v>
      </c>
      <c r="AZ65" s="43">
        <f>D65-AW65</f>
        <v>0.55500000000000005</v>
      </c>
      <c r="BA65" s="6"/>
      <c r="BB65" s="6"/>
      <c r="BC65" s="6"/>
      <c r="BD65" s="6"/>
      <c r="BE65" s="6"/>
      <c r="BF65" s="39">
        <f>AY65-D65</f>
        <v>0.32600000000000007</v>
      </c>
      <c r="BG65" s="39">
        <f>BF65/D65*100</f>
        <v>28.471615720524024</v>
      </c>
      <c r="BH65" s="95"/>
    </row>
    <row r="66" spans="1:60" hidden="1" x14ac:dyDescent="0.25">
      <c r="A66" s="3"/>
      <c r="B66" s="10" t="s">
        <v>15</v>
      </c>
      <c r="C66" s="15" t="s">
        <v>8</v>
      </c>
      <c r="D66" s="32">
        <v>1.304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3">
        <v>0.749</v>
      </c>
      <c r="AX66" s="33">
        <v>0.88100000000000001</v>
      </c>
      <c r="AY66" s="92">
        <f t="shared" si="91"/>
        <v>1.63</v>
      </c>
      <c r="AZ66" s="43">
        <f>D66-AW66</f>
        <v>0.55500000000000005</v>
      </c>
      <c r="BA66" s="6"/>
      <c r="BB66" s="6"/>
      <c r="BC66" s="6"/>
      <c r="BD66" s="6"/>
      <c r="BE66" s="6"/>
      <c r="BF66" s="39">
        <f>AY66-D66</f>
        <v>0.32599999999999985</v>
      </c>
      <c r="BG66" s="39">
        <f>BF66/D66*100</f>
        <v>24.999999999999986</v>
      </c>
      <c r="BH66" s="95"/>
    </row>
    <row r="67" spans="1:60" hidden="1" x14ac:dyDescent="0.25">
      <c r="A67" s="3"/>
      <c r="B67" s="10" t="s">
        <v>16</v>
      </c>
      <c r="C67" s="15" t="s">
        <v>8</v>
      </c>
      <c r="D67" s="32">
        <v>1.7250000000000001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3">
        <v>1.17</v>
      </c>
      <c r="AX67" s="33">
        <v>0.88100000000000001</v>
      </c>
      <c r="AY67" s="92">
        <f t="shared" si="91"/>
        <v>2.0510000000000002</v>
      </c>
      <c r="AZ67" s="43">
        <f>D67-AW67</f>
        <v>0.55500000000000016</v>
      </c>
      <c r="BA67" s="6"/>
      <c r="BB67" s="6"/>
      <c r="BC67" s="6"/>
      <c r="BD67" s="6"/>
      <c r="BE67" s="6"/>
      <c r="BF67" s="39">
        <f>AY67-D67</f>
        <v>0.32600000000000007</v>
      </c>
      <c r="BG67" s="39">
        <f>BF67/D67*100</f>
        <v>18.898550724637683</v>
      </c>
      <c r="BH67" s="95"/>
    </row>
    <row r="68" spans="1:60" hidden="1" x14ac:dyDescent="0.25">
      <c r="A68" s="3"/>
      <c r="B68" s="10" t="s">
        <v>17</v>
      </c>
      <c r="C68" s="15" t="s">
        <v>8</v>
      </c>
      <c r="D68" s="32">
        <v>2.3199999999999998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3">
        <v>1.7649999999999999</v>
      </c>
      <c r="AX68" s="33">
        <v>0.88100000000000001</v>
      </c>
      <c r="AY68" s="92">
        <f t="shared" si="91"/>
        <v>2.6459999999999999</v>
      </c>
      <c r="AZ68" s="43">
        <f>D68-AW68</f>
        <v>0.55499999999999994</v>
      </c>
      <c r="BA68" s="6"/>
      <c r="BB68" s="6"/>
      <c r="BC68" s="6"/>
      <c r="BD68" s="6"/>
      <c r="BE68" s="6"/>
      <c r="BF68" s="39">
        <f>AY68-D68</f>
        <v>0.32600000000000007</v>
      </c>
      <c r="BG68" s="39">
        <f>BF68/D68*100</f>
        <v>14.051724137931037</v>
      </c>
      <c r="BH68" s="95"/>
    </row>
    <row r="69" spans="1:60" ht="18" hidden="1" customHeight="1" x14ac:dyDescent="0.25">
      <c r="A69" s="3"/>
      <c r="B69" s="7" t="s">
        <v>23</v>
      </c>
      <c r="C69" s="15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3"/>
      <c r="AX69" s="6"/>
      <c r="AY69" s="92">
        <f t="shared" si="91"/>
        <v>0</v>
      </c>
      <c r="AZ69" s="6"/>
      <c r="BA69" s="6"/>
      <c r="BB69" s="6"/>
      <c r="BC69" s="6"/>
      <c r="BD69" s="6"/>
      <c r="BE69" s="6"/>
      <c r="BF69" s="39"/>
      <c r="BG69" s="39"/>
      <c r="BH69" s="95"/>
    </row>
    <row r="70" spans="1:60" hidden="1" x14ac:dyDescent="0.25">
      <c r="A70" s="3"/>
      <c r="B70" s="10" t="s">
        <v>6</v>
      </c>
      <c r="C70" s="15" t="s">
        <v>8</v>
      </c>
      <c r="D70" s="32">
        <v>1.6120000000000001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3">
        <v>0.59</v>
      </c>
      <c r="AX70" s="34">
        <v>1.6693</v>
      </c>
      <c r="AY70" s="92">
        <f t="shared" si="91"/>
        <v>2.2593000000000001</v>
      </c>
      <c r="AZ70" s="43">
        <f>D70-AW70</f>
        <v>1.0220000000000002</v>
      </c>
      <c r="BA70" s="6"/>
      <c r="BB70" s="6"/>
      <c r="BC70" s="6"/>
      <c r="BD70" s="6"/>
      <c r="BE70" s="6"/>
      <c r="BF70" s="39">
        <f>AY70-D70</f>
        <v>0.64729999999999999</v>
      </c>
      <c r="BG70" s="39">
        <f>BF70/D70*100</f>
        <v>40.155086848635229</v>
      </c>
      <c r="BH70" s="95"/>
    </row>
    <row r="71" spans="1:60" hidden="1" x14ac:dyDescent="0.25">
      <c r="A71" s="3"/>
      <c r="B71" s="10" t="s">
        <v>15</v>
      </c>
      <c r="C71" s="15" t="s">
        <v>8</v>
      </c>
      <c r="D71" s="32">
        <v>1.7709999999999999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3">
        <v>0.74899999999999989</v>
      </c>
      <c r="AX71" s="33">
        <v>1.6693</v>
      </c>
      <c r="AY71" s="92">
        <f t="shared" si="91"/>
        <v>2.4182999999999999</v>
      </c>
      <c r="AZ71" s="43">
        <f>D71-AW71</f>
        <v>1.022</v>
      </c>
      <c r="BA71" s="6"/>
      <c r="BB71" s="6"/>
      <c r="BC71" s="6"/>
      <c r="BD71" s="6"/>
      <c r="BE71" s="6"/>
      <c r="BF71" s="39">
        <f>AY71-D71</f>
        <v>0.64729999999999999</v>
      </c>
      <c r="BG71" s="39">
        <f>BF71/D71*100</f>
        <v>36.549971767363068</v>
      </c>
      <c r="BH71" s="95"/>
    </row>
    <row r="72" spans="1:60" hidden="1" x14ac:dyDescent="0.25">
      <c r="A72" s="3"/>
      <c r="B72" s="10" t="s">
        <v>16</v>
      </c>
      <c r="C72" s="15" t="s">
        <v>8</v>
      </c>
      <c r="D72" s="32">
        <v>2.1920000000000002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3">
        <v>1.17</v>
      </c>
      <c r="AX72" s="33">
        <v>1.6693</v>
      </c>
      <c r="AY72" s="92">
        <f t="shared" si="91"/>
        <v>2.8392999999999997</v>
      </c>
      <c r="AZ72" s="43">
        <f>D72-AW72</f>
        <v>1.0220000000000002</v>
      </c>
      <c r="BA72" s="6"/>
      <c r="BB72" s="6"/>
      <c r="BC72" s="6"/>
      <c r="BD72" s="6"/>
      <c r="BE72" s="6"/>
      <c r="BF72" s="39">
        <f>AY72-D72</f>
        <v>0.64729999999999954</v>
      </c>
      <c r="BG72" s="39">
        <f>BF72/D72*100</f>
        <v>29.530109489051071</v>
      </c>
      <c r="BH72" s="95"/>
    </row>
    <row r="73" spans="1:60" hidden="1" x14ac:dyDescent="0.25">
      <c r="A73" s="3"/>
      <c r="B73" s="10" t="s">
        <v>17</v>
      </c>
      <c r="C73" s="15" t="s">
        <v>8</v>
      </c>
      <c r="D73" s="32">
        <v>2.7869999999999999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3">
        <v>1.7649999999999999</v>
      </c>
      <c r="AX73" s="33">
        <v>1.6693</v>
      </c>
      <c r="AY73" s="92">
        <f t="shared" si="91"/>
        <v>3.4342999999999999</v>
      </c>
      <c r="AZ73" s="43">
        <f>D73-AW73</f>
        <v>1.022</v>
      </c>
      <c r="BA73" s="6"/>
      <c r="BB73" s="6"/>
      <c r="BC73" s="6"/>
      <c r="BD73" s="6"/>
      <c r="BE73" s="6"/>
      <c r="BF73" s="39">
        <f>AY73-D73</f>
        <v>0.64729999999999999</v>
      </c>
      <c r="BG73" s="39">
        <f>BF73/D73*100</f>
        <v>23.225690706853246</v>
      </c>
      <c r="BH73" s="95"/>
    </row>
    <row r="74" spans="1:60" ht="18" hidden="1" customHeight="1" x14ac:dyDescent="0.25">
      <c r="A74" s="3"/>
      <c r="B74" s="7" t="s">
        <v>24</v>
      </c>
      <c r="C74" s="1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92">
        <f t="shared" si="91"/>
        <v>0</v>
      </c>
      <c r="AZ74" s="6"/>
      <c r="BA74" s="6"/>
      <c r="BB74" s="6"/>
      <c r="BC74" s="6"/>
      <c r="BD74" s="6"/>
      <c r="BE74" s="6"/>
      <c r="BF74" s="39"/>
      <c r="BG74" s="39"/>
      <c r="BH74" s="95"/>
    </row>
    <row r="75" spans="1:60" hidden="1" x14ac:dyDescent="0.25">
      <c r="A75" s="3"/>
      <c r="B75" s="10" t="s">
        <v>6</v>
      </c>
      <c r="C75" s="15" t="s">
        <v>8</v>
      </c>
      <c r="D75" s="32">
        <v>1.714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3">
        <v>0.59</v>
      </c>
      <c r="AX75" s="34">
        <v>2.17428</v>
      </c>
      <c r="AY75" s="92">
        <v>2.7642799999999998</v>
      </c>
      <c r="AZ75" s="43">
        <f>D75-AW75</f>
        <v>1.1240000000000001</v>
      </c>
      <c r="BA75" s="6"/>
      <c r="BB75" s="6"/>
      <c r="BC75" s="6"/>
      <c r="BD75" s="6"/>
      <c r="BE75" s="6"/>
      <c r="BF75" s="39">
        <f>AY75-D75</f>
        <v>1.0502799999999999</v>
      </c>
      <c r="BG75" s="39">
        <f>BF75/D75*100</f>
        <v>61.276546091015163</v>
      </c>
      <c r="BH75" s="95"/>
    </row>
    <row r="76" spans="1:60" hidden="1" x14ac:dyDescent="0.25">
      <c r="A76" s="3"/>
      <c r="B76" s="10" t="s">
        <v>15</v>
      </c>
      <c r="C76" s="15" t="s">
        <v>8</v>
      </c>
      <c r="D76" s="32">
        <v>1.873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3">
        <v>0.74899999999999989</v>
      </c>
      <c r="AX76" s="33">
        <v>2.17428</v>
      </c>
      <c r="AY76" s="92">
        <v>2.9232800000000001</v>
      </c>
      <c r="AZ76" s="43">
        <f>D76-AW76</f>
        <v>1.1240000000000001</v>
      </c>
      <c r="BA76" s="6"/>
      <c r="BB76" s="6"/>
      <c r="BC76" s="6"/>
      <c r="BD76" s="6"/>
      <c r="BE76" s="6"/>
      <c r="BF76" s="39">
        <f>AY76-D76</f>
        <v>1.0502800000000001</v>
      </c>
      <c r="BG76" s="39">
        <f>BF76/D76*100</f>
        <v>56.074746396155902</v>
      </c>
      <c r="BH76" s="95"/>
    </row>
    <row r="77" spans="1:60" hidden="1" x14ac:dyDescent="0.25">
      <c r="A77" s="3"/>
      <c r="B77" s="10" t="s">
        <v>16</v>
      </c>
      <c r="C77" s="15" t="s">
        <v>8</v>
      </c>
      <c r="D77" s="32">
        <v>2.294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3">
        <v>1.17</v>
      </c>
      <c r="AX77" s="33">
        <v>2.17428</v>
      </c>
      <c r="AY77" s="92">
        <v>3.3442799999999999</v>
      </c>
      <c r="AZ77" s="43">
        <f>D77-AW77</f>
        <v>1.1240000000000001</v>
      </c>
      <c r="BA77" s="6"/>
      <c r="BB77" s="6"/>
      <c r="BC77" s="6"/>
      <c r="BD77" s="6"/>
      <c r="BE77" s="6"/>
      <c r="BF77" s="39">
        <f>AY77-D77</f>
        <v>1.0502799999999999</v>
      </c>
      <c r="BG77" s="39">
        <f>BF77/D77*100</f>
        <v>45.783783783783775</v>
      </c>
      <c r="BH77" s="95"/>
    </row>
    <row r="78" spans="1:60" hidden="1" x14ac:dyDescent="0.25">
      <c r="A78" s="3"/>
      <c r="B78" s="10" t="s">
        <v>17</v>
      </c>
      <c r="C78" s="15" t="s">
        <v>8</v>
      </c>
      <c r="D78" s="32">
        <v>2.8889999999999998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3">
        <v>1.7649999999999999</v>
      </c>
      <c r="AX78" s="33">
        <v>2.17428</v>
      </c>
      <c r="AY78" s="92">
        <v>3.9392799999999997</v>
      </c>
      <c r="AZ78" s="43">
        <f>D78-AW78</f>
        <v>1.1239999999999999</v>
      </c>
      <c r="BA78" s="6"/>
      <c r="BB78" s="6"/>
      <c r="BC78" s="6"/>
      <c r="BD78" s="6"/>
      <c r="BE78" s="6"/>
      <c r="BF78" s="39">
        <f>AY78-D78</f>
        <v>1.0502799999999999</v>
      </c>
      <c r="BG78" s="39">
        <f>BF78/D78*100</f>
        <v>36.354447905849774</v>
      </c>
      <c r="BH78" s="95"/>
    </row>
    <row r="79" spans="1:60" hidden="1" x14ac:dyDescent="0.25">
      <c r="A79" s="21" t="s">
        <v>25</v>
      </c>
      <c r="B79" s="22" t="s">
        <v>26</v>
      </c>
      <c r="C79" s="22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23"/>
      <c r="AX79" s="23"/>
      <c r="AY79" s="25"/>
      <c r="AZ79" s="43">
        <f>D79-AW79</f>
        <v>0</v>
      </c>
      <c r="BA79" s="6"/>
      <c r="BB79" s="6"/>
      <c r="BC79" s="6"/>
      <c r="BD79" s="6"/>
      <c r="BE79" s="6"/>
      <c r="BF79" s="47"/>
      <c r="BG79" s="47"/>
      <c r="BH79" s="100"/>
    </row>
    <row r="80" spans="1:60" hidden="1" x14ac:dyDescent="0.25">
      <c r="A80" s="3"/>
      <c r="B80" s="9" t="s">
        <v>5</v>
      </c>
      <c r="C80" s="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33"/>
      <c r="AX80" s="33"/>
      <c r="AY80" s="92"/>
      <c r="AZ80" s="43"/>
      <c r="BA80" s="6"/>
      <c r="BB80" s="6"/>
      <c r="BC80" s="6"/>
      <c r="BD80" s="6"/>
      <c r="BE80" s="6"/>
      <c r="BF80" s="39"/>
      <c r="BG80" s="39"/>
      <c r="BH80" s="95"/>
    </row>
    <row r="81" spans="1:60" hidden="1" x14ac:dyDescent="0.25">
      <c r="A81" s="3"/>
      <c r="B81" s="10" t="s">
        <v>16</v>
      </c>
      <c r="C81" s="10" t="s">
        <v>8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33"/>
      <c r="AX81" s="34"/>
      <c r="AY81" s="92"/>
      <c r="AZ81" s="43"/>
      <c r="BA81" s="6"/>
      <c r="BB81" s="6"/>
      <c r="BC81" s="6"/>
      <c r="BD81" s="6"/>
      <c r="BE81" s="6"/>
      <c r="BF81" s="39"/>
      <c r="BG81" s="39"/>
      <c r="BH81" s="95"/>
    </row>
    <row r="82" spans="1:60" hidden="1" x14ac:dyDescent="0.25">
      <c r="A82" s="3"/>
      <c r="B82" s="3" t="s">
        <v>7</v>
      </c>
      <c r="C82" s="7" t="s">
        <v>8</v>
      </c>
      <c r="D82" s="48">
        <v>2.0310000000000001</v>
      </c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33">
        <v>1.17</v>
      </c>
      <c r="AX82" s="33">
        <v>1.5587200000000001</v>
      </c>
      <c r="AY82" s="92">
        <v>2.72872</v>
      </c>
      <c r="AZ82" s="43">
        <f>D82-AW82</f>
        <v>0.86100000000000021</v>
      </c>
      <c r="BA82" s="6"/>
      <c r="BB82" s="6"/>
      <c r="BC82" s="6"/>
      <c r="BD82" s="6"/>
      <c r="BE82" s="6"/>
      <c r="BF82" s="39">
        <f>AY82-D82</f>
        <v>0.6977199999999999</v>
      </c>
      <c r="BG82" s="39">
        <f>BF82/D82*100</f>
        <v>34.353520433284089</v>
      </c>
      <c r="BH82" s="95"/>
    </row>
    <row r="83" spans="1:60" hidden="1" x14ac:dyDescent="0.25">
      <c r="A83" s="3"/>
      <c r="B83" s="3" t="s">
        <v>37</v>
      </c>
      <c r="C83" s="7" t="s">
        <v>8</v>
      </c>
      <c r="D83" s="48">
        <v>2.0779999999999998</v>
      </c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33">
        <v>1.17</v>
      </c>
      <c r="AX83" s="33">
        <v>1.6479200000000001</v>
      </c>
      <c r="AY83" s="92">
        <v>2.81792</v>
      </c>
      <c r="AZ83" s="43">
        <f>D83-AW83</f>
        <v>0.90799999999999992</v>
      </c>
      <c r="BA83" s="6"/>
      <c r="BB83" s="6"/>
      <c r="BC83" s="6"/>
      <c r="BD83" s="6"/>
      <c r="BE83" s="6"/>
      <c r="BF83" s="39">
        <f>AY83-D83</f>
        <v>0.73992000000000013</v>
      </c>
      <c r="BG83" s="39">
        <f>BF83/D83*100</f>
        <v>35.607314725697798</v>
      </c>
      <c r="BH83" s="95"/>
    </row>
    <row r="84" spans="1:60" hidden="1" x14ac:dyDescent="0.25">
      <c r="A84" s="3"/>
      <c r="B84" s="3" t="s">
        <v>38</v>
      </c>
      <c r="C84" s="7" t="s">
        <v>8</v>
      </c>
      <c r="D84" s="48">
        <v>2.1429999999999998</v>
      </c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33">
        <v>1.17</v>
      </c>
      <c r="AX84" s="33">
        <v>1.76955</v>
      </c>
      <c r="AY84" s="92">
        <v>2.9395499999999997</v>
      </c>
      <c r="AZ84" s="43">
        <f>D84-AW84</f>
        <v>0.97299999999999986</v>
      </c>
      <c r="BA84" s="6"/>
      <c r="BB84" s="6"/>
      <c r="BC84" s="6"/>
      <c r="BD84" s="6"/>
      <c r="BE84" s="6"/>
      <c r="BF84" s="39">
        <f>AY84-D84</f>
        <v>0.79654999999999987</v>
      </c>
      <c r="BG84" s="39">
        <f>BF84/D84*100</f>
        <v>37.169855342977129</v>
      </c>
      <c r="BH84" s="95"/>
    </row>
    <row r="85" spans="1:60" hidden="1" x14ac:dyDescent="0.25">
      <c r="A85" s="3"/>
      <c r="B85" s="3" t="s">
        <v>39</v>
      </c>
      <c r="C85" s="7" t="s">
        <v>8</v>
      </c>
      <c r="D85" s="48">
        <v>2.2349999999999999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33">
        <v>1.17</v>
      </c>
      <c r="AX85" s="33">
        <v>1.9452499999999999</v>
      </c>
      <c r="AY85" s="92">
        <v>3.1152499999999996</v>
      </c>
      <c r="AZ85" s="43">
        <f>D85-AW85</f>
        <v>1.0649999999999999</v>
      </c>
      <c r="BA85" s="6"/>
      <c r="BB85" s="6"/>
      <c r="BC85" s="6"/>
      <c r="BD85" s="6"/>
      <c r="BE85" s="6"/>
      <c r="BF85" s="39">
        <f>AY85-D85</f>
        <v>0.88024999999999975</v>
      </c>
      <c r="BG85" s="39">
        <f>BF85/D85*100</f>
        <v>39.384787472035789</v>
      </c>
      <c r="BH85" s="95"/>
    </row>
    <row r="86" spans="1:60" hidden="1" x14ac:dyDescent="0.25">
      <c r="A86" s="3"/>
      <c r="B86" s="10" t="s">
        <v>17</v>
      </c>
      <c r="C86" s="10" t="s">
        <v>8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33"/>
      <c r="AX86" s="34"/>
      <c r="AY86" s="92"/>
      <c r="AZ86" s="43"/>
      <c r="BA86" s="6"/>
      <c r="BB86" s="6"/>
      <c r="BC86" s="6"/>
      <c r="BD86" s="6"/>
      <c r="BE86" s="6"/>
      <c r="BF86" s="39"/>
      <c r="BG86" s="39"/>
      <c r="BH86" s="95"/>
    </row>
    <row r="87" spans="1:60" hidden="1" x14ac:dyDescent="0.25">
      <c r="A87" s="3"/>
      <c r="B87" s="3" t="s">
        <v>7</v>
      </c>
      <c r="C87" s="7" t="s">
        <v>8</v>
      </c>
      <c r="D87" s="48">
        <v>2.6389999999999998</v>
      </c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33">
        <v>1.7779999999999998</v>
      </c>
      <c r="AX87" s="33">
        <v>1.5587200000000001</v>
      </c>
      <c r="AY87" s="92">
        <v>3.3367199999999997</v>
      </c>
      <c r="AZ87" s="43">
        <f>D87-AW87</f>
        <v>0.86099999999999999</v>
      </c>
      <c r="BA87" s="6"/>
      <c r="BB87" s="6"/>
      <c r="BC87" s="6"/>
      <c r="BD87" s="6"/>
      <c r="BE87" s="6"/>
      <c r="BF87" s="39">
        <f>AY87-D87</f>
        <v>0.6977199999999999</v>
      </c>
      <c r="BG87" s="39">
        <f>BF87/D87*100</f>
        <v>26.438802576733611</v>
      </c>
      <c r="BH87" s="95"/>
    </row>
    <row r="88" spans="1:60" hidden="1" x14ac:dyDescent="0.25">
      <c r="A88" s="3"/>
      <c r="B88" s="3" t="s">
        <v>37</v>
      </c>
      <c r="C88" s="7" t="s">
        <v>8</v>
      </c>
      <c r="D88" s="48">
        <v>2.6859999999999999</v>
      </c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33">
        <v>1.778</v>
      </c>
      <c r="AX88" s="33">
        <v>1.6479200000000001</v>
      </c>
      <c r="AY88" s="92">
        <v>3.4259200000000001</v>
      </c>
      <c r="AZ88" s="43">
        <f>D88-AW88</f>
        <v>0.90799999999999992</v>
      </c>
      <c r="BA88" s="6"/>
      <c r="BB88" s="6"/>
      <c r="BC88" s="6"/>
      <c r="BD88" s="6"/>
      <c r="BE88" s="6"/>
      <c r="BF88" s="39">
        <f>AY88-D88</f>
        <v>0.73992000000000013</v>
      </c>
      <c r="BG88" s="39">
        <f>BF88/D88*100</f>
        <v>27.547282204020856</v>
      </c>
      <c r="BH88" s="95"/>
    </row>
    <row r="89" spans="1:60" hidden="1" x14ac:dyDescent="0.25">
      <c r="A89" s="3"/>
      <c r="B89" s="3" t="s">
        <v>38</v>
      </c>
      <c r="C89" s="7" t="s">
        <v>8</v>
      </c>
      <c r="D89" s="48">
        <v>2.7509999999999999</v>
      </c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33">
        <v>1.778</v>
      </c>
      <c r="AX89" s="33">
        <v>1.76955</v>
      </c>
      <c r="AY89" s="92">
        <v>3.5475500000000002</v>
      </c>
      <c r="AZ89" s="43">
        <f>D89-AW89</f>
        <v>0.97299999999999986</v>
      </c>
      <c r="BA89" s="6"/>
      <c r="BB89" s="6"/>
      <c r="BC89" s="6"/>
      <c r="BD89" s="6"/>
      <c r="BE89" s="6"/>
      <c r="BF89" s="39">
        <f>AY89-D89</f>
        <v>0.79655000000000031</v>
      </c>
      <c r="BG89" s="39">
        <f>BF89/D89*100</f>
        <v>28.954925481643052</v>
      </c>
      <c r="BH89" s="95"/>
    </row>
    <row r="90" spans="1:60" hidden="1" x14ac:dyDescent="0.25">
      <c r="A90" s="3"/>
      <c r="B90" s="3" t="s">
        <v>39</v>
      </c>
      <c r="C90" s="7" t="s">
        <v>8</v>
      </c>
      <c r="D90" s="48">
        <v>2.843</v>
      </c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33">
        <v>1.778</v>
      </c>
      <c r="AX90" s="33">
        <v>1.9452499999999999</v>
      </c>
      <c r="AY90" s="92">
        <v>3.7232500000000002</v>
      </c>
      <c r="AZ90" s="43">
        <f>D90-AW90</f>
        <v>1.0649999999999999</v>
      </c>
      <c r="BA90" s="6"/>
      <c r="BB90" s="6"/>
      <c r="BC90" s="6"/>
      <c r="BD90" s="6"/>
      <c r="BE90" s="6"/>
      <c r="BF90" s="39">
        <f>AY90-D90</f>
        <v>0.8802500000000002</v>
      </c>
      <c r="BG90" s="39">
        <f>BF90/D90*100</f>
        <v>30.962011959198037</v>
      </c>
      <c r="BH90" s="95"/>
    </row>
    <row r="91" spans="1:60" ht="21.2" hidden="1" customHeight="1" x14ac:dyDescent="0.25">
      <c r="A91" s="3"/>
      <c r="B91" s="9" t="s">
        <v>18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29"/>
      <c r="AZ91" s="43"/>
      <c r="BA91" s="6"/>
      <c r="BB91" s="6"/>
      <c r="BC91" s="6"/>
      <c r="BD91" s="6"/>
      <c r="BE91" s="6"/>
      <c r="BF91" s="39"/>
      <c r="BG91" s="39"/>
      <c r="BH91" s="95"/>
    </row>
    <row r="92" spans="1:60" ht="19.5" hidden="1" customHeight="1" x14ac:dyDescent="0.25">
      <c r="A92" s="3"/>
      <c r="B92" s="40" t="s">
        <v>19</v>
      </c>
      <c r="C92" s="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41"/>
      <c r="AX92" s="33"/>
      <c r="AY92" s="92"/>
      <c r="AZ92" s="43"/>
      <c r="BA92" s="6"/>
      <c r="BB92" s="6"/>
      <c r="BC92" s="6"/>
      <c r="BD92" s="6"/>
      <c r="BE92" s="6"/>
      <c r="BF92" s="39"/>
      <c r="BG92" s="39"/>
      <c r="BH92" s="95"/>
    </row>
    <row r="93" spans="1:60" ht="19.5" hidden="1" customHeight="1" x14ac:dyDescent="0.25">
      <c r="A93" s="3"/>
      <c r="B93" s="10" t="s">
        <v>16</v>
      </c>
      <c r="C93" s="7" t="s">
        <v>8</v>
      </c>
      <c r="D93" s="38">
        <v>0.98799999999999999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41">
        <v>0.43299999999999994</v>
      </c>
      <c r="AX93" s="33">
        <v>0.99558000000000002</v>
      </c>
      <c r="AY93" s="92">
        <v>1.42858</v>
      </c>
      <c r="AZ93" s="43">
        <f>D93-AW93</f>
        <v>0.55500000000000005</v>
      </c>
      <c r="BA93" s="6"/>
      <c r="BB93" s="6"/>
      <c r="BC93" s="6"/>
      <c r="BD93" s="6"/>
      <c r="BE93" s="6"/>
      <c r="BF93" s="39">
        <f>AY93-D93</f>
        <v>0.44057999999999997</v>
      </c>
      <c r="BG93" s="39">
        <f>BF93/D93*100</f>
        <v>44.593117408906878</v>
      </c>
      <c r="BH93" s="95"/>
    </row>
    <row r="94" spans="1:60" ht="19.5" hidden="1" customHeight="1" x14ac:dyDescent="0.25">
      <c r="A94" s="3"/>
      <c r="B94" s="10" t="s">
        <v>17</v>
      </c>
      <c r="C94" s="7" t="s">
        <v>8</v>
      </c>
      <c r="D94" s="38">
        <v>1.173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41">
        <v>0.61799999999999999</v>
      </c>
      <c r="AX94" s="33">
        <v>0.99558000000000002</v>
      </c>
      <c r="AY94" s="92">
        <v>1.61358</v>
      </c>
      <c r="AZ94" s="43">
        <f>D94-AW94</f>
        <v>0.55500000000000005</v>
      </c>
      <c r="BA94" s="6"/>
      <c r="BB94" s="6"/>
      <c r="BC94" s="6"/>
      <c r="BD94" s="6"/>
      <c r="BE94" s="6"/>
      <c r="BF94" s="39">
        <f>AY94-D94</f>
        <v>0.44057999999999997</v>
      </c>
      <c r="BG94" s="39">
        <f>BF94/D94*100</f>
        <v>37.56010230179028</v>
      </c>
      <c r="BH94" s="95"/>
    </row>
    <row r="95" spans="1:60" ht="20.45" hidden="1" customHeight="1" x14ac:dyDescent="0.25">
      <c r="A95" s="3"/>
      <c r="B95" s="40" t="s">
        <v>20</v>
      </c>
      <c r="C95" s="15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33"/>
      <c r="AX95" s="33"/>
      <c r="AY95" s="92"/>
      <c r="AZ95" s="43"/>
      <c r="BA95" s="6"/>
      <c r="BB95" s="6"/>
      <c r="BC95" s="6"/>
      <c r="BD95" s="6"/>
      <c r="BE95" s="6"/>
      <c r="BF95" s="39"/>
      <c r="BG95" s="39"/>
      <c r="BH95" s="95"/>
    </row>
    <row r="96" spans="1:60" ht="19.5" hidden="1" customHeight="1" x14ac:dyDescent="0.25">
      <c r="A96" s="3"/>
      <c r="B96" s="10" t="s">
        <v>16</v>
      </c>
      <c r="C96" s="15" t="s">
        <v>21</v>
      </c>
      <c r="D96" s="44">
        <v>474.57900000000001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33">
        <v>411.05900000000003</v>
      </c>
      <c r="AX96" s="41">
        <v>345.40359000000001</v>
      </c>
      <c r="AY96" s="92">
        <v>756.46259000000009</v>
      </c>
      <c r="AZ96" s="43">
        <f>D96-AW96</f>
        <v>63.519999999999982</v>
      </c>
      <c r="BA96" s="6"/>
      <c r="BB96" s="6"/>
      <c r="BC96" s="6"/>
      <c r="BD96" s="6"/>
      <c r="BE96" s="6"/>
      <c r="BF96" s="39">
        <f>AY96-D96</f>
        <v>281.88359000000008</v>
      </c>
      <c r="BG96" s="39">
        <f>BF96/D96*100</f>
        <v>59.396557791221291</v>
      </c>
      <c r="BH96" s="95"/>
    </row>
    <row r="97" spans="1:60" ht="18" hidden="1" customHeight="1" x14ac:dyDescent="0.25">
      <c r="A97" s="3"/>
      <c r="B97" s="10" t="s">
        <v>17</v>
      </c>
      <c r="C97" s="15" t="s">
        <v>21</v>
      </c>
      <c r="D97" s="44">
        <v>680.06200000000001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33">
        <v>616.54200000000003</v>
      </c>
      <c r="AX97" s="41">
        <v>345.40359000000001</v>
      </c>
      <c r="AY97" s="92">
        <v>961.94559000000004</v>
      </c>
      <c r="AZ97" s="43">
        <f>D97-AW97</f>
        <v>63.519999999999982</v>
      </c>
      <c r="BA97" s="6"/>
      <c r="BB97" s="6"/>
      <c r="BC97" s="6"/>
      <c r="BD97" s="6"/>
      <c r="BE97" s="6"/>
      <c r="BF97" s="39">
        <f>AY97-D97</f>
        <v>281.88359000000003</v>
      </c>
      <c r="BG97" s="39">
        <f>BF97/D97*100</f>
        <v>41.44968988121672</v>
      </c>
      <c r="BH97" s="95"/>
    </row>
    <row r="98" spans="1:60" ht="19.5" hidden="1" customHeight="1" x14ac:dyDescent="0.25">
      <c r="A98" s="3"/>
      <c r="B98" s="9" t="s">
        <v>36</v>
      </c>
      <c r="C98" s="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33"/>
      <c r="AX98" s="33"/>
      <c r="AY98" s="92"/>
      <c r="AZ98" s="43"/>
      <c r="BA98" s="6"/>
      <c r="BB98" s="6"/>
      <c r="BC98" s="6"/>
      <c r="BD98" s="6"/>
      <c r="BE98" s="6"/>
      <c r="BF98" s="39"/>
      <c r="BG98" s="39"/>
      <c r="BH98" s="95"/>
    </row>
    <row r="99" spans="1:60" hidden="1" x14ac:dyDescent="0.25">
      <c r="A99" s="3"/>
      <c r="B99" s="7" t="s">
        <v>22</v>
      </c>
      <c r="C99" s="15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33"/>
      <c r="AX99" s="33"/>
      <c r="AY99" s="92"/>
      <c r="AZ99" s="43"/>
      <c r="BA99" s="6"/>
      <c r="BB99" s="6"/>
      <c r="BC99" s="6"/>
      <c r="BD99" s="6"/>
      <c r="BE99" s="6"/>
      <c r="BF99" s="39"/>
      <c r="BG99" s="39"/>
      <c r="BH99" s="95"/>
    </row>
    <row r="100" spans="1:60" hidden="1" x14ac:dyDescent="0.25">
      <c r="A100" s="3"/>
      <c r="B100" s="10" t="s">
        <v>16</v>
      </c>
      <c r="C100" s="15" t="s">
        <v>8</v>
      </c>
      <c r="D100" s="32">
        <v>1.7250000000000001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3">
        <v>1.17</v>
      </c>
      <c r="AX100" s="33">
        <v>0.88100000000000001</v>
      </c>
      <c r="AY100" s="92">
        <v>2.0510000000000002</v>
      </c>
      <c r="AZ100" s="43">
        <f>D100-AW100</f>
        <v>0.55500000000000016</v>
      </c>
      <c r="BA100" s="6"/>
      <c r="BB100" s="6"/>
      <c r="BC100" s="6"/>
      <c r="BD100" s="6"/>
      <c r="BE100" s="6"/>
      <c r="BF100" s="39">
        <f>AY100-D100</f>
        <v>0.32600000000000007</v>
      </c>
      <c r="BG100" s="39">
        <f>BF100/D100*100</f>
        <v>18.898550724637683</v>
      </c>
      <c r="BH100" s="95"/>
    </row>
    <row r="101" spans="1:60" hidden="1" x14ac:dyDescent="0.25">
      <c r="A101" s="3"/>
      <c r="B101" s="10" t="s">
        <v>17</v>
      </c>
      <c r="C101" s="15" t="s">
        <v>8</v>
      </c>
      <c r="D101" s="32">
        <v>2.3199999999999998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3">
        <v>1.7649999999999999</v>
      </c>
      <c r="AX101" s="33">
        <v>0.88100000000000001</v>
      </c>
      <c r="AY101" s="92">
        <v>2.6459999999999999</v>
      </c>
      <c r="AZ101" s="43">
        <f>D101-AW101</f>
        <v>0.55499999999999994</v>
      </c>
      <c r="BA101" s="6"/>
      <c r="BB101" s="6"/>
      <c r="BC101" s="6"/>
      <c r="BD101" s="6"/>
      <c r="BE101" s="6"/>
      <c r="BF101" s="39">
        <f>AY101-D101</f>
        <v>0.32600000000000007</v>
      </c>
      <c r="BG101" s="39">
        <f>BF101/D101*100</f>
        <v>14.051724137931037</v>
      </c>
      <c r="BH101" s="95"/>
    </row>
    <row r="102" spans="1:60" hidden="1" x14ac:dyDescent="0.25">
      <c r="A102" s="3"/>
      <c r="B102" s="7" t="s">
        <v>23</v>
      </c>
      <c r="C102" s="15" t="s">
        <v>8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33"/>
      <c r="AX102" s="33"/>
      <c r="AY102" s="92"/>
      <c r="AZ102" s="43"/>
      <c r="BA102" s="6"/>
      <c r="BB102" s="6"/>
      <c r="BC102" s="6"/>
      <c r="BD102" s="6"/>
      <c r="BE102" s="6"/>
      <c r="BF102" s="39"/>
      <c r="BG102" s="39"/>
      <c r="BH102" s="95"/>
    </row>
    <row r="103" spans="1:60" hidden="1" x14ac:dyDescent="0.25">
      <c r="A103" s="3"/>
      <c r="B103" s="10" t="s">
        <v>16</v>
      </c>
      <c r="C103" s="15" t="s">
        <v>8</v>
      </c>
      <c r="D103" s="32">
        <v>2.1920000000000002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3">
        <v>1.17</v>
      </c>
      <c r="AX103" s="33">
        <v>1.6693</v>
      </c>
      <c r="AY103" s="92">
        <v>2.8393000000000002</v>
      </c>
      <c r="AZ103" s="43">
        <f>D103-AW103</f>
        <v>1.0220000000000002</v>
      </c>
      <c r="BA103" s="6"/>
      <c r="BB103" s="6"/>
      <c r="BC103" s="6"/>
      <c r="BD103" s="6"/>
      <c r="BE103" s="6"/>
      <c r="BF103" s="39">
        <f>AY103-D103</f>
        <v>0.64729999999999999</v>
      </c>
      <c r="BG103" s="39">
        <f>BF103/D103*100</f>
        <v>29.530109489051092</v>
      </c>
      <c r="BH103" s="95"/>
    </row>
    <row r="104" spans="1:60" hidden="1" x14ac:dyDescent="0.25">
      <c r="A104" s="3"/>
      <c r="B104" s="10" t="s">
        <v>17</v>
      </c>
      <c r="C104" s="15" t="s">
        <v>8</v>
      </c>
      <c r="D104" s="32">
        <v>2.7869999999999999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3">
        <v>1.7649999999999999</v>
      </c>
      <c r="AX104" s="33">
        <v>1.6693</v>
      </c>
      <c r="AY104" s="92">
        <v>3.4342999999999999</v>
      </c>
      <c r="AZ104" s="43">
        <f>D104-AW104</f>
        <v>1.022</v>
      </c>
      <c r="BA104" s="6"/>
      <c r="BB104" s="6"/>
      <c r="BC104" s="6"/>
      <c r="BD104" s="6"/>
      <c r="BE104" s="6"/>
      <c r="BF104" s="39">
        <f>AY104-D104</f>
        <v>0.64729999999999999</v>
      </c>
      <c r="BG104" s="39">
        <f>BF104/D104*100</f>
        <v>23.225690706853246</v>
      </c>
      <c r="BH104" s="95"/>
    </row>
    <row r="105" spans="1:60" hidden="1" x14ac:dyDescent="0.25">
      <c r="A105" s="3"/>
      <c r="B105" s="7" t="s">
        <v>24</v>
      </c>
      <c r="C105" s="15" t="s">
        <v>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33"/>
      <c r="AX105" s="33"/>
      <c r="AY105" s="92"/>
      <c r="AZ105" s="43"/>
      <c r="BA105" s="6"/>
      <c r="BB105" s="6"/>
      <c r="BC105" s="6"/>
      <c r="BD105" s="6"/>
      <c r="BE105" s="6"/>
      <c r="BF105" s="39"/>
      <c r="BG105" s="39"/>
      <c r="BH105" s="95"/>
    </row>
    <row r="106" spans="1:60" hidden="1" x14ac:dyDescent="0.25">
      <c r="A106" s="3"/>
      <c r="B106" s="10" t="s">
        <v>16</v>
      </c>
      <c r="C106" s="15" t="s">
        <v>8</v>
      </c>
      <c r="D106" s="32">
        <v>2.294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3">
        <v>1.17</v>
      </c>
      <c r="AX106" s="33">
        <v>2.17428</v>
      </c>
      <c r="AY106" s="92">
        <v>3.3442799999999999</v>
      </c>
      <c r="AZ106" s="43">
        <f>D106-AW106</f>
        <v>1.1240000000000001</v>
      </c>
      <c r="BA106" s="6"/>
      <c r="BB106" s="6"/>
      <c r="BC106" s="6"/>
      <c r="BD106" s="6"/>
      <c r="BE106" s="6"/>
      <c r="BF106" s="39">
        <f>AY106-D106</f>
        <v>1.0502799999999999</v>
      </c>
      <c r="BG106" s="39">
        <f>BF106/D106*100</f>
        <v>45.783783783783775</v>
      </c>
      <c r="BH106" s="95"/>
    </row>
    <row r="107" spans="1:60" hidden="1" x14ac:dyDescent="0.25">
      <c r="A107" s="3"/>
      <c r="B107" s="10" t="s">
        <v>17</v>
      </c>
      <c r="C107" s="15" t="s">
        <v>8</v>
      </c>
      <c r="D107" s="50">
        <v>2.8889999999999998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1">
        <v>1.7649999999999999</v>
      </c>
      <c r="AX107" s="51">
        <v>2.17428</v>
      </c>
      <c r="AY107" s="101">
        <v>3.9392799999999997</v>
      </c>
      <c r="AZ107" s="43">
        <f>D107-AW107</f>
        <v>1.1239999999999999</v>
      </c>
      <c r="BA107" s="6"/>
      <c r="BB107" s="6"/>
      <c r="BC107" s="6"/>
      <c r="BD107" s="6"/>
      <c r="BE107" s="6"/>
      <c r="BF107" s="39">
        <f>AY107-D107</f>
        <v>1.0502799999999999</v>
      </c>
      <c r="BG107" s="39">
        <f>BF107/D107*100</f>
        <v>36.354447905849774</v>
      </c>
      <c r="BH107" s="95"/>
    </row>
    <row r="108" spans="1:60" s="11" customFormat="1" ht="35.25" hidden="1" customHeight="1" x14ac:dyDescent="0.25">
      <c r="A108" s="52" t="s">
        <v>27</v>
      </c>
      <c r="B108" s="53" t="s">
        <v>28</v>
      </c>
      <c r="C108" s="54" t="s">
        <v>8</v>
      </c>
      <c r="D108" s="55">
        <v>1.02172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6">
        <v>0.11329</v>
      </c>
      <c r="AX108" s="57">
        <v>1.6479200000000001</v>
      </c>
      <c r="AY108" s="102">
        <v>1.7612100000000002</v>
      </c>
      <c r="AZ108" s="103"/>
      <c r="BA108" s="103"/>
      <c r="BB108" s="103"/>
      <c r="BC108" s="103"/>
      <c r="BD108" s="103"/>
      <c r="BE108" s="103"/>
      <c r="BF108" s="39">
        <f>AY108-D108</f>
        <v>0.7394900000000002</v>
      </c>
      <c r="BG108" s="39">
        <f>BF108/D108*100</f>
        <v>72.376972164585226</v>
      </c>
      <c r="BH108" s="95"/>
    </row>
    <row r="109" spans="1:60" s="11" customFormat="1" ht="0.75" customHeight="1" x14ac:dyDescent="0.25">
      <c r="A109" s="383" t="s">
        <v>84</v>
      </c>
      <c r="B109" s="383"/>
      <c r="C109" s="383"/>
      <c r="D109" s="383"/>
      <c r="E109" s="383"/>
      <c r="F109" s="383"/>
      <c r="G109" s="383"/>
      <c r="H109" s="383"/>
      <c r="I109" s="383"/>
      <c r="J109" s="383"/>
      <c r="K109" s="383"/>
      <c r="L109" s="383"/>
      <c r="M109" s="383"/>
      <c r="N109" s="383"/>
      <c r="O109" s="383"/>
      <c r="P109" s="383"/>
      <c r="Q109" s="383"/>
      <c r="R109" s="383"/>
      <c r="S109" s="383"/>
      <c r="T109" s="383"/>
      <c r="U109" s="383"/>
      <c r="V109" s="383"/>
      <c r="W109" s="383"/>
      <c r="X109" s="383"/>
      <c r="Y109" s="383"/>
      <c r="Z109" s="383"/>
      <c r="AA109" s="383"/>
      <c r="AB109" s="383"/>
      <c r="AC109" s="383"/>
      <c r="AD109" s="383"/>
      <c r="AE109" s="383"/>
      <c r="AF109" s="383"/>
      <c r="AG109" s="383"/>
      <c r="AH109" s="383"/>
      <c r="AI109" s="383"/>
      <c r="AJ109" s="383"/>
      <c r="AK109" s="383"/>
      <c r="AL109" s="383"/>
      <c r="AM109" s="383"/>
      <c r="AN109" s="383"/>
      <c r="AO109" s="383"/>
      <c r="AP109" s="383"/>
      <c r="AQ109" s="383"/>
      <c r="AR109" s="383"/>
      <c r="AS109" s="383"/>
      <c r="AT109" s="383"/>
      <c r="AU109" s="383"/>
      <c r="AV109" s="383"/>
      <c r="AW109" s="383"/>
      <c r="AX109" s="383"/>
      <c r="AY109" s="383"/>
      <c r="AZ109" s="383"/>
      <c r="BA109" s="383"/>
      <c r="BB109" s="383"/>
      <c r="BC109" s="383"/>
      <c r="BD109" s="383"/>
      <c r="BE109" s="383"/>
      <c r="BF109" s="383"/>
      <c r="BG109" s="383"/>
      <c r="BH109" s="58"/>
    </row>
    <row r="110" spans="1:60" s="11" customFormat="1" ht="66" hidden="1" customHeight="1" x14ac:dyDescent="0.25">
      <c r="A110" s="383" t="s">
        <v>85</v>
      </c>
      <c r="B110" s="383"/>
      <c r="C110" s="383"/>
      <c r="D110" s="383"/>
      <c r="E110" s="383"/>
      <c r="F110" s="383"/>
      <c r="G110" s="383"/>
      <c r="H110" s="383"/>
      <c r="I110" s="383"/>
      <c r="J110" s="383"/>
      <c r="K110" s="383"/>
      <c r="L110" s="383"/>
      <c r="M110" s="383"/>
      <c r="N110" s="383"/>
      <c r="O110" s="383"/>
      <c r="P110" s="383"/>
      <c r="Q110" s="383"/>
      <c r="R110" s="383"/>
      <c r="S110" s="383"/>
      <c r="T110" s="383"/>
      <c r="U110" s="383"/>
      <c r="V110" s="383"/>
      <c r="W110" s="383"/>
      <c r="X110" s="383"/>
      <c r="Y110" s="383"/>
      <c r="Z110" s="383"/>
      <c r="AA110" s="383"/>
      <c r="AB110" s="383"/>
      <c r="AC110" s="383"/>
      <c r="AD110" s="383"/>
      <c r="AE110" s="383"/>
      <c r="AF110" s="383"/>
      <c r="AG110" s="383"/>
      <c r="AH110" s="383"/>
      <c r="AI110" s="383"/>
      <c r="AJ110" s="383"/>
      <c r="AK110" s="383"/>
      <c r="AL110" s="383"/>
      <c r="AM110" s="383"/>
      <c r="AN110" s="383"/>
      <c r="AO110" s="383"/>
      <c r="AP110" s="383"/>
      <c r="AQ110" s="383"/>
      <c r="AR110" s="383"/>
      <c r="AS110" s="383"/>
      <c r="AT110" s="383"/>
      <c r="AU110" s="383"/>
      <c r="AV110" s="383"/>
      <c r="AW110" s="383"/>
      <c r="AX110" s="383"/>
      <c r="AY110" s="383"/>
      <c r="AZ110" s="383"/>
      <c r="BA110" s="383"/>
      <c r="BB110" s="383"/>
      <c r="BC110" s="383"/>
      <c r="BD110" s="383"/>
      <c r="BE110" s="383"/>
      <c r="BF110" s="383"/>
      <c r="BG110" s="383"/>
      <c r="BH110" s="58"/>
    </row>
    <row r="111" spans="1:60" s="11" customFormat="1" ht="90.75" hidden="1" customHeight="1" x14ac:dyDescent="0.25">
      <c r="A111" s="383" t="s">
        <v>86</v>
      </c>
      <c r="B111" s="383"/>
      <c r="C111" s="383"/>
      <c r="D111" s="383"/>
      <c r="E111" s="383"/>
      <c r="F111" s="383"/>
      <c r="G111" s="383"/>
      <c r="H111" s="383"/>
      <c r="I111" s="383"/>
      <c r="J111" s="383"/>
      <c r="K111" s="383"/>
      <c r="L111" s="383"/>
      <c r="M111" s="383"/>
      <c r="N111" s="383"/>
      <c r="O111" s="383"/>
      <c r="P111" s="383"/>
      <c r="Q111" s="383"/>
      <c r="R111" s="383"/>
      <c r="S111" s="383"/>
      <c r="T111" s="383"/>
      <c r="U111" s="383"/>
      <c r="V111" s="383"/>
      <c r="W111" s="383"/>
      <c r="X111" s="383"/>
      <c r="Y111" s="383"/>
      <c r="Z111" s="383"/>
      <c r="AA111" s="383"/>
      <c r="AB111" s="383"/>
      <c r="AC111" s="383"/>
      <c r="AD111" s="383"/>
      <c r="AE111" s="383"/>
      <c r="AF111" s="383"/>
      <c r="AG111" s="383"/>
      <c r="AH111" s="383"/>
      <c r="AI111" s="383"/>
      <c r="AJ111" s="383"/>
      <c r="AK111" s="383"/>
      <c r="AL111" s="383"/>
      <c r="AM111" s="383"/>
      <c r="AN111" s="383"/>
      <c r="AO111" s="383"/>
      <c r="AP111" s="383"/>
      <c r="AQ111" s="383"/>
      <c r="AR111" s="383"/>
      <c r="AS111" s="383"/>
      <c r="AT111" s="383"/>
      <c r="AU111" s="383"/>
      <c r="AV111" s="383"/>
      <c r="AW111" s="383"/>
      <c r="AX111" s="383"/>
      <c r="AY111" s="383"/>
      <c r="AZ111" s="383"/>
      <c r="BA111" s="383"/>
      <c r="BB111" s="383"/>
      <c r="BC111" s="383"/>
      <c r="BD111" s="383"/>
      <c r="BE111" s="383"/>
      <c r="BF111" s="383"/>
      <c r="BG111" s="383"/>
      <c r="BH111" s="58"/>
    </row>
    <row r="112" spans="1:60" ht="33.950000000000003" hidden="1" customHeight="1" x14ac:dyDescent="0.25">
      <c r="A112" s="12" t="s">
        <v>40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2" t="s">
        <v>41</v>
      </c>
    </row>
    <row r="113" spans="1:50" ht="34.700000000000003" hidden="1" customHeight="1" x14ac:dyDescent="0.25">
      <c r="A113" s="12" t="s">
        <v>42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12" t="s">
        <v>43</v>
      </c>
    </row>
    <row r="114" spans="1:50" ht="39.950000000000003" hidden="1" customHeight="1" x14ac:dyDescent="0.25">
      <c r="A114" s="12" t="s">
        <v>44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12" t="s">
        <v>45</v>
      </c>
    </row>
    <row r="115" spans="1:50" ht="36" hidden="1" customHeight="1" x14ac:dyDescent="0.25">
      <c r="A115" s="12" t="s">
        <v>46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12" t="s">
        <v>47</v>
      </c>
    </row>
    <row r="116" spans="1:50" ht="36.75" hidden="1" customHeight="1" x14ac:dyDescent="0.25">
      <c r="A116" s="59" t="s">
        <v>48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12" t="s">
        <v>49</v>
      </c>
    </row>
    <row r="117" spans="1:50" hidden="1" x14ac:dyDescent="0.25"/>
    <row r="118" spans="1:50" hidden="1" x14ac:dyDescent="0.25">
      <c r="A118" s="14" t="s">
        <v>29</v>
      </c>
    </row>
    <row r="119" spans="1:50" hidden="1" x14ac:dyDescent="0.25"/>
    <row r="120" spans="1:50" hidden="1" x14ac:dyDescent="0.25"/>
    <row r="121" spans="1:50" hidden="1" x14ac:dyDescent="0.25"/>
    <row r="122" spans="1:50" hidden="1" x14ac:dyDescent="0.25"/>
    <row r="123" spans="1:50" hidden="1" x14ac:dyDescent="0.25"/>
    <row r="124" spans="1:50" hidden="1" x14ac:dyDescent="0.25"/>
    <row r="125" spans="1:50" hidden="1" x14ac:dyDescent="0.25"/>
    <row r="126" spans="1:50" hidden="1" x14ac:dyDescent="0.25"/>
    <row r="127" spans="1:50" hidden="1" x14ac:dyDescent="0.25"/>
    <row r="128" spans="1:50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</sheetData>
  <mergeCells count="69">
    <mergeCell ref="AD11:AD16"/>
    <mergeCell ref="AE11:AE16"/>
    <mergeCell ref="S11:S16"/>
    <mergeCell ref="T11:T16"/>
    <mergeCell ref="U11:U16"/>
    <mergeCell ref="AJ11:AJ16"/>
    <mergeCell ref="V11:V16"/>
    <mergeCell ref="R11:R16"/>
    <mergeCell ref="K11:K16"/>
    <mergeCell ref="L11:L16"/>
    <mergeCell ref="M11:M16"/>
    <mergeCell ref="N11:N16"/>
    <mergeCell ref="O11:O16"/>
    <mergeCell ref="P11:P16"/>
    <mergeCell ref="Q11:Q16"/>
    <mergeCell ref="AA11:AA16"/>
    <mergeCell ref="AB11:AB16"/>
    <mergeCell ref="AC11:AC16"/>
    <mergeCell ref="W11:W16"/>
    <mergeCell ref="X11:X16"/>
    <mergeCell ref="Z11:Z16"/>
    <mergeCell ref="AP11:AP16"/>
    <mergeCell ref="AQ11:AQ16"/>
    <mergeCell ref="AR11:AR16"/>
    <mergeCell ref="J11:J16"/>
    <mergeCell ref="D1:AX1"/>
    <mergeCell ref="D2:AX2"/>
    <mergeCell ref="D3:AX3"/>
    <mergeCell ref="D5:AX5"/>
    <mergeCell ref="D7:AX7"/>
    <mergeCell ref="A9:BG9"/>
    <mergeCell ref="A11:A16"/>
    <mergeCell ref="B11:B16"/>
    <mergeCell ref="C11:C16"/>
    <mergeCell ref="D11:D16"/>
    <mergeCell ref="E11:I11"/>
    <mergeCell ref="Y11:Y16"/>
    <mergeCell ref="AF11:AF16"/>
    <mergeCell ref="AW11:AY11"/>
    <mergeCell ref="BF11:BF16"/>
    <mergeCell ref="BG11:BG16"/>
    <mergeCell ref="BD13:BE13"/>
    <mergeCell ref="BD14:BE14"/>
    <mergeCell ref="BD15:BE15"/>
    <mergeCell ref="AS11:AS16"/>
    <mergeCell ref="AG11:AG16"/>
    <mergeCell ref="AH11:AH16"/>
    <mergeCell ref="AI11:AI16"/>
    <mergeCell ref="AK11:AK16"/>
    <mergeCell ref="AL11:AL16"/>
    <mergeCell ref="AM11:AM16"/>
    <mergeCell ref="AN11:AN16"/>
    <mergeCell ref="AO11:AO16"/>
    <mergeCell ref="A109:BG109"/>
    <mergeCell ref="A110:BG110"/>
    <mergeCell ref="A111:BG111"/>
    <mergeCell ref="BH11:BH16"/>
    <mergeCell ref="E12:E16"/>
    <mergeCell ref="F12:F16"/>
    <mergeCell ref="G12:G16"/>
    <mergeCell ref="H12:H16"/>
    <mergeCell ref="I12:I16"/>
    <mergeCell ref="AW12:AW16"/>
    <mergeCell ref="AX12:AX16"/>
    <mergeCell ref="AY12:AY16"/>
    <mergeCell ref="BD12:BE12"/>
    <mergeCell ref="AT11:AT16"/>
    <mergeCell ref="AU11:AU16"/>
    <mergeCell ref="AV11:AV16"/>
  </mergeCells>
  <printOptions horizontalCentered="1"/>
  <pageMargins left="0.19685039370078741" right="0.19685039370078741" top="0.35433070866141736" bottom="0.35433070866141736" header="0" footer="0"/>
  <pageSetup paperSize="9" scale="4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H51"/>
  <sheetViews>
    <sheetView tabSelected="1" view="pageBreakPreview" topLeftCell="FS17" zoomScale="90" zoomScaleNormal="70" zoomScaleSheetLayoutView="90" workbookViewId="0">
      <selection activeCell="FW39" sqref="FW39:GE39"/>
    </sheetView>
  </sheetViews>
  <sheetFormatPr defaultRowHeight="15.75" x14ac:dyDescent="0.25"/>
  <cols>
    <col min="1" max="1" width="6" style="217" customWidth="1"/>
    <col min="2" max="2" width="24" style="217" customWidth="1"/>
    <col min="3" max="3" width="13.7109375" style="217" hidden="1" customWidth="1"/>
    <col min="4" max="4" width="14.7109375" style="217" hidden="1" customWidth="1"/>
    <col min="5" max="11" width="18" style="217" hidden="1" customWidth="1"/>
    <col min="12" max="12" width="19" style="217" hidden="1" customWidth="1"/>
    <col min="13" max="13" width="18" style="217" hidden="1" customWidth="1"/>
    <col min="14" max="16" width="19.28515625" style="217" hidden="1" customWidth="1"/>
    <col min="17" max="17" width="18" style="217" hidden="1" customWidth="1"/>
    <col min="18" max="19" width="20.5703125" style="217" hidden="1" customWidth="1"/>
    <col min="20" max="20" width="30.140625" style="217" hidden="1" customWidth="1"/>
    <col min="21" max="21" width="24.5703125" style="217" hidden="1" customWidth="1"/>
    <col min="22" max="22" width="17.28515625" style="217" hidden="1" customWidth="1"/>
    <col min="23" max="23" width="18.5703125" style="217" hidden="1" customWidth="1"/>
    <col min="24" max="24" width="18.42578125" style="217" hidden="1" customWidth="1"/>
    <col min="25" max="26" width="20.5703125" style="217" hidden="1" customWidth="1"/>
    <col min="27" max="27" width="18" style="217" hidden="1" customWidth="1"/>
    <col min="28" max="28" width="17.7109375" style="217" hidden="1" customWidth="1"/>
    <col min="29" max="29" width="13.5703125" style="217" hidden="1" customWidth="1"/>
    <col min="30" max="30" width="13.85546875" style="217" hidden="1" customWidth="1"/>
    <col min="31" max="31" width="12.5703125" style="217" hidden="1" customWidth="1"/>
    <col min="32" max="33" width="9.140625" style="217" hidden="1" customWidth="1"/>
    <col min="34" max="34" width="12.85546875" style="217" hidden="1" customWidth="1"/>
    <col min="35" max="35" width="9.140625" style="217" hidden="1" customWidth="1"/>
    <col min="36" max="36" width="7" style="217" hidden="1" customWidth="1"/>
    <col min="37" max="37" width="17.7109375" style="217" hidden="1" customWidth="1"/>
    <col min="38" max="38" width="22.28515625" style="217" hidden="1" customWidth="1"/>
    <col min="39" max="41" width="18.140625" style="217" hidden="1" customWidth="1"/>
    <col min="42" max="42" width="18.42578125" style="217" hidden="1" customWidth="1"/>
    <col min="43" max="43" width="10.85546875" style="217" hidden="1" customWidth="1"/>
    <col min="44" max="44" width="19.85546875" style="217" hidden="1" customWidth="1"/>
    <col min="45" max="45" width="9" style="217" hidden="1" customWidth="1"/>
    <col min="46" max="48" width="18.42578125" style="217" hidden="1" customWidth="1"/>
    <col min="49" max="49" width="19" style="217" hidden="1" customWidth="1"/>
    <col min="50" max="54" width="18.42578125" style="217" hidden="1" customWidth="1"/>
    <col min="55" max="55" width="14.42578125" style="217" hidden="1" customWidth="1"/>
    <col min="56" max="56" width="18.42578125" style="217" hidden="1" customWidth="1"/>
    <col min="57" max="57" width="23.5703125" style="217" hidden="1" customWidth="1"/>
    <col min="58" max="60" width="18.42578125" style="217" hidden="1" customWidth="1"/>
    <col min="61" max="61" width="17.5703125" style="217" hidden="1" customWidth="1"/>
    <col min="62" max="62" width="22.140625" style="217" hidden="1" customWidth="1"/>
    <col min="63" max="63" width="15.5703125" style="217" hidden="1" customWidth="1"/>
    <col min="64" max="64" width="16.7109375" style="217" hidden="1" customWidth="1"/>
    <col min="65" max="65" width="18.140625" style="217" hidden="1" customWidth="1"/>
    <col min="66" max="66" width="11.42578125" style="217" hidden="1" customWidth="1"/>
    <col min="67" max="67" width="2.85546875" style="217" hidden="1" customWidth="1"/>
    <col min="68" max="68" width="21" style="217" hidden="1" customWidth="1"/>
    <col min="69" max="69" width="13.85546875" style="217" hidden="1" customWidth="1"/>
    <col min="70" max="70" width="15.28515625" style="217" hidden="1" customWidth="1"/>
    <col min="71" max="71" width="15.85546875" style="217" hidden="1" customWidth="1"/>
    <col min="72" max="72" width="17.140625" style="217" hidden="1" customWidth="1"/>
    <col min="73" max="73" width="15.140625" style="217" hidden="1" customWidth="1"/>
    <col min="74" max="74" width="3.7109375" style="217" hidden="1" customWidth="1"/>
    <col min="75" max="75" width="14.42578125" style="217" hidden="1" customWidth="1"/>
    <col min="76" max="76" width="15" style="217" hidden="1" customWidth="1"/>
    <col min="77" max="77" width="16" style="217" hidden="1" customWidth="1"/>
    <col min="78" max="78" width="15.85546875" style="217" hidden="1" customWidth="1"/>
    <col min="79" max="79" width="14.28515625" style="217" hidden="1" customWidth="1"/>
    <col min="80" max="80" width="12" style="217" hidden="1" customWidth="1"/>
    <col min="81" max="81" width="14" style="217" hidden="1" customWidth="1"/>
    <col min="82" max="82" width="14.7109375" style="217" hidden="1" customWidth="1"/>
    <col min="83" max="83" width="11.140625" style="217" hidden="1" customWidth="1"/>
    <col min="84" max="84" width="12.140625" style="217" hidden="1" customWidth="1"/>
    <col min="85" max="85" width="12.7109375" style="217" hidden="1" customWidth="1"/>
    <col min="86" max="86" width="11" style="217" hidden="1" customWidth="1"/>
    <col min="87" max="87" width="12" style="217" hidden="1" customWidth="1"/>
    <col min="88" max="88" width="10.42578125" style="217" hidden="1" customWidth="1"/>
    <col min="89" max="89" width="10.7109375" style="217" hidden="1" customWidth="1"/>
    <col min="90" max="91" width="11.5703125" style="217" hidden="1" customWidth="1"/>
    <col min="92" max="92" width="13.85546875" style="217" hidden="1" customWidth="1"/>
    <col min="93" max="93" width="0" style="217" hidden="1" customWidth="1"/>
    <col min="94" max="94" width="16.7109375" style="217" hidden="1" customWidth="1"/>
    <col min="95" max="95" width="13.5703125" style="217" hidden="1" customWidth="1"/>
    <col min="96" max="96" width="17.42578125" style="217" hidden="1" customWidth="1"/>
    <col min="97" max="97" width="13.85546875" style="217" hidden="1" customWidth="1"/>
    <col min="98" max="98" width="0.140625" style="217" hidden="1" customWidth="1"/>
    <col min="99" max="99" width="13.42578125" style="217" hidden="1" customWidth="1"/>
    <col min="100" max="100" width="14.7109375" style="217" hidden="1" customWidth="1"/>
    <col min="101" max="101" width="17.28515625" style="217" hidden="1" customWidth="1"/>
    <col min="102" max="102" width="14.7109375" style="217" hidden="1" customWidth="1"/>
    <col min="103" max="103" width="11" style="217" hidden="1" customWidth="1"/>
    <col min="104" max="104" width="11.85546875" style="217" hidden="1" customWidth="1"/>
    <col min="105" max="105" width="11.42578125" style="217" hidden="1" customWidth="1"/>
    <col min="106" max="106" width="14" style="217" hidden="1" customWidth="1"/>
    <col min="107" max="107" width="14.140625" style="217" hidden="1" customWidth="1"/>
    <col min="108" max="108" width="11.42578125" style="217" hidden="1" customWidth="1"/>
    <col min="109" max="109" width="12.140625" style="217" hidden="1" customWidth="1"/>
    <col min="110" max="110" width="15.7109375" style="217" hidden="1" customWidth="1"/>
    <col min="111" max="111" width="12.140625" style="217" hidden="1" customWidth="1"/>
    <col min="112" max="112" width="16.28515625" style="217" hidden="1" customWidth="1"/>
    <col min="113" max="113" width="13.28515625" style="217" hidden="1" customWidth="1"/>
    <col min="114" max="114" width="11.85546875" style="217" hidden="1" customWidth="1"/>
    <col min="115" max="115" width="12.5703125" style="217" hidden="1" customWidth="1"/>
    <col min="116" max="116" width="14.85546875" style="217" hidden="1" customWidth="1"/>
    <col min="117" max="117" width="0" style="217" hidden="1" customWidth="1"/>
    <col min="118" max="118" width="16.28515625" style="217" hidden="1" customWidth="1"/>
    <col min="119" max="119" width="16.42578125" style="217" hidden="1" customWidth="1"/>
    <col min="120" max="120" width="19.42578125" style="217" hidden="1" customWidth="1"/>
    <col min="121" max="121" width="17.85546875" style="217" hidden="1" customWidth="1"/>
    <col min="122" max="122" width="0" style="217" hidden="1" customWidth="1"/>
    <col min="123" max="123" width="15.5703125" style="217" hidden="1" customWidth="1"/>
    <col min="124" max="124" width="15.42578125" style="217" hidden="1" customWidth="1"/>
    <col min="125" max="125" width="17.42578125" style="217" hidden="1" customWidth="1"/>
    <col min="126" max="126" width="15.28515625" style="217" hidden="1" customWidth="1"/>
    <col min="127" max="127" width="15.7109375" style="217" hidden="1" customWidth="1"/>
    <col min="128" max="128" width="14.42578125" style="217" hidden="1" customWidth="1"/>
    <col min="129" max="129" width="18.42578125" style="217" hidden="1" customWidth="1"/>
    <col min="130" max="130" width="14.42578125" style="217" hidden="1" customWidth="1"/>
    <col min="131" max="131" width="16.140625" style="217" hidden="1" customWidth="1"/>
    <col min="132" max="133" width="13.85546875" style="217" hidden="1" customWidth="1"/>
    <col min="134" max="134" width="18.7109375" style="217" hidden="1" customWidth="1"/>
    <col min="135" max="135" width="13.42578125" style="217" hidden="1" customWidth="1"/>
    <col min="136" max="136" width="14.42578125" style="217" hidden="1" customWidth="1"/>
    <col min="137" max="137" width="13.42578125" style="217" hidden="1" customWidth="1"/>
    <col min="138" max="138" width="11.140625" style="217" hidden="1" customWidth="1"/>
    <col min="139" max="139" width="19.85546875" style="217" hidden="1" customWidth="1"/>
    <col min="140" max="140" width="13.42578125" style="217" hidden="1" customWidth="1"/>
    <col min="141" max="141" width="5.28515625" style="217" hidden="1" customWidth="1"/>
    <col min="142" max="142" width="12.5703125" style="217" hidden="1" customWidth="1"/>
    <col min="143" max="143" width="12.85546875" style="217" hidden="1" customWidth="1"/>
    <col min="144" max="144" width="19" style="217" hidden="1" customWidth="1"/>
    <col min="145" max="145" width="13.85546875" style="217" hidden="1" customWidth="1"/>
    <col min="146" max="146" width="3.85546875" style="217" hidden="1" customWidth="1"/>
    <col min="147" max="147" width="14.85546875" style="217" hidden="1" customWidth="1"/>
    <col min="148" max="148" width="14" style="217" hidden="1" customWidth="1"/>
    <col min="149" max="149" width="16" style="217" hidden="1" customWidth="1"/>
    <col min="150" max="150" width="14" style="217" hidden="1" customWidth="1"/>
    <col min="151" max="151" width="15.28515625" style="217" hidden="1" customWidth="1"/>
    <col min="152" max="152" width="11.85546875" style="217" hidden="1" customWidth="1"/>
    <col min="153" max="153" width="13.140625" style="217" hidden="1" customWidth="1"/>
    <col min="154" max="154" width="14.42578125" style="217" hidden="1" customWidth="1"/>
    <col min="155" max="155" width="11" style="217" hidden="1" customWidth="1"/>
    <col min="156" max="156" width="15.28515625" style="217" hidden="1" customWidth="1"/>
    <col min="157" max="157" width="13" style="217" hidden="1" customWidth="1"/>
    <col min="158" max="158" width="14.85546875" style="217" hidden="1" customWidth="1"/>
    <col min="159" max="159" width="11.42578125" style="217" hidden="1" customWidth="1"/>
    <col min="160" max="160" width="11.140625" style="217" hidden="1" customWidth="1"/>
    <col min="161" max="161" width="11.5703125" style="217" hidden="1" customWidth="1"/>
    <col min="162" max="162" width="11.85546875" style="217" hidden="1" customWidth="1"/>
    <col min="163" max="163" width="13.42578125" style="217" hidden="1" customWidth="1"/>
    <col min="164" max="164" width="20.140625" style="217" customWidth="1"/>
    <col min="165" max="165" width="0" style="217" hidden="1" customWidth="1"/>
    <col min="166" max="166" width="15.28515625" style="217" customWidth="1"/>
    <col min="167" max="167" width="16.85546875" style="217" customWidth="1"/>
    <col min="168" max="168" width="15.28515625" style="217" customWidth="1"/>
    <col min="169" max="169" width="16.7109375" style="217" customWidth="1"/>
    <col min="170" max="170" width="20.140625" style="217" bestFit="1" customWidth="1"/>
    <col min="171" max="171" width="23.42578125" style="217" customWidth="1"/>
    <col min="172" max="172" width="19.85546875" style="217" customWidth="1"/>
    <col min="173" max="173" width="15.85546875" style="217" customWidth="1"/>
    <col min="174" max="174" width="12" style="217" customWidth="1"/>
    <col min="175" max="175" width="18" style="217" customWidth="1"/>
    <col min="176" max="176" width="18.140625" style="217" customWidth="1"/>
    <col min="177" max="177" width="16.140625" style="217" customWidth="1"/>
    <col min="178" max="178" width="46.5703125" style="217" customWidth="1"/>
    <col min="179" max="179" width="18.85546875" style="217" customWidth="1"/>
    <col min="180" max="180" width="18.28515625" style="217" customWidth="1"/>
    <col min="181" max="181" width="23.28515625" style="217" customWidth="1"/>
    <col min="182" max="182" width="17" style="217" customWidth="1"/>
    <col min="183" max="183" width="22.28515625" style="217" customWidth="1"/>
    <col min="184" max="184" width="21" style="217" customWidth="1"/>
    <col min="185" max="185" width="19" style="217" customWidth="1"/>
    <col min="186" max="186" width="24.42578125" style="217" customWidth="1"/>
    <col min="187" max="187" width="18.5703125" style="217" customWidth="1"/>
    <col min="188" max="188" width="18.42578125" style="217" customWidth="1"/>
    <col min="189" max="16384" width="9.140625" style="217"/>
  </cols>
  <sheetData>
    <row r="1" spans="1:188" ht="18.75" hidden="1" customHeight="1" x14ac:dyDescent="0.3">
      <c r="E1" s="474" t="s">
        <v>30</v>
      </c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</row>
    <row r="2" spans="1:188" ht="18.75" hidden="1" customHeight="1" x14ac:dyDescent="0.3">
      <c r="E2" s="474" t="s">
        <v>31</v>
      </c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</row>
    <row r="3" spans="1:188" ht="18.75" hidden="1" customHeight="1" x14ac:dyDescent="0.3">
      <c r="E3" s="474" t="s">
        <v>32</v>
      </c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</row>
    <row r="4" spans="1:188" ht="18.75" hidden="1" customHeight="1" x14ac:dyDescent="0.3"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93"/>
      <c r="AC4" s="202"/>
    </row>
    <row r="5" spans="1:188" ht="18.75" hidden="1" customHeight="1" x14ac:dyDescent="0.3">
      <c r="E5" s="475" t="s">
        <v>33</v>
      </c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</row>
    <row r="6" spans="1:188" ht="15.75" hidden="1" customHeight="1" x14ac:dyDescent="0.3"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95"/>
      <c r="AC6" s="202"/>
    </row>
    <row r="7" spans="1:188" ht="18.75" hidden="1" customHeight="1" x14ac:dyDescent="0.3">
      <c r="E7" s="474" t="s">
        <v>34</v>
      </c>
      <c r="F7" s="474"/>
      <c r="G7" s="474"/>
      <c r="H7" s="474"/>
      <c r="I7" s="474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</row>
    <row r="8" spans="1:188" ht="18.75" customHeight="1" x14ac:dyDescent="0.3"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DW8" s="217">
        <f ca="1">DW:EI</f>
        <v>0</v>
      </c>
      <c r="GD8" s="519" t="s">
        <v>174</v>
      </c>
      <c r="GE8" s="519"/>
      <c r="GF8" s="300">
        <f>'Фактические уровни нерег. цен'!J2</f>
        <v>6</v>
      </c>
    </row>
    <row r="9" spans="1:188" ht="18.75" customHeight="1" x14ac:dyDescent="0.3"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CL9" s="252" t="s">
        <v>155</v>
      </c>
    </row>
    <row r="10" spans="1:188" ht="18.75" customHeight="1" x14ac:dyDescent="0.25">
      <c r="A10" s="520" t="s">
        <v>169</v>
      </c>
      <c r="B10" s="520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/>
      <c r="O10" s="520"/>
      <c r="P10" s="520"/>
      <c r="Q10" s="520"/>
      <c r="R10" s="520"/>
      <c r="S10" s="520"/>
      <c r="T10" s="520"/>
      <c r="U10" s="520"/>
      <c r="V10" s="520"/>
      <c r="W10" s="520"/>
      <c r="X10" s="520"/>
      <c r="Y10" s="520"/>
      <c r="Z10" s="520"/>
      <c r="AA10" s="520"/>
      <c r="AB10" s="520"/>
      <c r="AC10" s="520"/>
      <c r="AD10" s="520"/>
      <c r="AE10" s="520"/>
      <c r="AF10" s="520"/>
      <c r="AG10" s="520"/>
      <c r="AH10" s="520"/>
      <c r="AI10" s="520"/>
      <c r="AJ10" s="520"/>
      <c r="AK10" s="520"/>
      <c r="AL10" s="520"/>
      <c r="AM10" s="520"/>
      <c r="AN10" s="520"/>
      <c r="AO10" s="520"/>
      <c r="AP10" s="520"/>
      <c r="AQ10" s="520"/>
      <c r="AR10" s="520"/>
      <c r="AS10" s="520"/>
      <c r="AT10" s="520"/>
      <c r="AU10" s="520"/>
      <c r="AV10" s="520"/>
      <c r="AW10" s="520"/>
      <c r="AX10" s="520"/>
      <c r="AY10" s="520"/>
      <c r="AZ10" s="520"/>
      <c r="BA10" s="520"/>
      <c r="BB10" s="520"/>
      <c r="BC10" s="520"/>
      <c r="BD10" s="520"/>
      <c r="BE10" s="520"/>
      <c r="BF10" s="520"/>
      <c r="BG10" s="520"/>
      <c r="BH10" s="520"/>
      <c r="BI10" s="520"/>
      <c r="BJ10" s="520"/>
      <c r="BK10" s="520"/>
      <c r="BL10" s="520"/>
      <c r="BM10" s="520"/>
      <c r="BN10" s="520"/>
      <c r="BO10" s="520"/>
      <c r="BP10" s="520"/>
      <c r="BQ10" s="520"/>
      <c r="BR10" s="520"/>
      <c r="BS10" s="520"/>
      <c r="BT10" s="520"/>
      <c r="BU10" s="520"/>
      <c r="BV10" s="520"/>
      <c r="BW10" s="520"/>
      <c r="BX10" s="520"/>
      <c r="BY10" s="520"/>
      <c r="BZ10" s="520"/>
      <c r="CA10" s="520"/>
      <c r="CB10" s="520"/>
      <c r="CC10" s="520"/>
      <c r="CD10" s="520"/>
      <c r="CE10" s="520"/>
      <c r="CF10" s="520"/>
      <c r="CG10" s="520"/>
      <c r="CH10" s="520"/>
      <c r="CI10" s="520"/>
      <c r="CJ10" s="520"/>
      <c r="CK10" s="520"/>
      <c r="CL10" s="520"/>
      <c r="CM10" s="520"/>
      <c r="CN10" s="520"/>
      <c r="CO10" s="520"/>
      <c r="CP10" s="520"/>
      <c r="CQ10" s="520"/>
      <c r="CR10" s="520"/>
      <c r="CS10" s="520"/>
      <c r="CT10" s="520"/>
      <c r="CU10" s="520"/>
      <c r="CV10" s="520"/>
      <c r="CW10" s="520"/>
      <c r="CX10" s="520"/>
      <c r="CY10" s="520"/>
      <c r="CZ10" s="520"/>
      <c r="DA10" s="520"/>
      <c r="DB10" s="520"/>
      <c r="DC10" s="520"/>
      <c r="DD10" s="520"/>
      <c r="DE10" s="520"/>
      <c r="DF10" s="520"/>
      <c r="DG10" s="520"/>
      <c r="DH10" s="520"/>
      <c r="DI10" s="520"/>
      <c r="DJ10" s="520"/>
      <c r="DK10" s="520"/>
      <c r="DL10" s="520"/>
      <c r="DM10" s="520"/>
      <c r="DN10" s="520"/>
      <c r="DO10" s="520"/>
      <c r="DP10" s="520"/>
      <c r="DQ10" s="520"/>
      <c r="DR10" s="520"/>
      <c r="DS10" s="520"/>
      <c r="DT10" s="520"/>
      <c r="DU10" s="520"/>
      <c r="DV10" s="520"/>
      <c r="DW10" s="520"/>
      <c r="DX10" s="520"/>
      <c r="DY10" s="520"/>
      <c r="DZ10" s="520"/>
      <c r="EA10" s="520"/>
      <c r="EB10" s="520"/>
      <c r="EC10" s="520"/>
      <c r="ED10" s="520"/>
      <c r="EE10" s="520"/>
      <c r="EF10" s="520"/>
      <c r="EG10" s="520"/>
      <c r="EH10" s="520"/>
      <c r="EI10" s="520"/>
      <c r="EJ10" s="520"/>
      <c r="EK10" s="520"/>
      <c r="EL10" s="520"/>
      <c r="EM10" s="520"/>
      <c r="EN10" s="520"/>
      <c r="EO10" s="520"/>
      <c r="EP10" s="520"/>
      <c r="EQ10" s="520"/>
      <c r="ER10" s="520"/>
      <c r="ES10" s="520"/>
      <c r="ET10" s="520"/>
      <c r="EU10" s="520"/>
      <c r="EV10" s="520"/>
      <c r="EW10" s="520"/>
      <c r="EX10" s="520"/>
      <c r="EY10" s="520"/>
      <c r="EZ10" s="520"/>
      <c r="FA10" s="520"/>
      <c r="FB10" s="520"/>
      <c r="FC10" s="520"/>
      <c r="FD10" s="520"/>
      <c r="FE10" s="520"/>
      <c r="FF10" s="520"/>
      <c r="FG10" s="520"/>
      <c r="FH10" s="520"/>
      <c r="FI10" s="520"/>
      <c r="FJ10" s="520"/>
      <c r="FK10" s="520"/>
      <c r="FL10" s="520"/>
      <c r="FM10" s="520"/>
      <c r="FN10" s="520"/>
      <c r="FO10" s="520"/>
      <c r="FP10" s="520"/>
      <c r="FQ10" s="520"/>
      <c r="FR10" s="520"/>
      <c r="FS10" s="520"/>
      <c r="FT10" s="520"/>
      <c r="FU10" s="520"/>
      <c r="FV10" s="315"/>
      <c r="FW10" s="301"/>
      <c r="FX10" s="301"/>
      <c r="FY10" s="301"/>
      <c r="FZ10" s="301"/>
      <c r="GA10" s="301"/>
      <c r="GB10" s="301"/>
      <c r="GC10" s="301"/>
      <c r="GD10" s="301"/>
      <c r="GE10" s="301"/>
      <c r="GF10" s="301"/>
    </row>
    <row r="11" spans="1:188" ht="41.25" customHeight="1" x14ac:dyDescent="0.3">
      <c r="A11" s="520"/>
      <c r="B11" s="520"/>
      <c r="C11" s="520"/>
      <c r="D11" s="520"/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  <c r="AC11" s="520"/>
      <c r="AD11" s="520"/>
      <c r="AE11" s="520"/>
      <c r="AF11" s="520"/>
      <c r="AG11" s="520"/>
      <c r="AH11" s="520"/>
      <c r="AI11" s="520"/>
      <c r="AJ11" s="520"/>
      <c r="AK11" s="520"/>
      <c r="AL11" s="520"/>
      <c r="AM11" s="520"/>
      <c r="AN11" s="520"/>
      <c r="AO11" s="520"/>
      <c r="AP11" s="520"/>
      <c r="AQ11" s="520"/>
      <c r="AR11" s="520"/>
      <c r="AS11" s="520"/>
      <c r="AT11" s="520"/>
      <c r="AU11" s="520"/>
      <c r="AV11" s="520"/>
      <c r="AW11" s="520"/>
      <c r="AX11" s="520"/>
      <c r="AY11" s="520"/>
      <c r="AZ11" s="520"/>
      <c r="BA11" s="520"/>
      <c r="BB11" s="520"/>
      <c r="BC11" s="520"/>
      <c r="BD11" s="520"/>
      <c r="BE11" s="520"/>
      <c r="BF11" s="520"/>
      <c r="BG11" s="520"/>
      <c r="BH11" s="520"/>
      <c r="BI11" s="520"/>
      <c r="BJ11" s="520"/>
      <c r="BK11" s="520"/>
      <c r="BL11" s="520"/>
      <c r="BM11" s="520"/>
      <c r="BN11" s="520"/>
      <c r="BO11" s="520"/>
      <c r="BP11" s="520"/>
      <c r="BQ11" s="520"/>
      <c r="BR11" s="520"/>
      <c r="BS11" s="520"/>
      <c r="BT11" s="520"/>
      <c r="BU11" s="520"/>
      <c r="BV11" s="520"/>
      <c r="BW11" s="520"/>
      <c r="BX11" s="520"/>
      <c r="BY11" s="520"/>
      <c r="BZ11" s="520"/>
      <c r="CA11" s="520"/>
      <c r="CB11" s="520"/>
      <c r="CC11" s="520"/>
      <c r="CD11" s="520"/>
      <c r="CE11" s="520"/>
      <c r="CF11" s="520"/>
      <c r="CG11" s="520"/>
      <c r="CH11" s="520"/>
      <c r="CI11" s="520"/>
      <c r="CJ11" s="520"/>
      <c r="CK11" s="520"/>
      <c r="CL11" s="520"/>
      <c r="CM11" s="520"/>
      <c r="CN11" s="520"/>
      <c r="CO11" s="520"/>
      <c r="CP11" s="520"/>
      <c r="CQ11" s="520"/>
      <c r="CR11" s="520"/>
      <c r="CS11" s="520"/>
      <c r="CT11" s="520"/>
      <c r="CU11" s="520"/>
      <c r="CV11" s="520"/>
      <c r="CW11" s="520"/>
      <c r="CX11" s="520"/>
      <c r="CY11" s="520"/>
      <c r="CZ11" s="520"/>
      <c r="DA11" s="520"/>
      <c r="DB11" s="520"/>
      <c r="DC11" s="520"/>
      <c r="DD11" s="520"/>
      <c r="DE11" s="520"/>
      <c r="DF11" s="520"/>
      <c r="DG11" s="520"/>
      <c r="DH11" s="520"/>
      <c r="DI11" s="520"/>
      <c r="DJ11" s="520"/>
      <c r="DK11" s="520"/>
      <c r="DL11" s="520"/>
      <c r="DM11" s="520"/>
      <c r="DN11" s="520"/>
      <c r="DO11" s="520"/>
      <c r="DP11" s="520"/>
      <c r="DQ11" s="520"/>
      <c r="DR11" s="520"/>
      <c r="DS11" s="520"/>
      <c r="DT11" s="520"/>
      <c r="DU11" s="520"/>
      <c r="DV11" s="520"/>
      <c r="DW11" s="520"/>
      <c r="DX11" s="520"/>
      <c r="DY11" s="520"/>
      <c r="DZ11" s="520"/>
      <c r="EA11" s="520"/>
      <c r="EB11" s="520"/>
      <c r="EC11" s="520"/>
      <c r="ED11" s="520"/>
      <c r="EE11" s="520"/>
      <c r="EF11" s="520"/>
      <c r="EG11" s="520"/>
      <c r="EH11" s="520"/>
      <c r="EI11" s="520"/>
      <c r="EJ11" s="520"/>
      <c r="EK11" s="520"/>
      <c r="EL11" s="520"/>
      <c r="EM11" s="520"/>
      <c r="EN11" s="520"/>
      <c r="EO11" s="520"/>
      <c r="EP11" s="520"/>
      <c r="EQ11" s="520"/>
      <c r="ER11" s="520"/>
      <c r="ES11" s="520"/>
      <c r="ET11" s="520"/>
      <c r="EU11" s="520"/>
      <c r="EV11" s="520"/>
      <c r="EW11" s="520"/>
      <c r="EX11" s="520"/>
      <c r="EY11" s="520"/>
      <c r="EZ11" s="520"/>
      <c r="FA11" s="520"/>
      <c r="FB11" s="520"/>
      <c r="FC11" s="520"/>
      <c r="FD11" s="520"/>
      <c r="FE11" s="520"/>
      <c r="FF11" s="520"/>
      <c r="FG11" s="520"/>
      <c r="FH11" s="520"/>
      <c r="FI11" s="520"/>
      <c r="FJ11" s="520"/>
      <c r="FK11" s="520"/>
      <c r="FL11" s="520"/>
      <c r="FM11" s="520"/>
      <c r="FN11" s="520"/>
      <c r="FO11" s="520"/>
      <c r="FP11" s="520"/>
      <c r="FQ11" s="520"/>
      <c r="FR11" s="520"/>
      <c r="FS11" s="520"/>
      <c r="FT11" s="520"/>
      <c r="FU11" s="520"/>
      <c r="FV11" s="315"/>
      <c r="FW11" s="252"/>
      <c r="GE11" s="202"/>
      <c r="GF11" s="202"/>
    </row>
    <row r="12" spans="1:188" ht="16.5" thickBot="1" x14ac:dyDescent="0.3">
      <c r="BJ12" s="217" t="s">
        <v>119</v>
      </c>
      <c r="CH12" s="217" t="s">
        <v>119</v>
      </c>
      <c r="FU12" s="316"/>
      <c r="FV12" s="321"/>
    </row>
    <row r="13" spans="1:188" ht="48.75" customHeight="1" thickBot="1" x14ac:dyDescent="0.3">
      <c r="A13" s="449" t="s">
        <v>0</v>
      </c>
      <c r="B13" s="449" t="s">
        <v>1</v>
      </c>
      <c r="C13" s="449" t="s">
        <v>2</v>
      </c>
      <c r="D13" s="449" t="s">
        <v>110</v>
      </c>
      <c r="E13" s="449" t="s">
        <v>110</v>
      </c>
      <c r="F13" s="449" t="s">
        <v>112</v>
      </c>
      <c r="G13" s="515">
        <v>41244</v>
      </c>
      <c r="H13" s="516"/>
      <c r="I13" s="516"/>
      <c r="J13" s="516"/>
      <c r="K13" s="516"/>
      <c r="L13" s="516"/>
      <c r="M13" s="517"/>
      <c r="N13" s="449" t="s">
        <v>110</v>
      </c>
      <c r="O13" s="482">
        <v>42705</v>
      </c>
      <c r="P13" s="483"/>
      <c r="Q13" s="483"/>
      <c r="R13" s="483"/>
      <c r="S13" s="483"/>
      <c r="T13" s="483"/>
      <c r="U13" s="483"/>
      <c r="V13" s="483"/>
      <c r="W13" s="483"/>
      <c r="X13" s="483"/>
      <c r="Y13" s="484"/>
      <c r="Z13" s="449" t="s">
        <v>87</v>
      </c>
      <c r="AA13" s="449" t="s">
        <v>67</v>
      </c>
      <c r="AB13" s="485" t="s">
        <v>68</v>
      </c>
      <c r="AC13" s="486"/>
      <c r="AD13" s="487"/>
      <c r="AE13" s="218"/>
      <c r="AF13" s="219"/>
      <c r="AG13" s="219"/>
      <c r="AH13" s="218">
        <v>0.90842999999999996</v>
      </c>
      <c r="AI13" s="219" t="s">
        <v>69</v>
      </c>
      <c r="AJ13" s="219"/>
      <c r="AK13" s="476" t="s">
        <v>70</v>
      </c>
      <c r="AL13" s="476" t="s">
        <v>71</v>
      </c>
      <c r="AM13" s="478" t="s">
        <v>88</v>
      </c>
      <c r="AN13" s="480" t="s">
        <v>120</v>
      </c>
      <c r="AO13" s="480" t="s">
        <v>121</v>
      </c>
      <c r="AP13" s="480" t="s">
        <v>122</v>
      </c>
      <c r="AQ13" s="500" t="s">
        <v>110</v>
      </c>
      <c r="AR13" s="502">
        <v>42736</v>
      </c>
      <c r="AS13" s="503"/>
      <c r="AT13" s="503"/>
      <c r="AU13" s="503"/>
      <c r="AV13" s="503"/>
      <c r="AW13" s="503"/>
      <c r="AX13" s="503"/>
      <c r="AY13" s="503"/>
      <c r="AZ13" s="503"/>
      <c r="BA13" s="503"/>
      <c r="BB13" s="504"/>
      <c r="BC13" s="505" t="s">
        <v>151</v>
      </c>
      <c r="BD13" s="506"/>
      <c r="BE13" s="506"/>
      <c r="BF13" s="506"/>
      <c r="BG13" s="506"/>
      <c r="BH13" s="506"/>
      <c r="BI13" s="506"/>
      <c r="BJ13" s="507"/>
      <c r="BK13" s="510" t="s">
        <v>152</v>
      </c>
      <c r="BL13" s="511"/>
      <c r="BM13" s="511"/>
      <c r="BN13" s="511"/>
      <c r="BO13" s="512"/>
      <c r="BP13" s="502">
        <v>42767</v>
      </c>
      <c r="BQ13" s="503"/>
      <c r="BR13" s="503"/>
      <c r="BS13" s="503"/>
      <c r="BT13" s="503"/>
      <c r="BU13" s="503"/>
      <c r="BV13" s="503"/>
      <c r="BW13" s="503"/>
      <c r="BX13" s="503"/>
      <c r="BY13" s="503"/>
      <c r="BZ13" s="504"/>
      <c r="CA13" s="505" t="s">
        <v>156</v>
      </c>
      <c r="CB13" s="506"/>
      <c r="CC13" s="506"/>
      <c r="CD13" s="506"/>
      <c r="CE13" s="506"/>
      <c r="CF13" s="506"/>
      <c r="CG13" s="506"/>
      <c r="CH13" s="507"/>
      <c r="CI13" s="510" t="s">
        <v>157</v>
      </c>
      <c r="CJ13" s="511"/>
      <c r="CK13" s="511"/>
      <c r="CL13" s="511"/>
      <c r="CM13" s="512"/>
      <c r="CN13" s="502">
        <v>42795</v>
      </c>
      <c r="CO13" s="503"/>
      <c r="CP13" s="503"/>
      <c r="CQ13" s="503"/>
      <c r="CR13" s="503"/>
      <c r="CS13" s="503"/>
      <c r="CT13" s="503"/>
      <c r="CU13" s="503"/>
      <c r="CV13" s="503"/>
      <c r="CW13" s="503"/>
      <c r="CX13" s="504"/>
      <c r="CY13" s="505" t="s">
        <v>158</v>
      </c>
      <c r="CZ13" s="506"/>
      <c r="DA13" s="506"/>
      <c r="DB13" s="506"/>
      <c r="DC13" s="506"/>
      <c r="DD13" s="506"/>
      <c r="DE13" s="506"/>
      <c r="DF13" s="507"/>
      <c r="DG13" s="510" t="s">
        <v>159</v>
      </c>
      <c r="DH13" s="511"/>
      <c r="DI13" s="511"/>
      <c r="DJ13" s="511"/>
      <c r="DK13" s="512"/>
      <c r="DL13" s="502">
        <v>42826</v>
      </c>
      <c r="DM13" s="503"/>
      <c r="DN13" s="503"/>
      <c r="DO13" s="503"/>
      <c r="DP13" s="503"/>
      <c r="DQ13" s="503"/>
      <c r="DR13" s="503"/>
      <c r="DS13" s="503"/>
      <c r="DT13" s="503"/>
      <c r="DU13" s="503"/>
      <c r="DV13" s="504"/>
      <c r="DW13" s="505" t="s">
        <v>160</v>
      </c>
      <c r="DX13" s="506"/>
      <c r="DY13" s="506"/>
      <c r="DZ13" s="506"/>
      <c r="EA13" s="506"/>
      <c r="EB13" s="506"/>
      <c r="EC13" s="506"/>
      <c r="ED13" s="507"/>
      <c r="EE13" s="510" t="s">
        <v>161</v>
      </c>
      <c r="EF13" s="511"/>
      <c r="EG13" s="511"/>
      <c r="EH13" s="511"/>
      <c r="EI13" s="512"/>
      <c r="EJ13" s="502">
        <v>42856</v>
      </c>
      <c r="EK13" s="503"/>
      <c r="EL13" s="503"/>
      <c r="EM13" s="503"/>
      <c r="EN13" s="503"/>
      <c r="EO13" s="503"/>
      <c r="EP13" s="503"/>
      <c r="EQ13" s="503"/>
      <c r="ER13" s="503"/>
      <c r="ES13" s="503"/>
      <c r="ET13" s="504"/>
      <c r="EU13" s="505" t="s">
        <v>162</v>
      </c>
      <c r="EV13" s="506"/>
      <c r="EW13" s="506"/>
      <c r="EX13" s="506"/>
      <c r="EY13" s="506"/>
      <c r="EZ13" s="506"/>
      <c r="FA13" s="506"/>
      <c r="FB13" s="507"/>
      <c r="FC13" s="510" t="s">
        <v>163</v>
      </c>
      <c r="FD13" s="511"/>
      <c r="FE13" s="511"/>
      <c r="FF13" s="511"/>
      <c r="FG13" s="523"/>
      <c r="FH13" s="466" t="str">
        <f>'Фактические уровни нерег. цен'!A16</f>
        <v>май  2025 года</v>
      </c>
      <c r="FI13" s="467"/>
      <c r="FJ13" s="467"/>
      <c r="FK13" s="467"/>
      <c r="FL13" s="467"/>
      <c r="FM13" s="467"/>
      <c r="FN13" s="468"/>
      <c r="FO13" s="449" t="s">
        <v>1</v>
      </c>
      <c r="FP13" s="466" t="str">
        <f>'Фактические уровни нерег. цен'!A12</f>
        <v>июнь 2025 года</v>
      </c>
      <c r="FQ13" s="467"/>
      <c r="FR13" s="467"/>
      <c r="FS13" s="467"/>
      <c r="FT13" s="467"/>
      <c r="FU13" s="468"/>
      <c r="FV13" s="449" t="s">
        <v>1</v>
      </c>
      <c r="FW13" s="469" t="str">
        <f>'Фактические уровни нерег. цен'!A20</f>
        <v>Темпы роста  %</v>
      </c>
      <c r="FX13" s="470"/>
      <c r="FY13" s="470"/>
      <c r="FZ13" s="470"/>
      <c r="GA13" s="471"/>
      <c r="GB13" s="451" t="s">
        <v>168</v>
      </c>
      <c r="GC13" s="452"/>
      <c r="GD13" s="452"/>
      <c r="GE13" s="452"/>
      <c r="GF13" s="453"/>
    </row>
    <row r="14" spans="1:188" s="353" customFormat="1" ht="68.25" customHeight="1" x14ac:dyDescent="0.2">
      <c r="A14" s="450"/>
      <c r="B14" s="450"/>
      <c r="C14" s="450"/>
      <c r="D14" s="450"/>
      <c r="E14" s="450"/>
      <c r="F14" s="450"/>
      <c r="G14" s="456" t="s">
        <v>89</v>
      </c>
      <c r="H14" s="456" t="s">
        <v>90</v>
      </c>
      <c r="I14" s="456" t="s">
        <v>53</v>
      </c>
      <c r="J14" s="458" t="s">
        <v>54</v>
      </c>
      <c r="K14" s="456" t="s">
        <v>108</v>
      </c>
      <c r="L14" s="518" t="s">
        <v>109</v>
      </c>
      <c r="M14" s="458" t="s">
        <v>111</v>
      </c>
      <c r="N14" s="450"/>
      <c r="O14" s="496" t="s">
        <v>143</v>
      </c>
      <c r="P14" s="349"/>
      <c r="Q14" s="498" t="s">
        <v>154</v>
      </c>
      <c r="R14" s="442" t="s">
        <v>135</v>
      </c>
      <c r="S14" s="350" t="s">
        <v>54</v>
      </c>
      <c r="T14" s="490" t="s">
        <v>142</v>
      </c>
      <c r="U14" s="491"/>
      <c r="V14" s="491"/>
      <c r="W14" s="491"/>
      <c r="X14" s="492"/>
      <c r="Y14" s="442" t="s">
        <v>146</v>
      </c>
      <c r="Z14" s="450"/>
      <c r="AA14" s="450"/>
      <c r="AB14" s="458" t="s">
        <v>73</v>
      </c>
      <c r="AC14" s="458" t="s">
        <v>74</v>
      </c>
      <c r="AD14" s="458" t="s">
        <v>76</v>
      </c>
      <c r="AE14" s="351"/>
      <c r="AF14" s="352"/>
      <c r="AG14" s="352"/>
      <c r="AH14" s="351">
        <v>0.86099999999999999</v>
      </c>
      <c r="AI14" s="508" t="s">
        <v>77</v>
      </c>
      <c r="AJ14" s="509"/>
      <c r="AK14" s="477"/>
      <c r="AL14" s="477"/>
      <c r="AM14" s="479"/>
      <c r="AN14" s="481"/>
      <c r="AO14" s="481"/>
      <c r="AP14" s="481"/>
      <c r="AQ14" s="501"/>
      <c r="AR14" s="496" t="s">
        <v>110</v>
      </c>
      <c r="AS14" s="349"/>
      <c r="AT14" s="442" t="s">
        <v>153</v>
      </c>
      <c r="AU14" s="513" t="s">
        <v>135</v>
      </c>
      <c r="AV14" s="488" t="s">
        <v>54</v>
      </c>
      <c r="AW14" s="490" t="s">
        <v>142</v>
      </c>
      <c r="AX14" s="491"/>
      <c r="AY14" s="491"/>
      <c r="AZ14" s="491"/>
      <c r="BA14" s="492"/>
      <c r="BB14" s="442" t="s">
        <v>146</v>
      </c>
      <c r="BC14" s="444" t="s">
        <v>137</v>
      </c>
      <c r="BD14" s="444" t="s">
        <v>138</v>
      </c>
      <c r="BE14" s="444" t="s">
        <v>142</v>
      </c>
      <c r="BF14" s="444" t="s">
        <v>139</v>
      </c>
      <c r="BG14" s="444" t="s">
        <v>140</v>
      </c>
      <c r="BH14" s="444" t="s">
        <v>150</v>
      </c>
      <c r="BI14" s="444" t="s">
        <v>146</v>
      </c>
      <c r="BJ14" s="444" t="s">
        <v>141</v>
      </c>
      <c r="BK14" s="472" t="s">
        <v>137</v>
      </c>
      <c r="BL14" s="472" t="s">
        <v>138</v>
      </c>
      <c r="BM14" s="472" t="s">
        <v>142</v>
      </c>
      <c r="BN14" s="472" t="s">
        <v>146</v>
      </c>
      <c r="BO14" s="472" t="s">
        <v>147</v>
      </c>
      <c r="BP14" s="496" t="s">
        <v>110</v>
      </c>
      <c r="BQ14" s="349"/>
      <c r="BR14" s="442" t="s">
        <v>153</v>
      </c>
      <c r="BS14" s="513" t="s">
        <v>135</v>
      </c>
      <c r="BT14" s="488" t="s">
        <v>54</v>
      </c>
      <c r="BU14" s="490" t="s">
        <v>142</v>
      </c>
      <c r="BV14" s="491"/>
      <c r="BW14" s="491"/>
      <c r="BX14" s="491"/>
      <c r="BY14" s="492"/>
      <c r="BZ14" s="442" t="s">
        <v>146</v>
      </c>
      <c r="CA14" s="444" t="s">
        <v>137</v>
      </c>
      <c r="CB14" s="444" t="s">
        <v>138</v>
      </c>
      <c r="CC14" s="444" t="s">
        <v>142</v>
      </c>
      <c r="CD14" s="444" t="s">
        <v>139</v>
      </c>
      <c r="CE14" s="444" t="s">
        <v>140</v>
      </c>
      <c r="CF14" s="444" t="s">
        <v>150</v>
      </c>
      <c r="CG14" s="444" t="s">
        <v>146</v>
      </c>
      <c r="CH14" s="444" t="s">
        <v>141</v>
      </c>
      <c r="CI14" s="472" t="s">
        <v>137</v>
      </c>
      <c r="CJ14" s="472" t="s">
        <v>138</v>
      </c>
      <c r="CK14" s="472" t="s">
        <v>142</v>
      </c>
      <c r="CL14" s="472" t="s">
        <v>146</v>
      </c>
      <c r="CM14" s="472" t="s">
        <v>147</v>
      </c>
      <c r="CN14" s="496" t="s">
        <v>110</v>
      </c>
      <c r="CO14" s="349"/>
      <c r="CP14" s="442" t="s">
        <v>153</v>
      </c>
      <c r="CQ14" s="513" t="s">
        <v>135</v>
      </c>
      <c r="CR14" s="488" t="s">
        <v>54</v>
      </c>
      <c r="CS14" s="490" t="s">
        <v>142</v>
      </c>
      <c r="CT14" s="491"/>
      <c r="CU14" s="491"/>
      <c r="CV14" s="491"/>
      <c r="CW14" s="492"/>
      <c r="CX14" s="442" t="s">
        <v>146</v>
      </c>
      <c r="CY14" s="444" t="s">
        <v>137</v>
      </c>
      <c r="CZ14" s="444" t="s">
        <v>138</v>
      </c>
      <c r="DA14" s="444" t="s">
        <v>142</v>
      </c>
      <c r="DB14" s="444" t="s">
        <v>139</v>
      </c>
      <c r="DC14" s="444" t="s">
        <v>140</v>
      </c>
      <c r="DD14" s="444" t="s">
        <v>150</v>
      </c>
      <c r="DE14" s="444" t="s">
        <v>146</v>
      </c>
      <c r="DF14" s="444" t="s">
        <v>141</v>
      </c>
      <c r="DG14" s="472" t="s">
        <v>137</v>
      </c>
      <c r="DH14" s="472" t="s">
        <v>138</v>
      </c>
      <c r="DI14" s="472" t="s">
        <v>142</v>
      </c>
      <c r="DJ14" s="472" t="s">
        <v>146</v>
      </c>
      <c r="DK14" s="472" t="s">
        <v>147</v>
      </c>
      <c r="DL14" s="496" t="s">
        <v>110</v>
      </c>
      <c r="DM14" s="349"/>
      <c r="DN14" s="442" t="s">
        <v>153</v>
      </c>
      <c r="DO14" s="513" t="s">
        <v>135</v>
      </c>
      <c r="DP14" s="488" t="s">
        <v>54</v>
      </c>
      <c r="DQ14" s="490" t="s">
        <v>142</v>
      </c>
      <c r="DR14" s="491"/>
      <c r="DS14" s="491"/>
      <c r="DT14" s="491"/>
      <c r="DU14" s="492"/>
      <c r="DV14" s="442" t="s">
        <v>146</v>
      </c>
      <c r="DW14" s="444" t="s">
        <v>137</v>
      </c>
      <c r="DX14" s="444" t="s">
        <v>138</v>
      </c>
      <c r="DY14" s="444" t="s">
        <v>142</v>
      </c>
      <c r="DZ14" s="444" t="s">
        <v>139</v>
      </c>
      <c r="EA14" s="444" t="s">
        <v>140</v>
      </c>
      <c r="EB14" s="444" t="s">
        <v>150</v>
      </c>
      <c r="EC14" s="444" t="s">
        <v>146</v>
      </c>
      <c r="ED14" s="444" t="s">
        <v>141</v>
      </c>
      <c r="EE14" s="472" t="s">
        <v>137</v>
      </c>
      <c r="EF14" s="472" t="s">
        <v>138</v>
      </c>
      <c r="EG14" s="472" t="s">
        <v>142</v>
      </c>
      <c r="EH14" s="472" t="s">
        <v>146</v>
      </c>
      <c r="EI14" s="472" t="s">
        <v>147</v>
      </c>
      <c r="EJ14" s="496" t="s">
        <v>110</v>
      </c>
      <c r="EK14" s="349"/>
      <c r="EL14" s="442" t="s">
        <v>164</v>
      </c>
      <c r="EM14" s="513" t="s">
        <v>135</v>
      </c>
      <c r="EN14" s="488" t="s">
        <v>54</v>
      </c>
      <c r="EO14" s="490" t="s">
        <v>142</v>
      </c>
      <c r="EP14" s="491"/>
      <c r="EQ14" s="491"/>
      <c r="ER14" s="491"/>
      <c r="ES14" s="492"/>
      <c r="ET14" s="442" t="s">
        <v>146</v>
      </c>
      <c r="EU14" s="444" t="s">
        <v>137</v>
      </c>
      <c r="EV14" s="444" t="s">
        <v>138</v>
      </c>
      <c r="EW14" s="444" t="s">
        <v>142</v>
      </c>
      <c r="EX14" s="444" t="s">
        <v>139</v>
      </c>
      <c r="EY14" s="444" t="s">
        <v>140</v>
      </c>
      <c r="EZ14" s="444" t="s">
        <v>150</v>
      </c>
      <c r="FA14" s="444" t="s">
        <v>146</v>
      </c>
      <c r="FB14" s="444" t="s">
        <v>141</v>
      </c>
      <c r="FC14" s="472" t="s">
        <v>137</v>
      </c>
      <c r="FD14" s="472" t="s">
        <v>138</v>
      </c>
      <c r="FE14" s="472" t="s">
        <v>142</v>
      </c>
      <c r="FF14" s="472" t="s">
        <v>146</v>
      </c>
      <c r="FG14" s="472" t="s">
        <v>147</v>
      </c>
      <c r="FH14" s="454" t="s">
        <v>110</v>
      </c>
      <c r="FI14" s="349"/>
      <c r="FJ14" s="456" t="s">
        <v>164</v>
      </c>
      <c r="FK14" s="458" t="s">
        <v>135</v>
      </c>
      <c r="FL14" s="458" t="s">
        <v>54</v>
      </c>
      <c r="FM14" s="460" t="s">
        <v>142</v>
      </c>
      <c r="FN14" s="456" t="s">
        <v>146</v>
      </c>
      <c r="FO14" s="450"/>
      <c r="FP14" s="454" t="s">
        <v>110</v>
      </c>
      <c r="FQ14" s="456" t="s">
        <v>164</v>
      </c>
      <c r="FR14" s="458" t="s">
        <v>135</v>
      </c>
      <c r="FS14" s="458" t="s">
        <v>54</v>
      </c>
      <c r="FT14" s="460" t="s">
        <v>142</v>
      </c>
      <c r="FU14" s="456" t="s">
        <v>146</v>
      </c>
      <c r="FV14" s="450"/>
      <c r="FW14" s="462" t="s">
        <v>137</v>
      </c>
      <c r="FX14" s="462" t="s">
        <v>138</v>
      </c>
      <c r="FY14" s="462" t="s">
        <v>142</v>
      </c>
      <c r="FZ14" s="462" t="s">
        <v>146</v>
      </c>
      <c r="GA14" s="462" t="s">
        <v>141</v>
      </c>
      <c r="GB14" s="464" t="s">
        <v>137</v>
      </c>
      <c r="GC14" s="464" t="s">
        <v>138</v>
      </c>
      <c r="GD14" s="464" t="s">
        <v>142</v>
      </c>
      <c r="GE14" s="464" t="s">
        <v>146</v>
      </c>
      <c r="GF14" s="447" t="s">
        <v>147</v>
      </c>
    </row>
    <row r="15" spans="1:188" s="353" customFormat="1" ht="71.25" customHeight="1" x14ac:dyDescent="0.2">
      <c r="A15" s="450"/>
      <c r="B15" s="450"/>
      <c r="C15" s="450"/>
      <c r="D15" s="450"/>
      <c r="E15" s="450"/>
      <c r="F15" s="450"/>
      <c r="G15" s="457"/>
      <c r="H15" s="457"/>
      <c r="I15" s="457"/>
      <c r="J15" s="459"/>
      <c r="K15" s="457"/>
      <c r="L15" s="459"/>
      <c r="M15" s="459"/>
      <c r="N15" s="450"/>
      <c r="O15" s="497"/>
      <c r="P15" s="349"/>
      <c r="Q15" s="499"/>
      <c r="R15" s="443"/>
      <c r="S15" s="350"/>
      <c r="T15" s="493"/>
      <c r="U15" s="494"/>
      <c r="V15" s="494"/>
      <c r="W15" s="494"/>
      <c r="X15" s="495"/>
      <c r="Y15" s="443"/>
      <c r="Z15" s="450"/>
      <c r="AA15" s="450"/>
      <c r="AB15" s="459"/>
      <c r="AC15" s="459"/>
      <c r="AD15" s="459"/>
      <c r="AE15" s="351"/>
      <c r="AF15" s="352"/>
      <c r="AG15" s="352"/>
      <c r="AH15" s="351">
        <v>0.90800000000000003</v>
      </c>
      <c r="AI15" s="508" t="s">
        <v>37</v>
      </c>
      <c r="AJ15" s="509"/>
      <c r="AK15" s="477"/>
      <c r="AL15" s="477"/>
      <c r="AM15" s="479"/>
      <c r="AN15" s="481"/>
      <c r="AO15" s="481"/>
      <c r="AP15" s="481"/>
      <c r="AQ15" s="501"/>
      <c r="AR15" s="497"/>
      <c r="AS15" s="349"/>
      <c r="AT15" s="443"/>
      <c r="AU15" s="514"/>
      <c r="AV15" s="489"/>
      <c r="AW15" s="493"/>
      <c r="AX15" s="494"/>
      <c r="AY15" s="494"/>
      <c r="AZ15" s="494"/>
      <c r="BA15" s="495"/>
      <c r="BB15" s="443"/>
      <c r="BC15" s="445"/>
      <c r="BD15" s="445"/>
      <c r="BE15" s="445"/>
      <c r="BF15" s="445"/>
      <c r="BG15" s="445"/>
      <c r="BH15" s="445"/>
      <c r="BI15" s="445"/>
      <c r="BJ15" s="445"/>
      <c r="BK15" s="473"/>
      <c r="BL15" s="473"/>
      <c r="BM15" s="473"/>
      <c r="BN15" s="473"/>
      <c r="BO15" s="473"/>
      <c r="BP15" s="497"/>
      <c r="BQ15" s="349"/>
      <c r="BR15" s="443"/>
      <c r="BS15" s="514"/>
      <c r="BT15" s="489"/>
      <c r="BU15" s="493"/>
      <c r="BV15" s="494"/>
      <c r="BW15" s="494"/>
      <c r="BX15" s="494"/>
      <c r="BY15" s="495"/>
      <c r="BZ15" s="443"/>
      <c r="CA15" s="445"/>
      <c r="CB15" s="445"/>
      <c r="CC15" s="445"/>
      <c r="CD15" s="445"/>
      <c r="CE15" s="445"/>
      <c r="CF15" s="445"/>
      <c r="CG15" s="445"/>
      <c r="CH15" s="445"/>
      <c r="CI15" s="473"/>
      <c r="CJ15" s="473"/>
      <c r="CK15" s="473"/>
      <c r="CL15" s="473"/>
      <c r="CM15" s="473"/>
      <c r="CN15" s="497"/>
      <c r="CO15" s="349"/>
      <c r="CP15" s="443"/>
      <c r="CQ15" s="514"/>
      <c r="CR15" s="489"/>
      <c r="CS15" s="493"/>
      <c r="CT15" s="494"/>
      <c r="CU15" s="494"/>
      <c r="CV15" s="494"/>
      <c r="CW15" s="495"/>
      <c r="CX15" s="443"/>
      <c r="CY15" s="445"/>
      <c r="CZ15" s="445"/>
      <c r="DA15" s="445"/>
      <c r="DB15" s="445"/>
      <c r="DC15" s="445"/>
      <c r="DD15" s="445"/>
      <c r="DE15" s="445"/>
      <c r="DF15" s="445"/>
      <c r="DG15" s="473"/>
      <c r="DH15" s="473"/>
      <c r="DI15" s="473"/>
      <c r="DJ15" s="473"/>
      <c r="DK15" s="473"/>
      <c r="DL15" s="497"/>
      <c r="DM15" s="349"/>
      <c r="DN15" s="443"/>
      <c r="DO15" s="514"/>
      <c r="DP15" s="489"/>
      <c r="DQ15" s="493"/>
      <c r="DR15" s="494"/>
      <c r="DS15" s="494"/>
      <c r="DT15" s="494"/>
      <c r="DU15" s="495"/>
      <c r="DV15" s="443"/>
      <c r="DW15" s="445"/>
      <c r="DX15" s="445"/>
      <c r="DY15" s="445"/>
      <c r="DZ15" s="445"/>
      <c r="EA15" s="445"/>
      <c r="EB15" s="445"/>
      <c r="EC15" s="445"/>
      <c r="ED15" s="445"/>
      <c r="EE15" s="473"/>
      <c r="EF15" s="473"/>
      <c r="EG15" s="473"/>
      <c r="EH15" s="473"/>
      <c r="EI15" s="473"/>
      <c r="EJ15" s="497"/>
      <c r="EK15" s="349"/>
      <c r="EL15" s="443"/>
      <c r="EM15" s="514"/>
      <c r="EN15" s="489"/>
      <c r="EO15" s="493"/>
      <c r="EP15" s="494"/>
      <c r="EQ15" s="494"/>
      <c r="ER15" s="494"/>
      <c r="ES15" s="495"/>
      <c r="ET15" s="443"/>
      <c r="EU15" s="445"/>
      <c r="EV15" s="445"/>
      <c r="EW15" s="445"/>
      <c r="EX15" s="445"/>
      <c r="EY15" s="445"/>
      <c r="EZ15" s="445"/>
      <c r="FA15" s="445"/>
      <c r="FB15" s="445"/>
      <c r="FC15" s="473"/>
      <c r="FD15" s="473"/>
      <c r="FE15" s="473"/>
      <c r="FF15" s="473"/>
      <c r="FG15" s="473"/>
      <c r="FH15" s="455"/>
      <c r="FI15" s="349"/>
      <c r="FJ15" s="457"/>
      <c r="FK15" s="459"/>
      <c r="FL15" s="459"/>
      <c r="FM15" s="461"/>
      <c r="FN15" s="457"/>
      <c r="FO15" s="450"/>
      <c r="FP15" s="455"/>
      <c r="FQ15" s="457"/>
      <c r="FR15" s="459"/>
      <c r="FS15" s="459"/>
      <c r="FT15" s="461"/>
      <c r="FU15" s="457"/>
      <c r="FV15" s="450"/>
      <c r="FW15" s="463"/>
      <c r="FX15" s="463"/>
      <c r="FY15" s="463"/>
      <c r="FZ15" s="463"/>
      <c r="GA15" s="463"/>
      <c r="GB15" s="465"/>
      <c r="GC15" s="465"/>
      <c r="GD15" s="465"/>
      <c r="GE15" s="465"/>
      <c r="GF15" s="448"/>
    </row>
    <row r="16" spans="1:188" ht="33" customHeight="1" x14ac:dyDescent="0.25">
      <c r="A16" s="231" t="s">
        <v>3</v>
      </c>
      <c r="B16" s="203" t="s">
        <v>165</v>
      </c>
      <c r="C16" s="266"/>
      <c r="D16" s="215"/>
      <c r="E16" s="267"/>
      <c r="F16" s="267"/>
      <c r="G16" s="267"/>
      <c r="H16" s="267"/>
      <c r="I16" s="267"/>
      <c r="J16" s="268"/>
      <c r="K16" s="268"/>
      <c r="L16" s="268"/>
      <c r="M16" s="215"/>
      <c r="N16" s="215"/>
      <c r="O16" s="266"/>
      <c r="P16" s="215"/>
      <c r="Q16" s="267"/>
      <c r="R16" s="267"/>
      <c r="S16" s="267"/>
      <c r="T16" s="267"/>
      <c r="U16" s="267"/>
      <c r="V16" s="268"/>
      <c r="W16" s="268"/>
      <c r="X16" s="268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20"/>
      <c r="AO16" s="220"/>
      <c r="AP16" s="220"/>
      <c r="AQ16" s="215"/>
      <c r="AR16" s="266"/>
      <c r="AS16" s="215"/>
      <c r="AT16" s="267"/>
      <c r="AU16" s="267"/>
      <c r="AV16" s="267"/>
      <c r="AW16" s="267"/>
      <c r="AX16" s="267"/>
      <c r="AY16" s="268"/>
      <c r="AZ16" s="268"/>
      <c r="BA16" s="268"/>
      <c r="BB16" s="215"/>
      <c r="BC16" s="215"/>
      <c r="BD16" s="215"/>
      <c r="BE16" s="215"/>
      <c r="BF16" s="204"/>
      <c r="BG16" s="204"/>
      <c r="BH16" s="204"/>
      <c r="BI16" s="220"/>
      <c r="BJ16" s="220"/>
      <c r="BK16" s="205"/>
      <c r="BL16" s="205"/>
      <c r="BM16" s="205"/>
      <c r="BN16" s="219"/>
      <c r="BO16" s="219"/>
      <c r="BP16" s="266"/>
      <c r="BQ16" s="215"/>
      <c r="BR16" s="267"/>
      <c r="BS16" s="267"/>
      <c r="BT16" s="267"/>
      <c r="BU16" s="267"/>
      <c r="BV16" s="267"/>
      <c r="BW16" s="268"/>
      <c r="BX16" s="268"/>
      <c r="BY16" s="268"/>
      <c r="BZ16" s="215"/>
      <c r="CA16" s="215"/>
      <c r="CB16" s="215"/>
      <c r="CC16" s="215"/>
      <c r="CD16" s="204"/>
      <c r="CE16" s="204"/>
      <c r="CF16" s="204"/>
      <c r="CG16" s="220"/>
      <c r="CH16" s="220"/>
      <c r="CI16" s="205"/>
      <c r="CJ16" s="205"/>
      <c r="CK16" s="205"/>
      <c r="CL16" s="219"/>
      <c r="CM16" s="219"/>
      <c r="CN16" s="266"/>
      <c r="CO16" s="215"/>
      <c r="CP16" s="267"/>
      <c r="CQ16" s="267"/>
      <c r="CR16" s="267"/>
      <c r="CS16" s="267"/>
      <c r="CT16" s="267"/>
      <c r="CU16" s="268"/>
      <c r="CV16" s="268"/>
      <c r="CW16" s="268"/>
      <c r="CX16" s="215"/>
      <c r="CY16" s="215"/>
      <c r="CZ16" s="215"/>
      <c r="DA16" s="215"/>
      <c r="DB16" s="204"/>
      <c r="DC16" s="204"/>
      <c r="DD16" s="204"/>
      <c r="DE16" s="220"/>
      <c r="DF16" s="220"/>
      <c r="DG16" s="205"/>
      <c r="DH16" s="205"/>
      <c r="DI16" s="205"/>
      <c r="DJ16" s="219"/>
      <c r="DK16" s="219"/>
      <c r="DL16" s="266"/>
      <c r="DM16" s="215"/>
      <c r="DN16" s="267"/>
      <c r="DO16" s="267"/>
      <c r="DP16" s="267"/>
      <c r="DQ16" s="267"/>
      <c r="DR16" s="267"/>
      <c r="DS16" s="268"/>
      <c r="DT16" s="268"/>
      <c r="DU16" s="268"/>
      <c r="DV16" s="215"/>
      <c r="DW16" s="215"/>
      <c r="DX16" s="215"/>
      <c r="DY16" s="215"/>
      <c r="DZ16" s="204"/>
      <c r="EA16" s="204"/>
      <c r="EB16" s="204"/>
      <c r="EC16" s="220"/>
      <c r="ED16" s="220"/>
      <c r="EE16" s="205"/>
      <c r="EF16" s="205"/>
      <c r="EG16" s="205"/>
      <c r="EH16" s="219"/>
      <c r="EI16" s="219"/>
      <c r="EJ16" s="266"/>
      <c r="EK16" s="215"/>
      <c r="EL16" s="267"/>
      <c r="EM16" s="267"/>
      <c r="EN16" s="267"/>
      <c r="EO16" s="267"/>
      <c r="EP16" s="267"/>
      <c r="EQ16" s="268"/>
      <c r="ER16" s="268"/>
      <c r="ES16" s="268"/>
      <c r="ET16" s="215"/>
      <c r="EU16" s="215"/>
      <c r="EV16" s="215"/>
      <c r="EW16" s="215"/>
      <c r="EX16" s="204"/>
      <c r="EY16" s="204"/>
      <c r="EZ16" s="204"/>
      <c r="FA16" s="220"/>
      <c r="FB16" s="220"/>
      <c r="FC16" s="205"/>
      <c r="FD16" s="205"/>
      <c r="FE16" s="205"/>
      <c r="FF16" s="219"/>
      <c r="FG16" s="283"/>
      <c r="FH16" s="322"/>
      <c r="FI16" s="215"/>
      <c r="FJ16" s="267"/>
      <c r="FK16" s="267"/>
      <c r="FL16" s="267"/>
      <c r="FM16" s="267"/>
      <c r="FN16" s="215"/>
      <c r="FO16" s="277" t="s">
        <v>165</v>
      </c>
      <c r="FP16" s="322"/>
      <c r="FQ16" s="267"/>
      <c r="FR16" s="267"/>
      <c r="FS16" s="267"/>
      <c r="FT16" s="267"/>
      <c r="FU16" s="215"/>
      <c r="FV16" s="203"/>
      <c r="FW16" s="221"/>
      <c r="FX16" s="215"/>
      <c r="FY16" s="215"/>
      <c r="FZ16" s="220"/>
      <c r="GA16" s="220"/>
      <c r="GB16" s="337"/>
      <c r="GC16" s="337"/>
      <c r="GD16" s="337"/>
      <c r="GE16" s="338"/>
      <c r="GF16" s="219"/>
    </row>
    <row r="17" spans="1:190" ht="33.75" customHeight="1" x14ac:dyDescent="0.25">
      <c r="A17" s="231"/>
      <c r="B17" s="206" t="s">
        <v>5</v>
      </c>
      <c r="C17" s="269" t="s">
        <v>144</v>
      </c>
      <c r="D17" s="269" t="s">
        <v>144</v>
      </c>
      <c r="E17" s="269" t="s">
        <v>144</v>
      </c>
      <c r="F17" s="269" t="s">
        <v>144</v>
      </c>
      <c r="G17" s="269" t="s">
        <v>144</v>
      </c>
      <c r="H17" s="269" t="s">
        <v>144</v>
      </c>
      <c r="I17" s="269" t="s">
        <v>144</v>
      </c>
      <c r="J17" s="269" t="s">
        <v>144</v>
      </c>
      <c r="K17" s="269" t="s">
        <v>144</v>
      </c>
      <c r="L17" s="269" t="s">
        <v>144</v>
      </c>
      <c r="M17" s="269" t="s">
        <v>144</v>
      </c>
      <c r="N17" s="215"/>
      <c r="O17" s="269" t="s">
        <v>144</v>
      </c>
      <c r="P17" s="215"/>
      <c r="Q17" s="269" t="s">
        <v>144</v>
      </c>
      <c r="R17" s="269" t="s">
        <v>144</v>
      </c>
      <c r="S17" s="269" t="s">
        <v>144</v>
      </c>
      <c r="T17" s="269" t="s">
        <v>144</v>
      </c>
      <c r="U17" s="269" t="s">
        <v>144</v>
      </c>
      <c r="V17" s="269" t="s">
        <v>144</v>
      </c>
      <c r="W17" s="269" t="s">
        <v>144</v>
      </c>
      <c r="X17" s="269" t="s">
        <v>144</v>
      </c>
      <c r="Y17" s="269" t="s">
        <v>144</v>
      </c>
      <c r="Z17" s="269" t="s">
        <v>144</v>
      </c>
      <c r="AA17" s="269" t="s">
        <v>144</v>
      </c>
      <c r="AB17" s="269" t="s">
        <v>144</v>
      </c>
      <c r="AC17" s="269" t="s">
        <v>144</v>
      </c>
      <c r="AD17" s="269" t="s">
        <v>144</v>
      </c>
      <c r="AE17" s="269" t="s">
        <v>144</v>
      </c>
      <c r="AF17" s="269" t="s">
        <v>144</v>
      </c>
      <c r="AG17" s="269" t="s">
        <v>144</v>
      </c>
      <c r="AH17" s="269" t="s">
        <v>144</v>
      </c>
      <c r="AI17" s="269" t="s">
        <v>144</v>
      </c>
      <c r="AJ17" s="269" t="s">
        <v>144</v>
      </c>
      <c r="AK17" s="269" t="s">
        <v>144</v>
      </c>
      <c r="AL17" s="269" t="s">
        <v>144</v>
      </c>
      <c r="AM17" s="269" t="s">
        <v>144</v>
      </c>
      <c r="AN17" s="269" t="s">
        <v>144</v>
      </c>
      <c r="AO17" s="269" t="s">
        <v>144</v>
      </c>
      <c r="AP17" s="269" t="s">
        <v>144</v>
      </c>
      <c r="AQ17" s="269" t="s">
        <v>144</v>
      </c>
      <c r="AR17" s="269" t="s">
        <v>144</v>
      </c>
      <c r="AS17" s="269" t="s">
        <v>144</v>
      </c>
      <c r="AT17" s="269" t="s">
        <v>144</v>
      </c>
      <c r="AU17" s="269" t="s">
        <v>144</v>
      </c>
      <c r="AV17" s="269" t="s">
        <v>144</v>
      </c>
      <c r="AW17" s="269" t="s">
        <v>144</v>
      </c>
      <c r="AX17" s="269" t="s">
        <v>144</v>
      </c>
      <c r="AY17" s="269" t="s">
        <v>144</v>
      </c>
      <c r="AZ17" s="269" t="s">
        <v>144</v>
      </c>
      <c r="BA17" s="269" t="s">
        <v>144</v>
      </c>
      <c r="BB17" s="269" t="s">
        <v>144</v>
      </c>
      <c r="BC17" s="229" t="s">
        <v>145</v>
      </c>
      <c r="BD17" s="229" t="s">
        <v>145</v>
      </c>
      <c r="BE17" s="229" t="s">
        <v>145</v>
      </c>
      <c r="BF17" s="229" t="s">
        <v>145</v>
      </c>
      <c r="BG17" s="229" t="s">
        <v>145</v>
      </c>
      <c r="BH17" s="229" t="s">
        <v>145</v>
      </c>
      <c r="BI17" s="229" t="s">
        <v>145</v>
      </c>
      <c r="BJ17" s="229" t="s">
        <v>145</v>
      </c>
      <c r="BK17" s="229" t="s">
        <v>145</v>
      </c>
      <c r="BL17" s="229" t="s">
        <v>145</v>
      </c>
      <c r="BM17" s="229" t="s">
        <v>145</v>
      </c>
      <c r="BN17" s="229" t="s">
        <v>145</v>
      </c>
      <c r="BO17" s="229" t="s">
        <v>145</v>
      </c>
      <c r="BP17" s="269" t="s">
        <v>144</v>
      </c>
      <c r="BQ17" s="269" t="s">
        <v>144</v>
      </c>
      <c r="BR17" s="269" t="s">
        <v>144</v>
      </c>
      <c r="BS17" s="269" t="s">
        <v>144</v>
      </c>
      <c r="BT17" s="269" t="s">
        <v>144</v>
      </c>
      <c r="BU17" s="269" t="s">
        <v>144</v>
      </c>
      <c r="BV17" s="269" t="s">
        <v>144</v>
      </c>
      <c r="BW17" s="269" t="s">
        <v>144</v>
      </c>
      <c r="BX17" s="269" t="s">
        <v>144</v>
      </c>
      <c r="BY17" s="269" t="s">
        <v>144</v>
      </c>
      <c r="BZ17" s="269" t="s">
        <v>144</v>
      </c>
      <c r="CA17" s="229" t="s">
        <v>145</v>
      </c>
      <c r="CB17" s="229" t="s">
        <v>145</v>
      </c>
      <c r="CC17" s="229" t="s">
        <v>145</v>
      </c>
      <c r="CD17" s="229" t="s">
        <v>145</v>
      </c>
      <c r="CE17" s="229" t="s">
        <v>145</v>
      </c>
      <c r="CF17" s="229" t="s">
        <v>145</v>
      </c>
      <c r="CG17" s="229" t="s">
        <v>145</v>
      </c>
      <c r="CH17" s="229" t="s">
        <v>145</v>
      </c>
      <c r="CI17" s="229" t="s">
        <v>145</v>
      </c>
      <c r="CJ17" s="229" t="s">
        <v>145</v>
      </c>
      <c r="CK17" s="229" t="s">
        <v>145</v>
      </c>
      <c r="CL17" s="229" t="s">
        <v>145</v>
      </c>
      <c r="CM17" s="229" t="s">
        <v>145</v>
      </c>
      <c r="CN17" s="269" t="s">
        <v>144</v>
      </c>
      <c r="CO17" s="269" t="s">
        <v>144</v>
      </c>
      <c r="CP17" s="269" t="s">
        <v>144</v>
      </c>
      <c r="CQ17" s="269" t="s">
        <v>144</v>
      </c>
      <c r="CR17" s="269" t="s">
        <v>144</v>
      </c>
      <c r="CS17" s="269" t="s">
        <v>144</v>
      </c>
      <c r="CT17" s="269" t="s">
        <v>144</v>
      </c>
      <c r="CU17" s="269" t="s">
        <v>144</v>
      </c>
      <c r="CV17" s="269" t="s">
        <v>144</v>
      </c>
      <c r="CW17" s="269" t="s">
        <v>144</v>
      </c>
      <c r="CX17" s="269" t="s">
        <v>144</v>
      </c>
      <c r="CY17" s="229" t="s">
        <v>145</v>
      </c>
      <c r="CZ17" s="229" t="s">
        <v>145</v>
      </c>
      <c r="DA17" s="229" t="s">
        <v>145</v>
      </c>
      <c r="DB17" s="229" t="s">
        <v>145</v>
      </c>
      <c r="DC17" s="229" t="s">
        <v>145</v>
      </c>
      <c r="DD17" s="229" t="s">
        <v>145</v>
      </c>
      <c r="DE17" s="229" t="s">
        <v>145</v>
      </c>
      <c r="DF17" s="229" t="s">
        <v>145</v>
      </c>
      <c r="DG17" s="229" t="s">
        <v>145</v>
      </c>
      <c r="DH17" s="229" t="s">
        <v>145</v>
      </c>
      <c r="DI17" s="229" t="s">
        <v>145</v>
      </c>
      <c r="DJ17" s="229" t="s">
        <v>145</v>
      </c>
      <c r="DK17" s="229" t="s">
        <v>145</v>
      </c>
      <c r="DL17" s="269" t="s">
        <v>144</v>
      </c>
      <c r="DM17" s="269" t="s">
        <v>144</v>
      </c>
      <c r="DN17" s="269" t="s">
        <v>144</v>
      </c>
      <c r="DO17" s="269" t="s">
        <v>144</v>
      </c>
      <c r="DP17" s="269" t="s">
        <v>144</v>
      </c>
      <c r="DQ17" s="269" t="s">
        <v>144</v>
      </c>
      <c r="DR17" s="269" t="s">
        <v>144</v>
      </c>
      <c r="DS17" s="269" t="s">
        <v>144</v>
      </c>
      <c r="DT17" s="269" t="s">
        <v>144</v>
      </c>
      <c r="DU17" s="269" t="s">
        <v>144</v>
      </c>
      <c r="DV17" s="269" t="s">
        <v>144</v>
      </c>
      <c r="DW17" s="229" t="s">
        <v>145</v>
      </c>
      <c r="DX17" s="229" t="s">
        <v>145</v>
      </c>
      <c r="DY17" s="229" t="s">
        <v>145</v>
      </c>
      <c r="DZ17" s="229" t="s">
        <v>145</v>
      </c>
      <c r="EA17" s="229" t="s">
        <v>145</v>
      </c>
      <c r="EB17" s="229" t="s">
        <v>145</v>
      </c>
      <c r="EC17" s="229" t="s">
        <v>145</v>
      </c>
      <c r="ED17" s="229" t="s">
        <v>145</v>
      </c>
      <c r="EE17" s="229" t="s">
        <v>145</v>
      </c>
      <c r="EF17" s="229" t="s">
        <v>145</v>
      </c>
      <c r="EG17" s="229" t="s">
        <v>145</v>
      </c>
      <c r="EH17" s="229" t="s">
        <v>145</v>
      </c>
      <c r="EI17" s="229" t="s">
        <v>145</v>
      </c>
      <c r="EJ17" s="269" t="s">
        <v>144</v>
      </c>
      <c r="EK17" s="269" t="s">
        <v>144</v>
      </c>
      <c r="EL17" s="269" t="s">
        <v>144</v>
      </c>
      <c r="EM17" s="269" t="s">
        <v>144</v>
      </c>
      <c r="EN17" s="269" t="s">
        <v>144</v>
      </c>
      <c r="EO17" s="269" t="s">
        <v>144</v>
      </c>
      <c r="EP17" s="269" t="s">
        <v>144</v>
      </c>
      <c r="EQ17" s="269" t="s">
        <v>144</v>
      </c>
      <c r="ER17" s="269" t="s">
        <v>144</v>
      </c>
      <c r="ES17" s="269" t="s">
        <v>144</v>
      </c>
      <c r="ET17" s="269" t="s">
        <v>144</v>
      </c>
      <c r="EU17" s="229" t="s">
        <v>145</v>
      </c>
      <c r="EV17" s="229" t="s">
        <v>145</v>
      </c>
      <c r="EW17" s="229" t="s">
        <v>145</v>
      </c>
      <c r="EX17" s="229" t="s">
        <v>145</v>
      </c>
      <c r="EY17" s="229" t="s">
        <v>145</v>
      </c>
      <c r="EZ17" s="229" t="s">
        <v>145</v>
      </c>
      <c r="FA17" s="229" t="s">
        <v>145</v>
      </c>
      <c r="FB17" s="229" t="s">
        <v>145</v>
      </c>
      <c r="FC17" s="229" t="s">
        <v>145</v>
      </c>
      <c r="FD17" s="229" t="s">
        <v>145</v>
      </c>
      <c r="FE17" s="229" t="s">
        <v>145</v>
      </c>
      <c r="FF17" s="229" t="s">
        <v>145</v>
      </c>
      <c r="FG17" s="284" t="s">
        <v>145</v>
      </c>
      <c r="FH17" s="323" t="s">
        <v>144</v>
      </c>
      <c r="FI17" s="269" t="s">
        <v>144</v>
      </c>
      <c r="FJ17" s="269" t="s">
        <v>144</v>
      </c>
      <c r="FK17" s="269" t="s">
        <v>144</v>
      </c>
      <c r="FL17" s="269" t="s">
        <v>144</v>
      </c>
      <c r="FM17" s="269" t="s">
        <v>144</v>
      </c>
      <c r="FN17" s="269" t="s">
        <v>144</v>
      </c>
      <c r="FO17" s="278" t="s">
        <v>5</v>
      </c>
      <c r="FP17" s="323" t="s">
        <v>144</v>
      </c>
      <c r="FQ17" s="269" t="s">
        <v>144</v>
      </c>
      <c r="FR17" s="269" t="s">
        <v>144</v>
      </c>
      <c r="FS17" s="269" t="s">
        <v>144</v>
      </c>
      <c r="FT17" s="269" t="s">
        <v>144</v>
      </c>
      <c r="FU17" s="269" t="s">
        <v>144</v>
      </c>
      <c r="FV17" s="206"/>
      <c r="FW17" s="239" t="s">
        <v>145</v>
      </c>
      <c r="FX17" s="229" t="s">
        <v>145</v>
      </c>
      <c r="FY17" s="229" t="s">
        <v>145</v>
      </c>
      <c r="FZ17" s="229" t="s">
        <v>145</v>
      </c>
      <c r="GA17" s="229" t="s">
        <v>145</v>
      </c>
      <c r="GB17" s="339" t="s">
        <v>145</v>
      </c>
      <c r="GC17" s="339" t="s">
        <v>145</v>
      </c>
      <c r="GD17" s="339" t="s">
        <v>145</v>
      </c>
      <c r="GE17" s="339" t="s">
        <v>145</v>
      </c>
      <c r="GF17" s="229" t="s">
        <v>145</v>
      </c>
    </row>
    <row r="18" spans="1:190" ht="18.75" customHeight="1" x14ac:dyDescent="0.25">
      <c r="A18" s="294"/>
      <c r="B18" s="222" t="s">
        <v>6</v>
      </c>
      <c r="C18" s="270"/>
      <c r="D18" s="223"/>
      <c r="E18" s="271"/>
      <c r="F18" s="271"/>
      <c r="G18" s="271"/>
      <c r="H18" s="271"/>
      <c r="I18" s="271"/>
      <c r="J18" s="272"/>
      <c r="K18" s="272"/>
      <c r="L18" s="272"/>
      <c r="M18" s="201"/>
      <c r="N18" s="201"/>
      <c r="O18" s="273"/>
      <c r="P18" s="223"/>
      <c r="Q18" s="274"/>
      <c r="R18" s="274"/>
      <c r="S18" s="274"/>
      <c r="T18" s="274"/>
      <c r="U18" s="274"/>
      <c r="V18" s="274"/>
      <c r="W18" s="274"/>
      <c r="X18" s="274"/>
      <c r="Y18" s="274"/>
      <c r="Z18" s="201"/>
      <c r="AA18" s="201"/>
      <c r="AB18" s="207"/>
      <c r="AC18" s="208"/>
      <c r="AD18" s="207"/>
      <c r="AE18" s="219"/>
      <c r="AF18" s="219"/>
      <c r="AG18" s="219"/>
      <c r="AH18" s="219">
        <v>1.022</v>
      </c>
      <c r="AI18" s="219" t="s">
        <v>81</v>
      </c>
      <c r="AJ18" s="219"/>
      <c r="AK18" s="219"/>
      <c r="AL18" s="219"/>
      <c r="AM18" s="205"/>
      <c r="AN18" s="209" t="e">
        <f>Q18/G18*100</f>
        <v>#DIV/0!</v>
      </c>
      <c r="AO18" s="209" t="e">
        <f>R18/H18*100</f>
        <v>#DIV/0!</v>
      </c>
      <c r="AP18" s="209" t="e">
        <f>V18/I18*100</f>
        <v>#DIV/0!</v>
      </c>
      <c r="AQ18" s="201"/>
      <c r="AR18" s="270"/>
      <c r="AS18" s="223"/>
      <c r="AT18" s="271"/>
      <c r="AU18" s="271"/>
      <c r="AV18" s="271"/>
      <c r="AW18" s="271"/>
      <c r="AX18" s="271"/>
      <c r="AY18" s="272"/>
      <c r="AZ18" s="272"/>
      <c r="BA18" s="272"/>
      <c r="BB18" s="201"/>
      <c r="BC18" s="201"/>
      <c r="BD18" s="201"/>
      <c r="BE18" s="201"/>
      <c r="BF18" s="225"/>
      <c r="BG18" s="225"/>
      <c r="BH18" s="225"/>
      <c r="BI18" s="209"/>
      <c r="BJ18" s="209"/>
      <c r="BK18" s="205"/>
      <c r="BL18" s="205"/>
      <c r="BM18" s="242"/>
      <c r="BN18" s="219"/>
      <c r="BO18" s="219"/>
      <c r="BP18" s="270"/>
      <c r="BQ18" s="223"/>
      <c r="BR18" s="271"/>
      <c r="BS18" s="271"/>
      <c r="BT18" s="271"/>
      <c r="BU18" s="271"/>
      <c r="BV18" s="271"/>
      <c r="BW18" s="272"/>
      <c r="BX18" s="272"/>
      <c r="BY18" s="272"/>
      <c r="BZ18" s="201"/>
      <c r="CA18" s="201"/>
      <c r="CB18" s="201"/>
      <c r="CC18" s="201"/>
      <c r="CD18" s="225"/>
      <c r="CE18" s="225"/>
      <c r="CF18" s="225"/>
      <c r="CG18" s="209"/>
      <c r="CH18" s="209"/>
      <c r="CI18" s="205"/>
      <c r="CJ18" s="205"/>
      <c r="CK18" s="242"/>
      <c r="CL18" s="219"/>
      <c r="CM18" s="219"/>
      <c r="CN18" s="270"/>
      <c r="CO18" s="223"/>
      <c r="CP18" s="271"/>
      <c r="CQ18" s="271"/>
      <c r="CR18" s="271"/>
      <c r="CS18" s="271"/>
      <c r="CT18" s="271"/>
      <c r="CU18" s="272"/>
      <c r="CV18" s="272"/>
      <c r="CW18" s="272"/>
      <c r="CX18" s="201"/>
      <c r="CY18" s="201"/>
      <c r="CZ18" s="201"/>
      <c r="DA18" s="201"/>
      <c r="DB18" s="225"/>
      <c r="DC18" s="225"/>
      <c r="DD18" s="225"/>
      <c r="DE18" s="209"/>
      <c r="DF18" s="209"/>
      <c r="DG18" s="205"/>
      <c r="DH18" s="205"/>
      <c r="DI18" s="242"/>
      <c r="DJ18" s="219"/>
      <c r="DK18" s="219"/>
      <c r="DL18" s="270"/>
      <c r="DM18" s="223"/>
      <c r="DN18" s="271"/>
      <c r="DO18" s="271"/>
      <c r="DP18" s="271"/>
      <c r="DQ18" s="271"/>
      <c r="DR18" s="271"/>
      <c r="DS18" s="272"/>
      <c r="DT18" s="272"/>
      <c r="DU18" s="272"/>
      <c r="DV18" s="201"/>
      <c r="DW18" s="201"/>
      <c r="DX18" s="201"/>
      <c r="DY18" s="201"/>
      <c r="DZ18" s="225"/>
      <c r="EA18" s="225"/>
      <c r="EB18" s="225"/>
      <c r="EC18" s="209"/>
      <c r="ED18" s="209"/>
      <c r="EE18" s="205"/>
      <c r="EF18" s="205"/>
      <c r="EG18" s="242"/>
      <c r="EH18" s="219"/>
      <c r="EI18" s="219"/>
      <c r="EJ18" s="270"/>
      <c r="EK18" s="223"/>
      <c r="EL18" s="271"/>
      <c r="EM18" s="271"/>
      <c r="EN18" s="271"/>
      <c r="EO18" s="271"/>
      <c r="EP18" s="271"/>
      <c r="EQ18" s="272"/>
      <c r="ER18" s="272"/>
      <c r="ES18" s="272"/>
      <c r="ET18" s="201"/>
      <c r="EU18" s="201"/>
      <c r="EV18" s="201"/>
      <c r="EW18" s="201"/>
      <c r="EX18" s="225"/>
      <c r="EY18" s="225"/>
      <c r="EZ18" s="225"/>
      <c r="FA18" s="209"/>
      <c r="FB18" s="209"/>
      <c r="FC18" s="205"/>
      <c r="FD18" s="205"/>
      <c r="FE18" s="242"/>
      <c r="FF18" s="219"/>
      <c r="FG18" s="283"/>
      <c r="FH18" s="324"/>
      <c r="FI18" s="223"/>
      <c r="FJ18" s="271"/>
      <c r="FK18" s="271"/>
      <c r="FL18" s="271"/>
      <c r="FM18" s="271"/>
      <c r="FN18" s="201"/>
      <c r="FO18" s="279" t="s">
        <v>6</v>
      </c>
      <c r="FP18" s="324"/>
      <c r="FQ18" s="271"/>
      <c r="FR18" s="271"/>
      <c r="FS18" s="271"/>
      <c r="FT18" s="271"/>
      <c r="FU18" s="201"/>
      <c r="FV18" s="222" t="s">
        <v>6</v>
      </c>
      <c r="FW18" s="224"/>
      <c r="FX18" s="201"/>
      <c r="FY18" s="201"/>
      <c r="FZ18" s="209"/>
      <c r="GA18" s="209"/>
      <c r="GB18" s="337"/>
      <c r="GC18" s="337"/>
      <c r="GD18" s="340"/>
      <c r="GE18" s="338"/>
      <c r="GF18" s="219"/>
    </row>
    <row r="19" spans="1:190" ht="18.75" customHeight="1" x14ac:dyDescent="0.25">
      <c r="A19" s="294"/>
      <c r="B19" s="308" t="s">
        <v>166</v>
      </c>
      <c r="C19" s="307" t="e">
        <f>E19+F19+H19+M19</f>
        <v>#REF!</v>
      </c>
      <c r="D19" s="176" t="e">
        <f>'[5]Фактические уровни нерег. цен'!#REF!</f>
        <v>#REF!</v>
      </c>
      <c r="E19" s="306">
        <v>997.28</v>
      </c>
      <c r="F19" s="306">
        <v>382.16</v>
      </c>
      <c r="G19" s="306">
        <f>K19+J19+E19+F19</f>
        <v>1380.53</v>
      </c>
      <c r="H19" s="311">
        <f>J19+K19+L19</f>
        <v>2.0377999999999998</v>
      </c>
      <c r="I19" s="260"/>
      <c r="J19" s="312">
        <v>0.25740000000000002</v>
      </c>
      <c r="K19" s="312">
        <v>0.83260000000000001</v>
      </c>
      <c r="L19" s="312">
        <v>0.94779999999999998</v>
      </c>
      <c r="M19" s="306" t="e">
        <f>'[6]Фактические уровни нерег. цен'!#REF!</f>
        <v>#REF!</v>
      </c>
      <c r="N19" s="275">
        <v>2468.21</v>
      </c>
      <c r="O19" s="273">
        <f>Q19+R19+T19+Y19</f>
        <v>2928.432992</v>
      </c>
      <c r="P19" s="176">
        <v>2766.73</v>
      </c>
      <c r="Q19" s="228">
        <v>924.57</v>
      </c>
      <c r="R19" s="228">
        <v>230.44</v>
      </c>
      <c r="S19" s="228" t="e">
        <f>W19+V19+Q19+R19+#REF!</f>
        <v>#REF!</v>
      </c>
      <c r="T19" s="249">
        <f>V19+W19+X19</f>
        <v>2.3829919999999998</v>
      </c>
      <c r="U19" s="237"/>
      <c r="V19" s="238">
        <v>0.26528200000000002</v>
      </c>
      <c r="W19" s="238">
        <v>0.92598599999999998</v>
      </c>
      <c r="X19" s="238">
        <v>1.191724</v>
      </c>
      <c r="Y19" s="228">
        <f>'[5]Фактические уровни нерег. цен'!F16</f>
        <v>1771.04</v>
      </c>
      <c r="Z19" s="201">
        <v>0.27273158597623398</v>
      </c>
      <c r="AA19" s="201">
        <v>1636.67</v>
      </c>
      <c r="AB19" s="207"/>
      <c r="AC19" s="208"/>
      <c r="AD19" s="207"/>
      <c r="AE19" s="219"/>
      <c r="AF19" s="219"/>
      <c r="AG19" s="219"/>
      <c r="AH19" s="219"/>
      <c r="AI19" s="219"/>
      <c r="AJ19" s="219"/>
      <c r="AK19" s="219"/>
      <c r="AL19" s="219"/>
      <c r="AM19" s="205"/>
      <c r="AN19" s="209"/>
      <c r="AO19" s="209"/>
      <c r="AP19" s="209"/>
      <c r="AQ19" s="176">
        <f>AS19</f>
        <v>3272.34</v>
      </c>
      <c r="AR19" s="273">
        <f>AT19+AU19+AW19+BB19</f>
        <v>3232.3506910000001</v>
      </c>
      <c r="AS19" s="176">
        <f>'[5]Фактические уровни нерег. цен'!D11</f>
        <v>3272.34</v>
      </c>
      <c r="AT19" s="228">
        <v>924.57</v>
      </c>
      <c r="AU19" s="291">
        <v>232.58</v>
      </c>
      <c r="AV19" s="228" t="e">
        <f>AZ19+AY19+AT19+AU19+#REF!</f>
        <v>#REF!</v>
      </c>
      <c r="AW19" s="249">
        <f>AY19+AZ19+BA19</f>
        <v>2.8706909999999999</v>
      </c>
      <c r="AX19" s="237"/>
      <c r="AY19" s="238">
        <v>0.32504699999999997</v>
      </c>
      <c r="AZ19" s="238">
        <v>1.134598</v>
      </c>
      <c r="BA19" s="238">
        <v>1.411046</v>
      </c>
      <c r="BB19" s="228">
        <f>'[5]Фактические уровни нерег. цен'!F11</f>
        <v>2072.33</v>
      </c>
      <c r="BC19" s="276">
        <f>AT19/Q19*100</f>
        <v>100</v>
      </c>
      <c r="BD19" s="276">
        <f>AU19/R19*100</f>
        <v>100.9286582190592</v>
      </c>
      <c r="BE19" s="276">
        <f>AW19/T19*100</f>
        <v>120.46582615468286</v>
      </c>
      <c r="BF19" s="276">
        <f>AY19/V19*100</f>
        <v>122.5288560852225</v>
      </c>
      <c r="BG19" s="276">
        <f>AZ19/W19*100</f>
        <v>122.52863434220389</v>
      </c>
      <c r="BH19" s="276">
        <f>BA19/X19*100</f>
        <v>118.4037579171016</v>
      </c>
      <c r="BI19" s="276">
        <f>BB19/Y19*100</f>
        <v>117.01203812449181</v>
      </c>
      <c r="BJ19" s="276">
        <f>AR19/O19*100</f>
        <v>110.37816811346728</v>
      </c>
      <c r="BK19" s="240">
        <f>AT19/AR19*100</f>
        <v>28.603641386261948</v>
      </c>
      <c r="BL19" s="240">
        <f>AU19/AR19*100</f>
        <v>7.1953826250222299</v>
      </c>
      <c r="BM19" s="240">
        <f>AW19/AR19*100</f>
        <v>8.8811248358447378E-2</v>
      </c>
      <c r="BN19" s="241">
        <f>BB19/AR19*100</f>
        <v>64.112164740357372</v>
      </c>
      <c r="BO19" s="245">
        <f>BK19+BL19+BM19+BN19</f>
        <v>100</v>
      </c>
      <c r="BP19" s="273">
        <f>BR19+BS19+BU19+BZ19</f>
        <v>3272.3396000000002</v>
      </c>
      <c r="BQ19" s="176" t="e">
        <f>'[5]Фактические уровни нерег. цен'!AB11</f>
        <v>#REF!</v>
      </c>
      <c r="BR19" s="228">
        <v>924.57</v>
      </c>
      <c r="BS19" s="291">
        <v>272.14999999999998</v>
      </c>
      <c r="BT19" s="228" t="e">
        <f>BX19+BW19+BR19+BS19+#REF!</f>
        <v>#REF!</v>
      </c>
      <c r="BU19" s="249">
        <f>BW19+BX19+BY19</f>
        <v>3.2896000000000001</v>
      </c>
      <c r="BV19" s="237"/>
      <c r="BW19" s="238">
        <v>0.3387</v>
      </c>
      <c r="BX19" s="238">
        <v>1.1469</v>
      </c>
      <c r="BY19" s="238">
        <v>1.804</v>
      </c>
      <c r="BZ19" s="228">
        <f>'[5]Фактические уровни нерег. цен'!F11</f>
        <v>2072.33</v>
      </c>
      <c r="CA19" s="276">
        <f>BR19/AT19*100</f>
        <v>100</v>
      </c>
      <c r="CB19" s="276">
        <f>BS19/AU19*100</f>
        <v>117.01350073093128</v>
      </c>
      <c r="CC19" s="276">
        <f>BU19/AW19*100</f>
        <v>114.59261898964397</v>
      </c>
      <c r="CD19" s="276">
        <f>BW19/AY19*100</f>
        <v>104.20031564666034</v>
      </c>
      <c r="CE19" s="276">
        <f>BX19/AZ19*100</f>
        <v>101.08426068087553</v>
      </c>
      <c r="CF19" s="276">
        <f>BY19/BA19*100</f>
        <v>127.848418832554</v>
      </c>
      <c r="CG19" s="276">
        <f>BZ19/AW19*100</f>
        <v>72189.23945489082</v>
      </c>
      <c r="CH19" s="276">
        <f>BP19/AR19*100</f>
        <v>101.23714636259436</v>
      </c>
      <c r="CI19" s="253">
        <f>BR19/BP19*100</f>
        <v>28.254096854739647</v>
      </c>
      <c r="CJ19" s="253">
        <f>BS19/BP19*100</f>
        <v>8.3166796013469977</v>
      </c>
      <c r="CK19" s="253">
        <f>BU19/BP19*100</f>
        <v>0.10052746359210393</v>
      </c>
      <c r="CL19" s="254">
        <f>BZ19/BP19*100</f>
        <v>63.328696080321244</v>
      </c>
      <c r="CM19" s="245">
        <f>CI19+CJ19+CK19+CL19</f>
        <v>100</v>
      </c>
      <c r="CN19" s="273">
        <f>CP19+CQ19+CS19+CX19</f>
        <v>3443.6531999999997</v>
      </c>
      <c r="CO19" s="176" t="e">
        <f>'[5]Фактические уровни нерег. цен'!AZ11</f>
        <v>#REF!</v>
      </c>
      <c r="CP19" s="228">
        <v>924.57</v>
      </c>
      <c r="CQ19" s="291">
        <v>243.63</v>
      </c>
      <c r="CR19" s="228" t="e">
        <f>CV19+CU19+CP19+CQ19+#REF!</f>
        <v>#REF!</v>
      </c>
      <c r="CS19" s="249">
        <f>CU19+CV19+CW19</f>
        <v>3.4832000000000001</v>
      </c>
      <c r="CT19" s="237"/>
      <c r="CU19" s="238">
        <v>0.35120000000000001</v>
      </c>
      <c r="CV19" s="238">
        <v>1.1896</v>
      </c>
      <c r="CW19" s="238">
        <v>1.9423999999999999</v>
      </c>
      <c r="CX19" s="228">
        <f>'[6]Фактические уровни нерег. цен'!F15</f>
        <v>2271.9699999999998</v>
      </c>
      <c r="CY19" s="276">
        <f>CP19/BR19*100</f>
        <v>100</v>
      </c>
      <c r="CZ19" s="276">
        <f>CQ19/BS19*100</f>
        <v>89.520485026639733</v>
      </c>
      <c r="DA19" s="276">
        <f>CS19/BU19*100</f>
        <v>105.8852140077821</v>
      </c>
      <c r="DB19" s="276">
        <f>CU19/BW19*100</f>
        <v>103.69058163566578</v>
      </c>
      <c r="DC19" s="276">
        <f>CV19/BX19*100</f>
        <v>103.72307960589416</v>
      </c>
      <c r="DD19" s="276">
        <f>CW19/BY19*100</f>
        <v>107.67184035476718</v>
      </c>
      <c r="DE19" s="276">
        <f>CX19/BZ19*100</f>
        <v>109.63360082612326</v>
      </c>
      <c r="DF19" s="276">
        <f>CN19/BP19*100</f>
        <v>105.23520236102632</v>
      </c>
      <c r="DG19" s="253">
        <f>CP19/CN19*100</f>
        <v>26.848522377340441</v>
      </c>
      <c r="DH19" s="253">
        <f>CQ19/CN19*100</f>
        <v>7.0747542174107432</v>
      </c>
      <c r="DI19" s="253">
        <f>CS19/CN19*100</f>
        <v>0.10114839670847227</v>
      </c>
      <c r="DJ19" s="254">
        <f>CX19/CN19*100</f>
        <v>65.975575008540346</v>
      </c>
      <c r="DK19" s="245">
        <f>DG19+DH19+DI19+DJ19</f>
        <v>100</v>
      </c>
      <c r="DL19" s="273">
        <f>DN19+DO19+DQ19+DV19</f>
        <v>3481.1881000000003</v>
      </c>
      <c r="DM19" s="176" t="e">
        <f>'[5]Фактические уровни нерег. цен'!BX11</f>
        <v>#REF!</v>
      </c>
      <c r="DN19" s="228">
        <v>924.57</v>
      </c>
      <c r="DO19" s="291">
        <v>280.75</v>
      </c>
      <c r="DP19" s="228" t="e">
        <f>DT19+DS19+DN19+DO19+#REF!</f>
        <v>#REF!</v>
      </c>
      <c r="DQ19" s="249">
        <f>DS19+DT19+DU19</f>
        <v>3.8981000000000003</v>
      </c>
      <c r="DR19" s="237"/>
      <c r="DS19" s="238">
        <v>0.38529999999999998</v>
      </c>
      <c r="DT19" s="238">
        <v>1.3048</v>
      </c>
      <c r="DU19" s="238">
        <v>2.2080000000000002</v>
      </c>
      <c r="DV19" s="228">
        <f>'[6]Фактические уровни нерег. цен'!F15</f>
        <v>2271.9699999999998</v>
      </c>
      <c r="DW19" s="276">
        <f>DN19/CP19*100</f>
        <v>100</v>
      </c>
      <c r="DX19" s="276">
        <f>DO19/CQ19*100</f>
        <v>115.23621885646267</v>
      </c>
      <c r="DY19" s="276">
        <f>DQ19/CS19*100</f>
        <v>111.9114607257694</v>
      </c>
      <c r="DZ19" s="276">
        <f>DS19/CU19*100</f>
        <v>109.70956719817767</v>
      </c>
      <c r="EA19" s="276">
        <f>DT19/CV19*100</f>
        <v>109.68392737054471</v>
      </c>
      <c r="EB19" s="276">
        <f>DU19/CW19*100</f>
        <v>113.67380560131797</v>
      </c>
      <c r="EC19" s="276">
        <f>DV19/CX19*100</f>
        <v>100</v>
      </c>
      <c r="ED19" s="276">
        <f>DL19/CN19*100</f>
        <v>101.08997328767022</v>
      </c>
      <c r="EE19" s="253">
        <f>DN19/DL19*100</f>
        <v>26.559035979698997</v>
      </c>
      <c r="EF19" s="253">
        <f>DO19/DL19*100</f>
        <v>8.064775356436499</v>
      </c>
      <c r="EG19" s="253">
        <f>DQ19/DL19*100</f>
        <v>0.11197613826153202</v>
      </c>
      <c r="EH19" s="254">
        <f>DV19/DL19*100</f>
        <v>65.264212525602957</v>
      </c>
      <c r="EI19" s="245">
        <f>EE19+EF19+EG19+EH19</f>
        <v>99.999999999999986</v>
      </c>
      <c r="EJ19" s="273">
        <f>EL19+EM19+EO19+ET19</f>
        <v>3456.9883</v>
      </c>
      <c r="EK19" s="176" t="e">
        <f>'[5]Фактические уровни нерег. цен'!CV11</f>
        <v>#REF!</v>
      </c>
      <c r="EL19" s="228">
        <v>924.57</v>
      </c>
      <c r="EM19" s="291">
        <v>256.56</v>
      </c>
      <c r="EN19" s="228" t="e">
        <f>ER19+EQ19+EL19+EM19+#REF!</f>
        <v>#REF!</v>
      </c>
      <c r="EO19" s="249">
        <f>EQ19+ER19+ES19</f>
        <v>3.8883000000000001</v>
      </c>
      <c r="EP19" s="237"/>
      <c r="EQ19" s="238">
        <v>0.36359999999999998</v>
      </c>
      <c r="ER19" s="238">
        <v>1.2316</v>
      </c>
      <c r="ES19" s="238">
        <v>2.2930999999999999</v>
      </c>
      <c r="ET19" s="228">
        <f>'[6]Фактические уровни нерег. цен'!F15</f>
        <v>2271.9699999999998</v>
      </c>
      <c r="EU19" s="276">
        <f>EL19/DN19*100</f>
        <v>100</v>
      </c>
      <c r="EV19" s="276">
        <f>EM19/DO19*100</f>
        <v>91.383793410507579</v>
      </c>
      <c r="EW19" s="276">
        <f>EO19/DQ19*100</f>
        <v>99.748595469587741</v>
      </c>
      <c r="EX19" s="276">
        <f>EQ19/DS19*100</f>
        <v>94.368024915650139</v>
      </c>
      <c r="EY19" s="276">
        <f>ER19/DT19*100</f>
        <v>94.389944819129383</v>
      </c>
      <c r="EZ19" s="276">
        <f>ES19/DU19*100</f>
        <v>103.85416666666664</v>
      </c>
      <c r="FA19" s="276">
        <f>ET19/DV19*100</f>
        <v>100</v>
      </c>
      <c r="FB19" s="276">
        <f>EJ19/DL19*100</f>
        <v>99.304840781226375</v>
      </c>
      <c r="FC19" s="253">
        <f>EL19/EJ19*100</f>
        <v>26.744956006938182</v>
      </c>
      <c r="FD19" s="253">
        <f>EM19/EJ19*100</f>
        <v>7.4214888144110871</v>
      </c>
      <c r="FE19" s="253">
        <f>EO19/EJ19*100</f>
        <v>0.11247651604721948</v>
      </c>
      <c r="FF19" s="254">
        <f>ET19/EJ19*100</f>
        <v>65.721078662603503</v>
      </c>
      <c r="FG19" s="285">
        <f>FC19+FD19+FE19+FF19</f>
        <v>99.999999999999986</v>
      </c>
      <c r="FH19" s="325">
        <f>FJ19+FK19+FM19+FN19</f>
        <v>5193.93</v>
      </c>
      <c r="FI19" s="176" t="e">
        <f>'[5]Фактические уровни нерег. цен'!DS11</f>
        <v>#REF!</v>
      </c>
      <c r="FJ19" s="334">
        <v>1376.94</v>
      </c>
      <c r="FK19" s="334">
        <v>964.88</v>
      </c>
      <c r="FL19" s="328">
        <f>FJ19+FK19</f>
        <v>2341.8200000000002</v>
      </c>
      <c r="FM19" s="333">
        <v>4.8099999999999996</v>
      </c>
      <c r="FN19" s="328">
        <f>'Фактические уровни нерег. цен'!D17</f>
        <v>2847.3</v>
      </c>
      <c r="FO19" s="313" t="s">
        <v>166</v>
      </c>
      <c r="FP19" s="325">
        <f>FQ19+FR19+FT19+FU19</f>
        <v>5441.96</v>
      </c>
      <c r="FQ19" s="334">
        <v>1376.94</v>
      </c>
      <c r="FR19" s="334">
        <f>0.96488*1000</f>
        <v>964.88</v>
      </c>
      <c r="FS19" s="328">
        <f>FQ19+FR19</f>
        <v>2341.8200000000002</v>
      </c>
      <c r="FT19" s="333">
        <v>4.8099999999999996</v>
      </c>
      <c r="FU19" s="328">
        <f>'Фактические уровни нерег. цен'!D13</f>
        <v>3095.33</v>
      </c>
      <c r="FV19" s="308" t="s">
        <v>166</v>
      </c>
      <c r="FW19" s="304">
        <f t="shared" ref="FW19:FX21" si="0">FQ19/FJ19*100</f>
        <v>100</v>
      </c>
      <c r="FX19" s="303">
        <f t="shared" si="0"/>
        <v>100</v>
      </c>
      <c r="FY19" s="303">
        <f t="shared" ref="FY19:FZ21" si="1">FT19/FM19*100</f>
        <v>100</v>
      </c>
      <c r="FZ19" s="303">
        <f t="shared" si="1"/>
        <v>108.7110596003231</v>
      </c>
      <c r="GA19" s="303">
        <f>FP19/FH19*100</f>
        <v>104.77538203248793</v>
      </c>
      <c r="GB19" s="341">
        <f>FQ19/FP19*100</f>
        <v>25.302280795889715</v>
      </c>
      <c r="GC19" s="341">
        <f>FR19/FP19*100</f>
        <v>17.730376555505735</v>
      </c>
      <c r="GD19" s="341">
        <f>FT19/FP19*100</f>
        <v>8.8387272232798464E-2</v>
      </c>
      <c r="GE19" s="342">
        <f>FU19/FP19*100</f>
        <v>56.878955376371742</v>
      </c>
      <c r="GF19" s="347">
        <f>GB19+GC19+GD19+GE19</f>
        <v>100</v>
      </c>
      <c r="GG19" s="256"/>
      <c r="GH19" s="256"/>
    </row>
    <row r="20" spans="1:190" ht="18.75" customHeight="1" x14ac:dyDescent="0.25">
      <c r="A20" s="294"/>
      <c r="B20" s="290" t="s">
        <v>132</v>
      </c>
      <c r="C20" s="273" t="e">
        <f>E20+F20+H20+M20</f>
        <v>#REF!</v>
      </c>
      <c r="D20" s="176" t="e">
        <f>'[5]Фактические уровни нерег. цен'!#REF!</f>
        <v>#REF!</v>
      </c>
      <c r="E20" s="228">
        <f>E19</f>
        <v>997.28</v>
      </c>
      <c r="F20" s="228">
        <v>204.56</v>
      </c>
      <c r="G20" s="228">
        <f>E20+F20+J20+K20</f>
        <v>1202.9299999999998</v>
      </c>
      <c r="H20" s="230">
        <f t="shared" ref="H20:H21" si="2">J20+K20+L20</f>
        <v>2.0377999999999998</v>
      </c>
      <c r="I20" s="225"/>
      <c r="J20" s="230">
        <f>J19</f>
        <v>0.25740000000000002</v>
      </c>
      <c r="K20" s="230">
        <f>K19</f>
        <v>0.83260000000000001</v>
      </c>
      <c r="L20" s="230">
        <f>L19</f>
        <v>0.94779999999999998</v>
      </c>
      <c r="M20" s="228" t="e">
        <f>'[6]Фактические уровни нерег. цен'!#REF!</f>
        <v>#REF!</v>
      </c>
      <c r="N20" s="275">
        <v>2401.59</v>
      </c>
      <c r="O20" s="273" t="e">
        <f t="shared" ref="O20:O33" si="3">Q20+R20+T20+Y20</f>
        <v>#REF!</v>
      </c>
      <c r="P20" s="176">
        <v>2687.36</v>
      </c>
      <c r="Q20" s="228">
        <f>Q19</f>
        <v>924.57</v>
      </c>
      <c r="R20" s="228">
        <v>144.08000000000001</v>
      </c>
      <c r="S20" s="228" t="e">
        <f>Q20+R20+V20+W20+#REF!</f>
        <v>#REF!</v>
      </c>
      <c r="T20" s="230">
        <f t="shared" ref="T20:T33" si="4">V20+W20+X20</f>
        <v>2.3829919999999998</v>
      </c>
      <c r="U20" s="225"/>
      <c r="V20" s="230">
        <f>V19</f>
        <v>0.26528200000000002</v>
      </c>
      <c r="W20" s="230">
        <f>W19</f>
        <v>0.92598599999999998</v>
      </c>
      <c r="X20" s="230">
        <f>X19</f>
        <v>1.191724</v>
      </c>
      <c r="Y20" s="228" t="e">
        <f>#REF!</f>
        <v>#REF!</v>
      </c>
      <c r="Z20" s="201">
        <v>0.27273158597623398</v>
      </c>
      <c r="AA20" s="201">
        <v>1636.67</v>
      </c>
      <c r="AB20" s="207"/>
      <c r="AC20" s="208"/>
      <c r="AD20" s="207"/>
      <c r="AE20" s="219"/>
      <c r="AF20" s="219"/>
      <c r="AG20" s="219"/>
      <c r="AH20" s="219"/>
      <c r="AI20" s="219"/>
      <c r="AJ20" s="219"/>
      <c r="AK20" s="219"/>
      <c r="AL20" s="219"/>
      <c r="AM20" s="205"/>
      <c r="AN20" s="209"/>
      <c r="AO20" s="209"/>
      <c r="AP20" s="209"/>
      <c r="AQ20" s="176">
        <f t="shared" ref="AQ20:AQ33" si="5">AS20</f>
        <v>3170.35</v>
      </c>
      <c r="AR20" s="273" t="e">
        <f t="shared" ref="AR20:AR33" si="6">AT20+AU20+AW20+BB20</f>
        <v>#REF!</v>
      </c>
      <c r="AS20" s="176">
        <f>'[5]Фактические уровни нерег. цен'!D13</f>
        <v>3170.35</v>
      </c>
      <c r="AT20" s="228">
        <f>AT19</f>
        <v>924.57</v>
      </c>
      <c r="AU20" s="291">
        <v>145.41999999999999</v>
      </c>
      <c r="AV20" s="228" t="e">
        <f>AT20+AU20+AY20+AZ20+#REF!</f>
        <v>#REF!</v>
      </c>
      <c r="AW20" s="230">
        <f t="shared" ref="AW20:AW33" si="7">AY20+AZ20+BA20</f>
        <v>2.8706909999999999</v>
      </c>
      <c r="AX20" s="225"/>
      <c r="AY20" s="230">
        <f>AY19</f>
        <v>0.32504699999999997</v>
      </c>
      <c r="AZ20" s="230">
        <f>AZ19</f>
        <v>1.134598</v>
      </c>
      <c r="BA20" s="230">
        <f>BA19</f>
        <v>1.411046</v>
      </c>
      <c r="BB20" s="228" t="e">
        <f>#REF!</f>
        <v>#REF!</v>
      </c>
      <c r="BC20" s="276">
        <f t="shared" ref="BC20:BD33" si="8">AT20/Q20*100</f>
        <v>100</v>
      </c>
      <c r="BD20" s="276">
        <f t="shared" si="8"/>
        <v>100.93003886729592</v>
      </c>
      <c r="BE20" s="276">
        <f t="shared" ref="BE20:BE33" si="9">AW20/T20*100</f>
        <v>120.46582615468286</v>
      </c>
      <c r="BF20" s="276">
        <f t="shared" ref="BF20:BI33" si="10">AY20/V20*100</f>
        <v>122.5288560852225</v>
      </c>
      <c r="BG20" s="276">
        <f t="shared" si="10"/>
        <v>122.52863434220389</v>
      </c>
      <c r="BH20" s="276">
        <f t="shared" si="10"/>
        <v>118.4037579171016</v>
      </c>
      <c r="BI20" s="276" t="e">
        <f t="shared" si="10"/>
        <v>#REF!</v>
      </c>
      <c r="BJ20" s="276" t="e">
        <f t="shared" ref="BJ20:BJ33" si="11">AR20/O20*100</f>
        <v>#REF!</v>
      </c>
      <c r="BK20" s="240" t="e">
        <f t="shared" ref="BK20:BK33" si="12">AT20/AR20*100</f>
        <v>#REF!</v>
      </c>
      <c r="BL20" s="240" t="e">
        <f t="shared" ref="BL20:BL33" si="13">AU20/AR20*100</f>
        <v>#REF!</v>
      </c>
      <c r="BM20" s="240" t="e">
        <f t="shared" ref="BM20:BM33" si="14">AW20/AR20*100</f>
        <v>#REF!</v>
      </c>
      <c r="BN20" s="241" t="e">
        <f t="shared" ref="BN20:BN33" si="15">BB20/AR20*100</f>
        <v>#REF!</v>
      </c>
      <c r="BO20" s="245" t="e">
        <f t="shared" ref="BO20:BO33" si="16">BK20+BL20+BM20+BN20</f>
        <v>#REF!</v>
      </c>
      <c r="BP20" s="273" t="e">
        <f t="shared" ref="BP20:BP21" si="17">BR20+BS20+BU20+BZ20</f>
        <v>#REF!</v>
      </c>
      <c r="BQ20" s="176" t="e">
        <f>'[5]Фактические уровни нерег. цен'!AB13</f>
        <v>#REF!</v>
      </c>
      <c r="BR20" s="228">
        <f>BR19</f>
        <v>924.57</v>
      </c>
      <c r="BS20" s="291">
        <v>170.16</v>
      </c>
      <c r="BT20" s="228" t="e">
        <f>BR20+BS20+BW20+BX20+#REF!</f>
        <v>#REF!</v>
      </c>
      <c r="BU20" s="230">
        <f t="shared" ref="BU20:BU33" si="18">BW20+BX20+BY20</f>
        <v>3.2896000000000001</v>
      </c>
      <c r="BV20" s="225"/>
      <c r="BW20" s="230">
        <f>BW19</f>
        <v>0.3387</v>
      </c>
      <c r="BX20" s="230">
        <f>BX19</f>
        <v>1.1469</v>
      </c>
      <c r="BY20" s="230">
        <f>BY19</f>
        <v>1.804</v>
      </c>
      <c r="BZ20" s="228" t="e">
        <f>#REF!</f>
        <v>#REF!</v>
      </c>
      <c r="CA20" s="276">
        <f t="shared" ref="CA20:CB33" si="19">BR20/AT20*100</f>
        <v>100</v>
      </c>
      <c r="CB20" s="276">
        <f t="shared" si="19"/>
        <v>117.01279053775274</v>
      </c>
      <c r="CC20" s="276">
        <f t="shared" ref="CC20:CC33" si="20">BU20/AW20*100</f>
        <v>114.59261898964397</v>
      </c>
      <c r="CD20" s="276">
        <f t="shared" ref="CD20:CE33" si="21">BW20/AY20*100</f>
        <v>104.20031564666034</v>
      </c>
      <c r="CE20" s="276">
        <f>BX20/AZ20*100</f>
        <v>101.08426068087553</v>
      </c>
      <c r="CF20" s="276">
        <f t="shared" ref="CF20:CF33" si="22">BY20/BA20*100</f>
        <v>127.848418832554</v>
      </c>
      <c r="CG20" s="276" t="e">
        <f t="shared" ref="CG20:CG21" si="23">BZ20/AW20*100</f>
        <v>#REF!</v>
      </c>
      <c r="CH20" s="276" t="e">
        <f t="shared" ref="CH20:CH33" si="24">BP20/AR20*100</f>
        <v>#REF!</v>
      </c>
      <c r="CI20" s="253" t="e">
        <f t="shared" ref="CI20:CI21" si="25">BR20/BP20*100</f>
        <v>#REF!</v>
      </c>
      <c r="CJ20" s="253" t="e">
        <f t="shared" ref="CJ20:CJ21" si="26">BS20/BP20*100</f>
        <v>#REF!</v>
      </c>
      <c r="CK20" s="253" t="e">
        <f t="shared" ref="CK20:CK21" si="27">BU20/BP20*100</f>
        <v>#REF!</v>
      </c>
      <c r="CL20" s="254" t="e">
        <f t="shared" ref="CL20:CL21" si="28">BZ20/BP20*100</f>
        <v>#REF!</v>
      </c>
      <c r="CM20" s="245" t="e">
        <f t="shared" ref="CM20:CM21" si="29">CI20+CJ20+CK20+CL20</f>
        <v>#REF!</v>
      </c>
      <c r="CN20" s="273" t="e">
        <f t="shared" ref="CN20:CN21" si="30">CP20+CQ20+CS20+CX20</f>
        <v>#REF!</v>
      </c>
      <c r="CO20" s="176" t="e">
        <f>'[5]Фактические уровни нерег. цен'!AZ13</f>
        <v>#REF!</v>
      </c>
      <c r="CP20" s="228">
        <f>CP19</f>
        <v>924.57</v>
      </c>
      <c r="CQ20" s="291">
        <v>152.33000000000001</v>
      </c>
      <c r="CR20" s="228" t="e">
        <f>CP20+CQ20+CU20+CV20+#REF!</f>
        <v>#REF!</v>
      </c>
      <c r="CS20" s="230">
        <f t="shared" ref="CS20:CS21" si="31">CU20+CV20+CW20</f>
        <v>3.4832000000000001</v>
      </c>
      <c r="CT20" s="225"/>
      <c r="CU20" s="230">
        <f>CU19</f>
        <v>0.35120000000000001</v>
      </c>
      <c r="CV20" s="230">
        <f>CV19</f>
        <v>1.1896</v>
      </c>
      <c r="CW20" s="230">
        <f>CW19</f>
        <v>1.9423999999999999</v>
      </c>
      <c r="CX20" s="228" t="e">
        <f>#REF!</f>
        <v>#REF!</v>
      </c>
      <c r="CY20" s="276">
        <f t="shared" ref="CY20:CZ33" si="32">CP20/BR20*100</f>
        <v>100</v>
      </c>
      <c r="CZ20" s="276">
        <f>CQ20/BS20*100</f>
        <v>89.521626704278333</v>
      </c>
      <c r="DA20" s="276">
        <f t="shared" ref="DA20:DA33" si="33">CS20/BU20*100</f>
        <v>105.8852140077821</v>
      </c>
      <c r="DB20" s="276">
        <f t="shared" ref="DB20:DE33" si="34">CU20/BW20*100</f>
        <v>103.69058163566578</v>
      </c>
      <c r="DC20" s="276">
        <f t="shared" si="34"/>
        <v>103.72307960589416</v>
      </c>
      <c r="DD20" s="276">
        <f t="shared" si="34"/>
        <v>107.67184035476718</v>
      </c>
      <c r="DE20" s="276" t="e">
        <f t="shared" si="34"/>
        <v>#REF!</v>
      </c>
      <c r="DF20" s="276" t="e">
        <f t="shared" ref="DF20:DF21" si="35">CN20/BP20*100</f>
        <v>#REF!</v>
      </c>
      <c r="DG20" s="253" t="e">
        <f t="shared" ref="DG20:DG21" si="36">CP20/CN20*100</f>
        <v>#REF!</v>
      </c>
      <c r="DH20" s="253" t="e">
        <f t="shared" ref="DH20:DH21" si="37">CQ20/CN20*100</f>
        <v>#REF!</v>
      </c>
      <c r="DI20" s="253" t="e">
        <f t="shared" ref="DI20" si="38">CS20/CN20*100</f>
        <v>#REF!</v>
      </c>
      <c r="DJ20" s="254" t="e">
        <f t="shared" ref="DJ20:DJ21" si="39">CX20/CN20*100</f>
        <v>#REF!</v>
      </c>
      <c r="DK20" s="245" t="e">
        <f t="shared" ref="DK20:DK21" si="40">DG20+DH20+DI20+DJ20</f>
        <v>#REF!</v>
      </c>
      <c r="DL20" s="273" t="e">
        <f t="shared" ref="DL20:DL21" si="41">DN20+DO20+DQ20+DV20</f>
        <v>#REF!</v>
      </c>
      <c r="DM20" s="176" t="e">
        <f>'[5]Фактические уровни нерег. цен'!BX13</f>
        <v>#REF!</v>
      </c>
      <c r="DN20" s="228">
        <f>DN19</f>
        <v>924.57</v>
      </c>
      <c r="DO20" s="291">
        <v>175.54</v>
      </c>
      <c r="DP20" s="228" t="e">
        <f>DN20+DO20+DS20+DT20+#REF!</f>
        <v>#REF!</v>
      </c>
      <c r="DQ20" s="230">
        <f t="shared" ref="DQ20:DQ21" si="42">DS20+DT20+DU20</f>
        <v>3.8981000000000003</v>
      </c>
      <c r="DR20" s="225"/>
      <c r="DS20" s="230">
        <f>DS19</f>
        <v>0.38529999999999998</v>
      </c>
      <c r="DT20" s="230">
        <f>DT19</f>
        <v>1.3048</v>
      </c>
      <c r="DU20" s="230">
        <f>DU19</f>
        <v>2.2080000000000002</v>
      </c>
      <c r="DV20" s="228" t="e">
        <f>#REF!</f>
        <v>#REF!</v>
      </c>
      <c r="DW20" s="276">
        <f>DN20/CP20*100</f>
        <v>100</v>
      </c>
      <c r="DX20" s="276">
        <f t="shared" ref="DW20:DX31" si="43">DO20/CQ20*100</f>
        <v>115.23665725727039</v>
      </c>
      <c r="DY20" s="276">
        <f>DQ20/CS20*100</f>
        <v>111.9114607257694</v>
      </c>
      <c r="DZ20" s="276">
        <f t="shared" ref="DZ20:EC21" si="44">DS20/CU20*100</f>
        <v>109.70956719817767</v>
      </c>
      <c r="EA20" s="276">
        <f t="shared" si="44"/>
        <v>109.68392737054471</v>
      </c>
      <c r="EB20" s="276">
        <f t="shared" si="44"/>
        <v>113.67380560131797</v>
      </c>
      <c r="EC20" s="276" t="e">
        <f t="shared" si="44"/>
        <v>#REF!</v>
      </c>
      <c r="ED20" s="276" t="e">
        <f t="shared" ref="ED20:ED21" si="45">DL20/CN20*100</f>
        <v>#REF!</v>
      </c>
      <c r="EE20" s="253" t="e">
        <f t="shared" ref="EE20:EE21" si="46">DN20/DL20*100</f>
        <v>#REF!</v>
      </c>
      <c r="EF20" s="253" t="e">
        <f t="shared" ref="EF20:EF21" si="47">DO20/DL20*100</f>
        <v>#REF!</v>
      </c>
      <c r="EG20" s="253" t="e">
        <f t="shared" ref="EG20" si="48">DQ20/DL20*100</f>
        <v>#REF!</v>
      </c>
      <c r="EH20" s="254" t="e">
        <f t="shared" ref="EH20:EH21" si="49">DV20/DL20*100</f>
        <v>#REF!</v>
      </c>
      <c r="EI20" s="245" t="e">
        <f t="shared" ref="EI20:EI21" si="50">EE20+EF20+EG20+EH20</f>
        <v>#REF!</v>
      </c>
      <c r="EJ20" s="273" t="e">
        <f t="shared" ref="EJ20:EJ21" si="51">EL20+EM20+EO20+ET20</f>
        <v>#REF!</v>
      </c>
      <c r="EK20" s="176" t="e">
        <f>'[5]Фактические уровни нерег. цен'!CV13</f>
        <v>#REF!</v>
      </c>
      <c r="EL20" s="228">
        <f>EL19</f>
        <v>924.57</v>
      </c>
      <c r="EM20" s="291">
        <v>160.41</v>
      </c>
      <c r="EN20" s="228" t="e">
        <f>EL20+EM20+EQ20+ER20+#REF!</f>
        <v>#REF!</v>
      </c>
      <c r="EO20" s="230">
        <f t="shared" ref="EO20:EO21" si="52">EQ20+ER20+ES20</f>
        <v>3.8883000000000001</v>
      </c>
      <c r="EP20" s="225"/>
      <c r="EQ20" s="230">
        <f>EQ19</f>
        <v>0.36359999999999998</v>
      </c>
      <c r="ER20" s="230">
        <f>ER19</f>
        <v>1.2316</v>
      </c>
      <c r="ES20" s="230">
        <f>ES19</f>
        <v>2.2930999999999999</v>
      </c>
      <c r="ET20" s="228" t="e">
        <f>#REF!</f>
        <v>#REF!</v>
      </c>
      <c r="EU20" s="276">
        <f>EL20/DN20*100</f>
        <v>100</v>
      </c>
      <c r="EV20" s="276">
        <f t="shared" ref="EV20:EV21" si="53">EM20/DO20*100</f>
        <v>91.380881850290535</v>
      </c>
      <c r="EW20" s="276">
        <f>EO20/DQ20*100</f>
        <v>99.748595469587741</v>
      </c>
      <c r="EX20" s="276">
        <f t="shared" ref="EX20:EY21" si="54">EQ20/DS20*100</f>
        <v>94.368024915650139</v>
      </c>
      <c r="EY20" s="276">
        <f t="shared" si="54"/>
        <v>94.389944819129383</v>
      </c>
      <c r="EZ20" s="276">
        <f t="shared" ref="EZ20:FA21" si="55">ES20/DU20*100</f>
        <v>103.85416666666664</v>
      </c>
      <c r="FA20" s="276" t="e">
        <f t="shared" si="55"/>
        <v>#REF!</v>
      </c>
      <c r="FB20" s="276" t="e">
        <f t="shared" ref="FB20:FB21" si="56">EJ20/DL20*100</f>
        <v>#REF!</v>
      </c>
      <c r="FC20" s="253" t="e">
        <f t="shared" ref="FC20:FC33" si="57">EL20/EJ20*100</f>
        <v>#REF!</v>
      </c>
      <c r="FD20" s="253" t="e">
        <f t="shared" ref="FD20:FD33" si="58">EM20/EJ20*100</f>
        <v>#REF!</v>
      </c>
      <c r="FE20" s="253" t="e">
        <f t="shared" ref="FE20" si="59">EO20/EJ20*100</f>
        <v>#REF!</v>
      </c>
      <c r="FF20" s="254" t="e">
        <f t="shared" ref="FF20:FF21" si="60">ET20/EJ20*100</f>
        <v>#REF!</v>
      </c>
      <c r="FG20" s="285" t="e">
        <f t="shared" ref="FG20:FG21" si="61">FC20+FD20+FE20+FF20</f>
        <v>#REF!</v>
      </c>
      <c r="FH20" s="326">
        <f>FJ20+FK20+FM20+FN20</f>
        <v>4865.13</v>
      </c>
      <c r="FI20" s="176" t="e">
        <f>'[5]Фактические уровни нерег. цен'!DS13</f>
        <v>#REF!</v>
      </c>
      <c r="FJ20" s="327">
        <f>FJ19</f>
        <v>1376.94</v>
      </c>
      <c r="FK20" s="335">
        <v>636.08000000000004</v>
      </c>
      <c r="FL20" s="328">
        <f t="shared" ref="FL20:FL33" si="62">FJ20+FK20</f>
        <v>2013.02</v>
      </c>
      <c r="FM20" s="329">
        <f>FM19</f>
        <v>4.8099999999999996</v>
      </c>
      <c r="FN20" s="327">
        <f>FN19</f>
        <v>2847.3</v>
      </c>
      <c r="FO20" s="280" t="s">
        <v>132</v>
      </c>
      <c r="FP20" s="326">
        <f>FQ20+FR20+FT20+FU20</f>
        <v>5113.16</v>
      </c>
      <c r="FQ20" s="327">
        <f>FQ19</f>
        <v>1376.94</v>
      </c>
      <c r="FR20" s="335">
        <v>636.08000000000004</v>
      </c>
      <c r="FS20" s="328">
        <f t="shared" ref="FS20:FS33" si="63">FQ20+FR20</f>
        <v>2013.02</v>
      </c>
      <c r="FT20" s="329">
        <f>FT19</f>
        <v>4.8099999999999996</v>
      </c>
      <c r="FU20" s="327">
        <f>FU19</f>
        <v>3095.33</v>
      </c>
      <c r="FV20" s="308" t="s">
        <v>132</v>
      </c>
      <c r="FW20" s="261">
        <f t="shared" si="0"/>
        <v>100</v>
      </c>
      <c r="FX20" s="261">
        <f t="shared" si="0"/>
        <v>100</v>
      </c>
      <c r="FY20" s="261">
        <f t="shared" si="1"/>
        <v>100</v>
      </c>
      <c r="FZ20" s="261">
        <f t="shared" si="1"/>
        <v>108.7110596003231</v>
      </c>
      <c r="GA20" s="261">
        <f>FP20/FH20*100</f>
        <v>105.0981165970899</v>
      </c>
      <c r="GB20" s="340">
        <f>FQ20/FP20*100</f>
        <v>26.929335283855778</v>
      </c>
      <c r="GC20" s="340">
        <f>FR20/FP20*100</f>
        <v>12.44005663816505</v>
      </c>
      <c r="GD20" s="340">
        <f>FT20/FP20*100</f>
        <v>9.4070985457134146E-2</v>
      </c>
      <c r="GE20" s="343">
        <f>FU20/FP20*100</f>
        <v>60.536537092522046</v>
      </c>
      <c r="GF20" s="348">
        <f>GB20+GC20+GD20+GE20</f>
        <v>100</v>
      </c>
      <c r="GG20" s="256"/>
    </row>
    <row r="21" spans="1:190" ht="24" customHeight="1" x14ac:dyDescent="0.25">
      <c r="A21" s="294"/>
      <c r="B21" s="290" t="s">
        <v>167</v>
      </c>
      <c r="C21" s="273" t="e">
        <f>E21+F21+H21+M21</f>
        <v>#REF!</v>
      </c>
      <c r="D21" s="176" t="e">
        <f>'[5]Фактические уровни нерег. цен'!#REF!</f>
        <v>#REF!</v>
      </c>
      <c r="E21" s="228">
        <f>E19</f>
        <v>997.28</v>
      </c>
      <c r="F21" s="228">
        <v>127.39</v>
      </c>
      <c r="G21" s="228" t="e">
        <f>K21+J21+E21+F21+#REF!</f>
        <v>#REF!</v>
      </c>
      <c r="H21" s="230">
        <f t="shared" si="2"/>
        <v>2.0377999999999998</v>
      </c>
      <c r="I21" s="225"/>
      <c r="J21" s="230">
        <f>J19</f>
        <v>0.25740000000000002</v>
      </c>
      <c r="K21" s="230">
        <f>K19</f>
        <v>0.83260000000000001</v>
      </c>
      <c r="L21" s="230">
        <f>L19</f>
        <v>0.94779999999999998</v>
      </c>
      <c r="M21" s="228" t="e">
        <f t="shared" ref="M21:M33" si="64">M20</f>
        <v>#REF!</v>
      </c>
      <c r="N21" s="275">
        <v>2355.2800000000002</v>
      </c>
      <c r="O21" s="273" t="e">
        <f t="shared" si="3"/>
        <v>#REF!</v>
      </c>
      <c r="P21" s="176">
        <v>2632.44</v>
      </c>
      <c r="Q21" s="228">
        <f>Q19</f>
        <v>924.57</v>
      </c>
      <c r="R21" s="228">
        <v>84.42</v>
      </c>
      <c r="S21" s="228" t="e">
        <f>Q21+R21+V21+W21+#REF!</f>
        <v>#REF!</v>
      </c>
      <c r="T21" s="230">
        <f t="shared" si="4"/>
        <v>2.3829919999999998</v>
      </c>
      <c r="U21" s="225"/>
      <c r="V21" s="230">
        <f>V19</f>
        <v>0.26528200000000002</v>
      </c>
      <c r="W21" s="230">
        <f>W19</f>
        <v>0.92598599999999998</v>
      </c>
      <c r="X21" s="230">
        <f>X19</f>
        <v>1.191724</v>
      </c>
      <c r="Y21" s="228" t="e">
        <f t="shared" ref="Y21:Y33" si="65">Y20</f>
        <v>#REF!</v>
      </c>
      <c r="Z21" s="201">
        <v>0.27273158597623398</v>
      </c>
      <c r="AA21" s="201">
        <v>1636.67</v>
      </c>
      <c r="AB21" s="207"/>
      <c r="AC21" s="208"/>
      <c r="AD21" s="207"/>
      <c r="AE21" s="219"/>
      <c r="AF21" s="219"/>
      <c r="AG21" s="219"/>
      <c r="AH21" s="219"/>
      <c r="AI21" s="219"/>
      <c r="AJ21" s="219"/>
      <c r="AK21" s="219"/>
      <c r="AL21" s="219"/>
      <c r="AM21" s="205"/>
      <c r="AN21" s="209"/>
      <c r="AO21" s="209"/>
      <c r="AP21" s="209"/>
      <c r="AQ21" s="176">
        <f t="shared" si="5"/>
        <v>3099.89</v>
      </c>
      <c r="AR21" s="273" t="e">
        <f t="shared" si="6"/>
        <v>#REF!</v>
      </c>
      <c r="AS21" s="176">
        <f>'[5]Фактические уровни нерег. цен'!D14</f>
        <v>3099.89</v>
      </c>
      <c r="AT21" s="228">
        <f>AT19</f>
        <v>924.57</v>
      </c>
      <c r="AU21" s="291">
        <v>85.2</v>
      </c>
      <c r="AV21" s="228" t="e">
        <f>AT21+AU21+AY21+AZ21+#REF!</f>
        <v>#REF!</v>
      </c>
      <c r="AW21" s="230">
        <f t="shared" si="7"/>
        <v>2.8706909999999999</v>
      </c>
      <c r="AX21" s="225"/>
      <c r="AY21" s="230">
        <f>AY19</f>
        <v>0.32504699999999997</v>
      </c>
      <c r="AZ21" s="230">
        <f>AZ19</f>
        <v>1.134598</v>
      </c>
      <c r="BA21" s="230">
        <f>BA19</f>
        <v>1.411046</v>
      </c>
      <c r="BB21" s="228" t="e">
        <f t="shared" ref="BB21:BB33" si="66">BB20</f>
        <v>#REF!</v>
      </c>
      <c r="BC21" s="276">
        <f t="shared" si="8"/>
        <v>100</v>
      </c>
      <c r="BD21" s="276">
        <f t="shared" si="8"/>
        <v>100.92395167022032</v>
      </c>
      <c r="BE21" s="276">
        <f t="shared" si="9"/>
        <v>120.46582615468286</v>
      </c>
      <c r="BF21" s="276">
        <f t="shared" si="10"/>
        <v>122.5288560852225</v>
      </c>
      <c r="BG21" s="276">
        <f t="shared" si="10"/>
        <v>122.52863434220389</v>
      </c>
      <c r="BH21" s="276">
        <f t="shared" si="10"/>
        <v>118.4037579171016</v>
      </c>
      <c r="BI21" s="276" t="e">
        <f t="shared" si="10"/>
        <v>#REF!</v>
      </c>
      <c r="BJ21" s="276" t="e">
        <f t="shared" si="11"/>
        <v>#REF!</v>
      </c>
      <c r="BK21" s="240" t="e">
        <f t="shared" si="12"/>
        <v>#REF!</v>
      </c>
      <c r="BL21" s="240" t="e">
        <f t="shared" si="13"/>
        <v>#REF!</v>
      </c>
      <c r="BM21" s="240" t="e">
        <f t="shared" si="14"/>
        <v>#REF!</v>
      </c>
      <c r="BN21" s="241" t="e">
        <f t="shared" si="15"/>
        <v>#REF!</v>
      </c>
      <c r="BO21" s="245" t="e">
        <f t="shared" si="16"/>
        <v>#REF!</v>
      </c>
      <c r="BP21" s="273" t="e">
        <f t="shared" si="17"/>
        <v>#REF!</v>
      </c>
      <c r="BQ21" s="176" t="e">
        <f>'[5]Фактические уровни нерег. цен'!AB14</f>
        <v>#REF!</v>
      </c>
      <c r="BR21" s="228">
        <f>BR19</f>
        <v>924.57</v>
      </c>
      <c r="BS21" s="291">
        <v>99.7</v>
      </c>
      <c r="BT21" s="228" t="e">
        <f>BR21+BS21+BW21+BX21+#REF!</f>
        <v>#REF!</v>
      </c>
      <c r="BU21" s="230">
        <f t="shared" si="18"/>
        <v>3.2896000000000001</v>
      </c>
      <c r="BV21" s="225"/>
      <c r="BW21" s="230">
        <f>BW19</f>
        <v>0.3387</v>
      </c>
      <c r="BX21" s="230">
        <f>BX19</f>
        <v>1.1469</v>
      </c>
      <c r="BY21" s="230">
        <f>BY19</f>
        <v>1.804</v>
      </c>
      <c r="BZ21" s="228" t="e">
        <f t="shared" ref="BZ21:BZ33" si="67">BZ20</f>
        <v>#REF!</v>
      </c>
      <c r="CA21" s="276">
        <f t="shared" si="19"/>
        <v>100</v>
      </c>
      <c r="CB21" s="276">
        <f>BS21/AU21*100</f>
        <v>117.01877934272301</v>
      </c>
      <c r="CC21" s="276">
        <f t="shared" si="20"/>
        <v>114.59261898964397</v>
      </c>
      <c r="CD21" s="276">
        <f t="shared" si="21"/>
        <v>104.20031564666034</v>
      </c>
      <c r="CE21" s="276">
        <f t="shared" si="21"/>
        <v>101.08426068087553</v>
      </c>
      <c r="CF21" s="276">
        <f t="shared" si="22"/>
        <v>127.848418832554</v>
      </c>
      <c r="CG21" s="276" t="e">
        <f t="shared" si="23"/>
        <v>#REF!</v>
      </c>
      <c r="CH21" s="276" t="e">
        <f t="shared" si="24"/>
        <v>#REF!</v>
      </c>
      <c r="CI21" s="253" t="e">
        <f t="shared" si="25"/>
        <v>#REF!</v>
      </c>
      <c r="CJ21" s="253" t="e">
        <f t="shared" si="26"/>
        <v>#REF!</v>
      </c>
      <c r="CK21" s="253" t="e">
        <f t="shared" si="27"/>
        <v>#REF!</v>
      </c>
      <c r="CL21" s="254" t="e">
        <f t="shared" si="28"/>
        <v>#REF!</v>
      </c>
      <c r="CM21" s="245" t="e">
        <f t="shared" si="29"/>
        <v>#REF!</v>
      </c>
      <c r="CN21" s="273" t="e">
        <f t="shared" si="30"/>
        <v>#REF!</v>
      </c>
      <c r="CO21" s="176" t="e">
        <f>'[5]Фактические уровни нерег. цен'!AZ14</f>
        <v>#REF!</v>
      </c>
      <c r="CP21" s="228">
        <f>CP19</f>
        <v>924.57</v>
      </c>
      <c r="CQ21" s="291">
        <v>89.25</v>
      </c>
      <c r="CR21" s="228" t="e">
        <f>CP21+CQ21+CU21+CV21+#REF!</f>
        <v>#REF!</v>
      </c>
      <c r="CS21" s="230">
        <f t="shared" si="31"/>
        <v>3.4832000000000001</v>
      </c>
      <c r="CT21" s="225"/>
      <c r="CU21" s="230">
        <f>CU19</f>
        <v>0.35120000000000001</v>
      </c>
      <c r="CV21" s="230">
        <f>CV19</f>
        <v>1.1896</v>
      </c>
      <c r="CW21" s="230">
        <f>CW19</f>
        <v>1.9423999999999999</v>
      </c>
      <c r="CX21" s="228" t="e">
        <f t="shared" ref="CX21:CX33" si="68">CX20</f>
        <v>#REF!</v>
      </c>
      <c r="CY21" s="276">
        <f t="shared" si="32"/>
        <v>100</v>
      </c>
      <c r="CZ21" s="276">
        <f t="shared" si="32"/>
        <v>89.518555667000996</v>
      </c>
      <c r="DA21" s="276">
        <f t="shared" si="33"/>
        <v>105.8852140077821</v>
      </c>
      <c r="DB21" s="276">
        <f t="shared" si="34"/>
        <v>103.69058163566578</v>
      </c>
      <c r="DC21" s="276">
        <f t="shared" si="34"/>
        <v>103.72307960589416</v>
      </c>
      <c r="DD21" s="276">
        <f t="shared" si="34"/>
        <v>107.67184035476718</v>
      </c>
      <c r="DE21" s="276" t="e">
        <f t="shared" si="34"/>
        <v>#REF!</v>
      </c>
      <c r="DF21" s="276" t="e">
        <f t="shared" si="35"/>
        <v>#REF!</v>
      </c>
      <c r="DG21" s="253" t="e">
        <f t="shared" si="36"/>
        <v>#REF!</v>
      </c>
      <c r="DH21" s="253" t="e">
        <f t="shared" si="37"/>
        <v>#REF!</v>
      </c>
      <c r="DI21" s="253" t="e">
        <f>CS21/CN21*100</f>
        <v>#REF!</v>
      </c>
      <c r="DJ21" s="254" t="e">
        <f t="shared" si="39"/>
        <v>#REF!</v>
      </c>
      <c r="DK21" s="245" t="e">
        <f t="shared" si="40"/>
        <v>#REF!</v>
      </c>
      <c r="DL21" s="273" t="e">
        <f t="shared" si="41"/>
        <v>#REF!</v>
      </c>
      <c r="DM21" s="176" t="e">
        <f>'[5]Фактические уровни нерег. цен'!BX14</f>
        <v>#REF!</v>
      </c>
      <c r="DN21" s="228">
        <f>DN19</f>
        <v>924.57</v>
      </c>
      <c r="DO21" s="291">
        <v>102.85</v>
      </c>
      <c r="DP21" s="228" t="e">
        <f>DN21+DO21+DS21+DT21+#REF!</f>
        <v>#REF!</v>
      </c>
      <c r="DQ21" s="230">
        <f t="shared" si="42"/>
        <v>3.8981000000000003</v>
      </c>
      <c r="DR21" s="225"/>
      <c r="DS21" s="230">
        <f>DS19</f>
        <v>0.38529999999999998</v>
      </c>
      <c r="DT21" s="230">
        <f>DT19</f>
        <v>1.3048</v>
      </c>
      <c r="DU21" s="230">
        <f>DU19</f>
        <v>2.2080000000000002</v>
      </c>
      <c r="DV21" s="228" t="e">
        <f t="shared" ref="DV21:DV33" si="69">DV20</f>
        <v>#REF!</v>
      </c>
      <c r="DW21" s="276">
        <f t="shared" si="43"/>
        <v>100</v>
      </c>
      <c r="DX21" s="276">
        <f t="shared" si="43"/>
        <v>115.23809523809523</v>
      </c>
      <c r="DY21" s="276">
        <f t="shared" ref="DY21" si="70">DQ21/CS21*100</f>
        <v>111.9114607257694</v>
      </c>
      <c r="DZ21" s="276">
        <f t="shared" si="44"/>
        <v>109.70956719817767</v>
      </c>
      <c r="EA21" s="276">
        <f t="shared" si="44"/>
        <v>109.68392737054471</v>
      </c>
      <c r="EB21" s="276">
        <f t="shared" si="44"/>
        <v>113.67380560131797</v>
      </c>
      <c r="EC21" s="276" t="e">
        <f t="shared" si="44"/>
        <v>#REF!</v>
      </c>
      <c r="ED21" s="276" t="e">
        <f t="shared" si="45"/>
        <v>#REF!</v>
      </c>
      <c r="EE21" s="253" t="e">
        <f t="shared" si="46"/>
        <v>#REF!</v>
      </c>
      <c r="EF21" s="253" t="e">
        <f t="shared" si="47"/>
        <v>#REF!</v>
      </c>
      <c r="EG21" s="253" t="e">
        <f>DQ21/DL21*100</f>
        <v>#REF!</v>
      </c>
      <c r="EH21" s="254" t="e">
        <f t="shared" si="49"/>
        <v>#REF!</v>
      </c>
      <c r="EI21" s="245" t="e">
        <f t="shared" si="50"/>
        <v>#REF!</v>
      </c>
      <c r="EJ21" s="273" t="e">
        <f t="shared" si="51"/>
        <v>#REF!</v>
      </c>
      <c r="EK21" s="176" t="e">
        <f>'[5]Фактические уровни нерег. цен'!CV14</f>
        <v>#REF!</v>
      </c>
      <c r="EL21" s="228">
        <f>EL19</f>
        <v>924.57</v>
      </c>
      <c r="EM21" s="291">
        <v>93.99</v>
      </c>
      <c r="EN21" s="228" t="e">
        <f>EL21+EM21+EQ21+ER21+#REF!</f>
        <v>#REF!</v>
      </c>
      <c r="EO21" s="230">
        <f t="shared" si="52"/>
        <v>3.8883000000000001</v>
      </c>
      <c r="EP21" s="225"/>
      <c r="EQ21" s="230">
        <f>EQ19</f>
        <v>0.36359999999999998</v>
      </c>
      <c r="ER21" s="230">
        <f>ER19</f>
        <v>1.2316</v>
      </c>
      <c r="ES21" s="230">
        <f>ES19</f>
        <v>2.2930999999999999</v>
      </c>
      <c r="ET21" s="228" t="e">
        <f t="shared" ref="ET21:ET33" si="71">ET20</f>
        <v>#REF!</v>
      </c>
      <c r="EU21" s="276">
        <f>EL21/DN21*100</f>
        <v>100</v>
      </c>
      <c r="EV21" s="276">
        <f t="shared" si="53"/>
        <v>91.38551288283908</v>
      </c>
      <c r="EW21" s="276">
        <f t="shared" ref="EW21" si="72">EO21/DQ21*100</f>
        <v>99.748595469587741</v>
      </c>
      <c r="EX21" s="276">
        <f t="shared" si="54"/>
        <v>94.368024915650139</v>
      </c>
      <c r="EY21" s="276">
        <f t="shared" si="54"/>
        <v>94.389944819129383</v>
      </c>
      <c r="EZ21" s="276">
        <f t="shared" si="55"/>
        <v>103.85416666666664</v>
      </c>
      <c r="FA21" s="276" t="e">
        <f t="shared" si="55"/>
        <v>#REF!</v>
      </c>
      <c r="FB21" s="276" t="e">
        <f t="shared" si="56"/>
        <v>#REF!</v>
      </c>
      <c r="FC21" s="253" t="e">
        <f t="shared" si="57"/>
        <v>#REF!</v>
      </c>
      <c r="FD21" s="253" t="e">
        <f t="shared" si="58"/>
        <v>#REF!</v>
      </c>
      <c r="FE21" s="253" t="e">
        <f>EO21/EJ21*100</f>
        <v>#REF!</v>
      </c>
      <c r="FF21" s="254" t="e">
        <f t="shared" si="60"/>
        <v>#REF!</v>
      </c>
      <c r="FG21" s="285" t="e">
        <f t="shared" si="61"/>
        <v>#REF!</v>
      </c>
      <c r="FH21" s="326">
        <f>FJ21+FK21+FM21+FN21</f>
        <v>4550.68</v>
      </c>
      <c r="FI21" s="176" t="e">
        <f>'[5]Фактические уровни нерег. цен'!DS14</f>
        <v>#REF!</v>
      </c>
      <c r="FJ21" s="327">
        <f>FJ19</f>
        <v>1376.94</v>
      </c>
      <c r="FK21" s="335">
        <v>321.63000000000005</v>
      </c>
      <c r="FL21" s="328">
        <f t="shared" si="62"/>
        <v>1698.5700000000002</v>
      </c>
      <c r="FM21" s="329">
        <f>FM20</f>
        <v>4.8099999999999996</v>
      </c>
      <c r="FN21" s="327">
        <f t="shared" ref="FN21:FN33" si="73">FN20</f>
        <v>2847.3</v>
      </c>
      <c r="FO21" s="280" t="s">
        <v>167</v>
      </c>
      <c r="FP21" s="326">
        <f>FQ21+FR21+FT21+FU21</f>
        <v>4798.71</v>
      </c>
      <c r="FQ21" s="327">
        <f>FQ19</f>
        <v>1376.94</v>
      </c>
      <c r="FR21" s="335">
        <f>0.32163*1000</f>
        <v>321.63000000000005</v>
      </c>
      <c r="FS21" s="328">
        <f t="shared" si="63"/>
        <v>1698.5700000000002</v>
      </c>
      <c r="FT21" s="329">
        <f>FT20</f>
        <v>4.8099999999999996</v>
      </c>
      <c r="FU21" s="327">
        <f>FU20</f>
        <v>3095.33</v>
      </c>
      <c r="FV21" s="308" t="s">
        <v>167</v>
      </c>
      <c r="FW21" s="261">
        <f t="shared" si="0"/>
        <v>100</v>
      </c>
      <c r="FX21" s="261">
        <f t="shared" si="0"/>
        <v>100</v>
      </c>
      <c r="FY21" s="261">
        <f t="shared" si="1"/>
        <v>100</v>
      </c>
      <c r="FZ21" s="261">
        <f t="shared" si="1"/>
        <v>108.7110596003231</v>
      </c>
      <c r="GA21" s="261">
        <f>FP21/FH21*100</f>
        <v>105.45039422679687</v>
      </c>
      <c r="GB21" s="340">
        <f>FQ21/FP21*100</f>
        <v>28.693961502153702</v>
      </c>
      <c r="GC21" s="340">
        <f>FR21/FP21*100</f>
        <v>6.7024262770619609</v>
      </c>
      <c r="GD21" s="340">
        <f>FT21/FP21*100</f>
        <v>0.10023527156256577</v>
      </c>
      <c r="GE21" s="343">
        <f>FU21/FP21*100</f>
        <v>64.503376949221774</v>
      </c>
      <c r="GF21" s="348">
        <f>GB21+GC21+GD21+GE21</f>
        <v>100</v>
      </c>
      <c r="GG21" s="256"/>
    </row>
    <row r="22" spans="1:190" ht="15.75" customHeight="1" x14ac:dyDescent="0.3">
      <c r="A22" s="294"/>
      <c r="B22" s="262" t="s">
        <v>15</v>
      </c>
      <c r="C22" s="273"/>
      <c r="D22" s="176"/>
      <c r="E22" s="291"/>
      <c r="F22" s="228"/>
      <c r="G22" s="228"/>
      <c r="H22" s="230"/>
      <c r="I22" s="225"/>
      <c r="J22" s="230"/>
      <c r="K22" s="230"/>
      <c r="L22" s="230"/>
      <c r="M22" s="228"/>
      <c r="N22" s="275"/>
      <c r="O22" s="273"/>
      <c r="P22" s="176"/>
      <c r="Q22" s="291"/>
      <c r="R22" s="291"/>
      <c r="S22" s="228"/>
      <c r="T22" s="230">
        <f t="shared" si="4"/>
        <v>2.3829919999999998</v>
      </c>
      <c r="U22" s="225"/>
      <c r="V22" s="230">
        <f>V19</f>
        <v>0.26528200000000002</v>
      </c>
      <c r="W22" s="230">
        <f>W19</f>
        <v>0.92598599999999998</v>
      </c>
      <c r="X22" s="230">
        <f>X19</f>
        <v>1.191724</v>
      </c>
      <c r="Y22" s="228"/>
      <c r="Z22" s="275"/>
      <c r="AA22" s="201"/>
      <c r="AB22" s="211"/>
      <c r="AC22" s="212"/>
      <c r="AD22" s="211"/>
      <c r="AE22" s="213"/>
      <c r="AF22" s="219"/>
      <c r="AG22" s="219"/>
      <c r="AH22" s="219"/>
      <c r="AI22" s="219"/>
      <c r="AJ22" s="219"/>
      <c r="AK22" s="214">
        <f t="shared" ref="AK22:AK30" si="74">AA22+AD22</f>
        <v>0</v>
      </c>
      <c r="AL22" s="214" t="e">
        <f>AK22/E22*100</f>
        <v>#DIV/0!</v>
      </c>
      <c r="AM22" s="210"/>
      <c r="AN22" s="209" t="e">
        <f>Q22/G22*100</f>
        <v>#DIV/0!</v>
      </c>
      <c r="AO22" s="209" t="e">
        <f>R22/H22*100</f>
        <v>#DIV/0!</v>
      </c>
      <c r="AP22" s="209" t="e">
        <f>V22/I22*100</f>
        <v>#DIV/0!</v>
      </c>
      <c r="AQ22" s="176"/>
      <c r="AR22" s="273"/>
      <c r="AS22" s="176"/>
      <c r="AT22" s="291"/>
      <c r="AU22" s="291"/>
      <c r="AV22" s="228"/>
      <c r="AW22" s="230"/>
      <c r="AX22" s="225"/>
      <c r="AY22" s="230"/>
      <c r="AZ22" s="230"/>
      <c r="BA22" s="230"/>
      <c r="BB22" s="228"/>
      <c r="BC22" s="276"/>
      <c r="BD22" s="276"/>
      <c r="BE22" s="276"/>
      <c r="BF22" s="276"/>
      <c r="BG22" s="276"/>
      <c r="BH22" s="276"/>
      <c r="BI22" s="276"/>
      <c r="BJ22" s="276"/>
      <c r="BK22" s="240"/>
      <c r="BL22" s="240"/>
      <c r="BM22" s="240"/>
      <c r="BN22" s="241"/>
      <c r="BO22" s="245"/>
      <c r="BP22" s="273"/>
      <c r="BQ22" s="176"/>
      <c r="BR22" s="291"/>
      <c r="BS22" s="291"/>
      <c r="BT22" s="228"/>
      <c r="BU22" s="230"/>
      <c r="BV22" s="225"/>
      <c r="BW22" s="230"/>
      <c r="BX22" s="230"/>
      <c r="BY22" s="230"/>
      <c r="BZ22" s="228"/>
      <c r="CA22" s="276"/>
      <c r="CB22" s="276"/>
      <c r="CC22" s="276"/>
      <c r="CD22" s="276"/>
      <c r="CE22" s="276"/>
      <c r="CF22" s="276"/>
      <c r="CG22" s="276"/>
      <c r="CH22" s="276"/>
      <c r="CI22" s="253"/>
      <c r="CJ22" s="253"/>
      <c r="CK22" s="253"/>
      <c r="CL22" s="254"/>
      <c r="CM22" s="245"/>
      <c r="CN22" s="273"/>
      <c r="CO22" s="176"/>
      <c r="CP22" s="291"/>
      <c r="CQ22" s="291"/>
      <c r="CR22" s="228"/>
      <c r="CS22" s="230"/>
      <c r="CT22" s="225"/>
      <c r="CU22" s="230"/>
      <c r="CV22" s="230"/>
      <c r="CW22" s="230"/>
      <c r="CX22" s="228"/>
      <c r="CY22" s="276"/>
      <c r="CZ22" s="276"/>
      <c r="DA22" s="276"/>
      <c r="DB22" s="276"/>
      <c r="DC22" s="276"/>
      <c r="DD22" s="276"/>
      <c r="DE22" s="276"/>
      <c r="DF22" s="276"/>
      <c r="DG22" s="253"/>
      <c r="DH22" s="253"/>
      <c r="DI22" s="253"/>
      <c r="DJ22" s="254"/>
      <c r="DK22" s="245"/>
      <c r="DL22" s="273"/>
      <c r="DM22" s="176"/>
      <c r="DN22" s="291"/>
      <c r="DO22" s="291"/>
      <c r="DP22" s="228"/>
      <c r="DQ22" s="230"/>
      <c r="DR22" s="225"/>
      <c r="DS22" s="230"/>
      <c r="DT22" s="230"/>
      <c r="DU22" s="230"/>
      <c r="DV22" s="228"/>
      <c r="DW22" s="276"/>
      <c r="DX22" s="276"/>
      <c r="DY22" s="276"/>
      <c r="DZ22" s="276"/>
      <c r="EA22" s="276"/>
      <c r="EB22" s="276"/>
      <c r="EC22" s="276"/>
      <c r="ED22" s="276"/>
      <c r="EE22" s="253"/>
      <c r="EF22" s="253"/>
      <c r="EG22" s="253"/>
      <c r="EH22" s="254"/>
      <c r="EI22" s="245"/>
      <c r="EJ22" s="273"/>
      <c r="EK22" s="176"/>
      <c r="EL22" s="291"/>
      <c r="EM22" s="291"/>
      <c r="EN22" s="228"/>
      <c r="EO22" s="230"/>
      <c r="EP22" s="225"/>
      <c r="EQ22" s="230"/>
      <c r="ER22" s="230"/>
      <c r="ES22" s="230"/>
      <c r="ET22" s="228"/>
      <c r="EU22" s="276"/>
      <c r="EV22" s="276"/>
      <c r="EW22" s="276"/>
      <c r="EX22" s="276"/>
      <c r="EY22" s="276"/>
      <c r="EZ22" s="276"/>
      <c r="FA22" s="276"/>
      <c r="FB22" s="276"/>
      <c r="FC22" s="253"/>
      <c r="FD22" s="253"/>
      <c r="FE22" s="253"/>
      <c r="FF22" s="254"/>
      <c r="FG22" s="285"/>
      <c r="FH22" s="326"/>
      <c r="FI22" s="176"/>
      <c r="FJ22" s="330"/>
      <c r="FK22" s="327"/>
      <c r="FL22" s="328"/>
      <c r="FM22" s="329"/>
      <c r="FN22" s="327"/>
      <c r="FO22" s="281" t="s">
        <v>15</v>
      </c>
      <c r="FP22" s="326"/>
      <c r="FQ22" s="330"/>
      <c r="FR22" s="332"/>
      <c r="FS22" s="328"/>
      <c r="FT22" s="329"/>
      <c r="FU22" s="327">
        <f>FU19</f>
        <v>3095.33</v>
      </c>
      <c r="FV22" s="262" t="s">
        <v>15</v>
      </c>
      <c r="FW22" s="261"/>
      <c r="FX22" s="261"/>
      <c r="FY22" s="261"/>
      <c r="FZ22" s="261"/>
      <c r="GA22" s="261"/>
      <c r="GB22" s="340"/>
      <c r="GC22" s="340"/>
      <c r="GD22" s="340"/>
      <c r="GE22" s="343"/>
      <c r="GF22" s="348"/>
      <c r="GG22" s="256"/>
    </row>
    <row r="23" spans="1:190" ht="15.75" customHeight="1" x14ac:dyDescent="0.3">
      <c r="A23" s="294"/>
      <c r="B23" s="308" t="s">
        <v>166</v>
      </c>
      <c r="C23" s="307" t="e">
        <f t="shared" ref="C23" si="75">E23+F23+H23+M23</f>
        <v>#REF!</v>
      </c>
      <c r="D23" s="176" t="e">
        <f>'[5]Фактические уровни нерег. цен'!#REF!</f>
        <v>#REF!</v>
      </c>
      <c r="E23" s="309">
        <v>1296.52</v>
      </c>
      <c r="F23" s="306">
        <v>382.16</v>
      </c>
      <c r="G23" s="306">
        <f>E23+F23+J23+K23</f>
        <v>1679.77</v>
      </c>
      <c r="H23" s="305">
        <f t="shared" ref="H23" si="76">J23+K23+L23</f>
        <v>2.0377999999999998</v>
      </c>
      <c r="I23" s="259"/>
      <c r="J23" s="305">
        <f>J19</f>
        <v>0.25740000000000002</v>
      </c>
      <c r="K23" s="305">
        <f>K19</f>
        <v>0.83260000000000001</v>
      </c>
      <c r="L23" s="305">
        <f>L19</f>
        <v>0.94779999999999998</v>
      </c>
      <c r="M23" s="306" t="e">
        <f>M19</f>
        <v>#REF!</v>
      </c>
      <c r="N23" s="275">
        <v>2691.41</v>
      </c>
      <c r="O23" s="273">
        <f t="shared" si="3"/>
        <v>3203.5029920000002</v>
      </c>
      <c r="P23" s="176">
        <v>3005.55</v>
      </c>
      <c r="Q23" s="291">
        <v>1199.6400000000001</v>
      </c>
      <c r="R23" s="291">
        <f>R19</f>
        <v>230.44</v>
      </c>
      <c r="S23" s="228" t="e">
        <f>Q23+R23+V23+W23+#REF!</f>
        <v>#REF!</v>
      </c>
      <c r="T23" s="230">
        <f t="shared" si="4"/>
        <v>2.3829919999999998</v>
      </c>
      <c r="U23" s="225"/>
      <c r="V23" s="230">
        <f>V19</f>
        <v>0.26528200000000002</v>
      </c>
      <c r="W23" s="230">
        <f>W19</f>
        <v>0.92598599999999998</v>
      </c>
      <c r="X23" s="230">
        <f>X19</f>
        <v>1.191724</v>
      </c>
      <c r="Y23" s="228">
        <f>Y19</f>
        <v>1771.04</v>
      </c>
      <c r="Z23" s="275">
        <v>0.27273158597623398</v>
      </c>
      <c r="AA23" s="201">
        <v>1636.67</v>
      </c>
      <c r="AB23" s="211"/>
      <c r="AC23" s="212"/>
      <c r="AD23" s="211"/>
      <c r="AE23" s="213"/>
      <c r="AF23" s="219"/>
      <c r="AG23" s="219"/>
      <c r="AH23" s="219"/>
      <c r="AI23" s="219"/>
      <c r="AJ23" s="219"/>
      <c r="AK23" s="214"/>
      <c r="AL23" s="214"/>
      <c r="AM23" s="210"/>
      <c r="AN23" s="209"/>
      <c r="AO23" s="209"/>
      <c r="AP23" s="209"/>
      <c r="AQ23" s="176">
        <f t="shared" si="5"/>
        <v>3547.41</v>
      </c>
      <c r="AR23" s="273">
        <f t="shared" si="6"/>
        <v>3507.4206910000003</v>
      </c>
      <c r="AS23" s="176">
        <f>'[5]Фактические уровни нерег. цен'!G11</f>
        <v>3547.41</v>
      </c>
      <c r="AT23" s="291">
        <v>1199.6400000000001</v>
      </c>
      <c r="AU23" s="291">
        <f>AU19</f>
        <v>232.58</v>
      </c>
      <c r="AV23" s="228" t="e">
        <f>AT23+AU23+AY23+AZ23+#REF!</f>
        <v>#REF!</v>
      </c>
      <c r="AW23" s="230">
        <f t="shared" si="7"/>
        <v>2.8706909999999999</v>
      </c>
      <c r="AX23" s="225"/>
      <c r="AY23" s="230">
        <f>AY19</f>
        <v>0.32504699999999997</v>
      </c>
      <c r="AZ23" s="230">
        <f>AZ19</f>
        <v>1.134598</v>
      </c>
      <c r="BA23" s="230">
        <f>BA19</f>
        <v>1.411046</v>
      </c>
      <c r="BB23" s="228">
        <f>BB19</f>
        <v>2072.33</v>
      </c>
      <c r="BC23" s="276">
        <f t="shared" si="8"/>
        <v>100</v>
      </c>
      <c r="BD23" s="276">
        <f t="shared" si="8"/>
        <v>100.9286582190592</v>
      </c>
      <c r="BE23" s="276">
        <f t="shared" si="9"/>
        <v>120.46582615468286</v>
      </c>
      <c r="BF23" s="276">
        <f t="shared" si="10"/>
        <v>122.5288560852225</v>
      </c>
      <c r="BG23" s="276">
        <f t="shared" si="10"/>
        <v>122.52863434220389</v>
      </c>
      <c r="BH23" s="276">
        <f t="shared" si="10"/>
        <v>118.4037579171016</v>
      </c>
      <c r="BI23" s="276">
        <f t="shared" si="10"/>
        <v>117.01203812449181</v>
      </c>
      <c r="BJ23" s="276">
        <f t="shared" si="11"/>
        <v>109.48704277033497</v>
      </c>
      <c r="BK23" s="240">
        <f t="shared" si="12"/>
        <v>34.202911646106841</v>
      </c>
      <c r="BL23" s="240">
        <f t="shared" si="13"/>
        <v>6.6310836506381321</v>
      </c>
      <c r="BM23" s="240">
        <f t="shared" si="14"/>
        <v>8.1846212727379949E-2</v>
      </c>
      <c r="BN23" s="241">
        <f t="shared" si="15"/>
        <v>59.084158490527642</v>
      </c>
      <c r="BO23" s="245">
        <f t="shared" si="16"/>
        <v>100</v>
      </c>
      <c r="BP23" s="273">
        <f t="shared" ref="BP23:BP25" si="77">BR23+BS23+BU23+BZ23</f>
        <v>3547.4096</v>
      </c>
      <c r="BQ23" s="176" t="e">
        <f>'[5]Фактические уровни нерег. цен'!AE11</f>
        <v>#REF!</v>
      </c>
      <c r="BR23" s="291">
        <v>1199.6400000000001</v>
      </c>
      <c r="BS23" s="291">
        <v>272.14999999999998</v>
      </c>
      <c r="BT23" s="228" t="e">
        <f>BR23+BS23+BW23+BX23+#REF!</f>
        <v>#REF!</v>
      </c>
      <c r="BU23" s="230">
        <f t="shared" si="18"/>
        <v>3.2896000000000001</v>
      </c>
      <c r="BV23" s="225"/>
      <c r="BW23" s="230">
        <f>BW19</f>
        <v>0.3387</v>
      </c>
      <c r="BX23" s="230">
        <f>BX19</f>
        <v>1.1469</v>
      </c>
      <c r="BY23" s="230">
        <f>BY19</f>
        <v>1.804</v>
      </c>
      <c r="BZ23" s="228">
        <f>BZ19</f>
        <v>2072.33</v>
      </c>
      <c r="CA23" s="276">
        <f t="shared" si="19"/>
        <v>100</v>
      </c>
      <c r="CB23" s="276">
        <f t="shared" si="19"/>
        <v>117.01350073093128</v>
      </c>
      <c r="CC23" s="276">
        <f t="shared" si="20"/>
        <v>114.59261898964397</v>
      </c>
      <c r="CD23" s="276">
        <f t="shared" si="21"/>
        <v>104.20031564666034</v>
      </c>
      <c r="CE23" s="276">
        <f t="shared" si="21"/>
        <v>101.08426068087553</v>
      </c>
      <c r="CF23" s="276">
        <f t="shared" si="22"/>
        <v>127.848418832554</v>
      </c>
      <c r="CG23" s="276">
        <f t="shared" ref="CG23:CG25" si="78">BZ23/AW23*100</f>
        <v>72189.23945489082</v>
      </c>
      <c r="CH23" s="276">
        <f t="shared" si="24"/>
        <v>101.14012297135073</v>
      </c>
      <c r="CI23" s="253">
        <f t="shared" ref="CI23:CI25" si="79">BR23/BP23*100</f>
        <v>33.817352244860594</v>
      </c>
      <c r="CJ23" s="253">
        <f t="shared" ref="CJ23:CJ25" si="80">BS23/BP23*100</f>
        <v>7.6717952164306036</v>
      </c>
      <c r="CK23" s="253">
        <f t="shared" ref="CK23:CK25" si="81">BU23/BP23*100</f>
        <v>9.2732454690318253E-2</v>
      </c>
      <c r="CL23" s="254">
        <f t="shared" ref="CL23:CL25" si="82">BZ23/BP23*100</f>
        <v>58.41812008401849</v>
      </c>
      <c r="CM23" s="245">
        <f t="shared" ref="CM23:CM25" si="83">CI23+CJ23+CK23+CL23</f>
        <v>100</v>
      </c>
      <c r="CN23" s="273">
        <f t="shared" ref="CN23:CN25" si="84">CP23+CQ23+CS23+CX23</f>
        <v>3718.7231999999995</v>
      </c>
      <c r="CO23" s="176" t="e">
        <f>'[5]Фактические уровни нерег. цен'!BC11</f>
        <v>#REF!</v>
      </c>
      <c r="CP23" s="291">
        <v>1199.6400000000001</v>
      </c>
      <c r="CQ23" s="291">
        <v>243.63</v>
      </c>
      <c r="CR23" s="228" t="e">
        <f>CP23+CQ23+CU23+CV23+#REF!</f>
        <v>#REF!</v>
      </c>
      <c r="CS23" s="230">
        <f t="shared" ref="CS23:CS25" si="85">CU23+CV23+CW23</f>
        <v>3.4832000000000001</v>
      </c>
      <c r="CT23" s="225"/>
      <c r="CU23" s="230">
        <f>CU19</f>
        <v>0.35120000000000001</v>
      </c>
      <c r="CV23" s="230">
        <f>CV19</f>
        <v>1.1896</v>
      </c>
      <c r="CW23" s="230">
        <f>CW19</f>
        <v>1.9423999999999999</v>
      </c>
      <c r="CX23" s="228">
        <f>CX19</f>
        <v>2271.9699999999998</v>
      </c>
      <c r="CY23" s="276">
        <f t="shared" si="32"/>
        <v>100</v>
      </c>
      <c r="CZ23" s="276">
        <f t="shared" si="32"/>
        <v>89.520485026639733</v>
      </c>
      <c r="DA23" s="276">
        <f t="shared" si="33"/>
        <v>105.8852140077821</v>
      </c>
      <c r="DB23" s="276">
        <f t="shared" si="34"/>
        <v>103.69058163566578</v>
      </c>
      <c r="DC23" s="276">
        <f t="shared" si="34"/>
        <v>103.72307960589416</v>
      </c>
      <c r="DD23" s="276">
        <f t="shared" si="34"/>
        <v>107.67184035476718</v>
      </c>
      <c r="DE23" s="276">
        <f t="shared" si="34"/>
        <v>109.63360082612326</v>
      </c>
      <c r="DF23" s="276">
        <f t="shared" ref="DF23:DF25" si="86">CN23/BP23*100</f>
        <v>104.82925907400147</v>
      </c>
      <c r="DG23" s="253">
        <f t="shared" ref="DG23:DG25" si="87">CP23/CN23*100</f>
        <v>32.259459375734131</v>
      </c>
      <c r="DH23" s="253">
        <f t="shared" ref="DH23:DH25" si="88">CQ23/CN23*100</f>
        <v>6.5514421724101446</v>
      </c>
      <c r="DI23" s="253">
        <f t="shared" ref="DI23:DI25" si="89">CS23/CN23*100</f>
        <v>9.3666557381845483E-2</v>
      </c>
      <c r="DJ23" s="254">
        <f t="shared" ref="DJ23:DJ25" si="90">CX23/CN23*100</f>
        <v>61.095431894473897</v>
      </c>
      <c r="DK23" s="245">
        <f t="shared" ref="DK23:DK25" si="91">DG23+DH23+DI23+DJ23</f>
        <v>100.00000000000001</v>
      </c>
      <c r="DL23" s="273">
        <f t="shared" ref="DL23:DL25" si="92">DN23+DO23+DQ23+DV23</f>
        <v>3756.2581</v>
      </c>
      <c r="DM23" s="176" t="e">
        <f>'[5]Фактические уровни нерег. цен'!CA11</f>
        <v>#REF!</v>
      </c>
      <c r="DN23" s="291">
        <v>1199.6400000000001</v>
      </c>
      <c r="DO23" s="291">
        <v>280.75</v>
      </c>
      <c r="DP23" s="228" t="e">
        <f>DN23+DO23+DS23+DT23+#REF!</f>
        <v>#REF!</v>
      </c>
      <c r="DQ23" s="230">
        <f t="shared" ref="DQ23:DQ25" si="93">DS23+DT23+DU23</f>
        <v>3.8981000000000003</v>
      </c>
      <c r="DR23" s="225"/>
      <c r="DS23" s="230">
        <f>DS19</f>
        <v>0.38529999999999998</v>
      </c>
      <c r="DT23" s="230">
        <f>DT19</f>
        <v>1.3048</v>
      </c>
      <c r="DU23" s="230">
        <f>DU19</f>
        <v>2.2080000000000002</v>
      </c>
      <c r="DV23" s="228">
        <f>DV19</f>
        <v>2271.9699999999998</v>
      </c>
      <c r="DW23" s="276">
        <f t="shared" ref="DW23:DW25" si="94">DN23/CP23*100</f>
        <v>100</v>
      </c>
      <c r="DX23" s="276">
        <f t="shared" si="43"/>
        <v>115.23621885646267</v>
      </c>
      <c r="DY23" s="276">
        <f>DQ23/CS23*100</f>
        <v>111.9114607257694</v>
      </c>
      <c r="DZ23" s="276">
        <f t="shared" ref="DZ23:EC25" si="95">DS23/CU23*100</f>
        <v>109.70956719817767</v>
      </c>
      <c r="EA23" s="276">
        <f t="shared" si="95"/>
        <v>109.68392737054471</v>
      </c>
      <c r="EB23" s="276">
        <f t="shared" si="95"/>
        <v>113.67380560131797</v>
      </c>
      <c r="EC23" s="276">
        <f t="shared" si="95"/>
        <v>100</v>
      </c>
      <c r="ED23" s="276">
        <f t="shared" ref="ED23:ED25" si="96">DL23/CN23*100</f>
        <v>101.00934912283874</v>
      </c>
      <c r="EE23" s="253">
        <f t="shared" ref="EE23:EE25" si="97">DN23/DL23*100</f>
        <v>31.937102511672457</v>
      </c>
      <c r="EF23" s="253">
        <f t="shared" ref="EF23:EF25" si="98">DO23/DL23*100</f>
        <v>7.4741935331866571</v>
      </c>
      <c r="EG23" s="253">
        <f t="shared" ref="EG23:EG25" si="99">DQ23/DL23*100</f>
        <v>0.10377614892863726</v>
      </c>
      <c r="EH23" s="254">
        <f t="shared" ref="EH23:EH25" si="100">DV23/DL23*100</f>
        <v>60.484927806212241</v>
      </c>
      <c r="EI23" s="245">
        <f t="shared" ref="EI23:EI25" si="101">EE23+EF23+EG23+EH23</f>
        <v>100</v>
      </c>
      <c r="EJ23" s="273">
        <f t="shared" ref="EJ23:EJ25" si="102">EL23+EM23+EO23+ET23</f>
        <v>3732.0582999999997</v>
      </c>
      <c r="EK23" s="176" t="e">
        <f>'[5]Фактические уровни нерег. цен'!CY11</f>
        <v>#REF!</v>
      </c>
      <c r="EL23" s="291">
        <v>1199.6400000000001</v>
      </c>
      <c r="EM23" s="291">
        <v>256.56</v>
      </c>
      <c r="EN23" s="228" t="e">
        <f>EL23+EM23+EQ23+ER23+#REF!</f>
        <v>#REF!</v>
      </c>
      <c r="EO23" s="230">
        <f t="shared" ref="EO23:EO25" si="103">EQ23+ER23+ES23</f>
        <v>3.8883000000000001</v>
      </c>
      <c r="EP23" s="225"/>
      <c r="EQ23" s="230">
        <f>EQ19</f>
        <v>0.36359999999999998</v>
      </c>
      <c r="ER23" s="230">
        <f>ER19</f>
        <v>1.2316</v>
      </c>
      <c r="ES23" s="230">
        <f>ES19</f>
        <v>2.2930999999999999</v>
      </c>
      <c r="ET23" s="228">
        <f>ET19</f>
        <v>2271.9699999999998</v>
      </c>
      <c r="EU23" s="276">
        <f t="shared" ref="EU23:EV25" si="104">EL23/DN23*100</f>
        <v>100</v>
      </c>
      <c r="EV23" s="276">
        <f t="shared" si="104"/>
        <v>91.383793410507579</v>
      </c>
      <c r="EW23" s="276">
        <f>EO23/DQ23*100</f>
        <v>99.748595469587741</v>
      </c>
      <c r="EX23" s="276">
        <f t="shared" ref="EX23:FA25" si="105">EQ23/DS23*100</f>
        <v>94.368024915650139</v>
      </c>
      <c r="EY23" s="276">
        <f t="shared" si="105"/>
        <v>94.389944819129383</v>
      </c>
      <c r="EZ23" s="276">
        <f t="shared" si="105"/>
        <v>103.85416666666664</v>
      </c>
      <c r="FA23" s="276">
        <f t="shared" si="105"/>
        <v>100</v>
      </c>
      <c r="FB23" s="276">
        <f t="shared" ref="FB23:FB25" si="106">EJ23/DL23*100</f>
        <v>99.355747146342253</v>
      </c>
      <c r="FC23" s="253">
        <f t="shared" si="57"/>
        <v>32.144192388420088</v>
      </c>
      <c r="FD23" s="253">
        <f t="shared" si="58"/>
        <v>6.8744906798481695</v>
      </c>
      <c r="FE23" s="253">
        <f t="shared" ref="FE23:FE25" si="107">EO23/EJ23*100</f>
        <v>0.10418647532917695</v>
      </c>
      <c r="FF23" s="254">
        <f t="shared" ref="FF23:FF25" si="108">ET23/EJ23*100</f>
        <v>60.877130456402575</v>
      </c>
      <c r="FG23" s="285">
        <f t="shared" ref="FG23:FG25" si="109">FC23+FD23+FE23+FF23</f>
        <v>100.00000000000001</v>
      </c>
      <c r="FH23" s="325">
        <f>FJ23+FK23+FM23+FN23</f>
        <v>5648.33</v>
      </c>
      <c r="FI23" s="176" t="e">
        <f>'[5]Фактические уровни нерег. цен'!DV11</f>
        <v>#REF!</v>
      </c>
      <c r="FJ23" s="336">
        <v>1831.34</v>
      </c>
      <c r="FK23" s="328">
        <f>FK19</f>
        <v>964.88</v>
      </c>
      <c r="FL23" s="328">
        <f t="shared" si="62"/>
        <v>2796.22</v>
      </c>
      <c r="FM23" s="331">
        <f>FM21</f>
        <v>4.8099999999999996</v>
      </c>
      <c r="FN23" s="328">
        <f>FN19</f>
        <v>2847.3</v>
      </c>
      <c r="FO23" s="313" t="s">
        <v>166</v>
      </c>
      <c r="FP23" s="325">
        <f>FQ23+FR23+FT23+FU23</f>
        <v>5896.36</v>
      </c>
      <c r="FQ23" s="336">
        <v>1831.34</v>
      </c>
      <c r="FR23" s="328">
        <f>FR19</f>
        <v>964.88</v>
      </c>
      <c r="FS23" s="328">
        <f t="shared" si="63"/>
        <v>2796.22</v>
      </c>
      <c r="FT23" s="331">
        <f>FT21</f>
        <v>4.8099999999999996</v>
      </c>
      <c r="FU23" s="328">
        <f>FU19</f>
        <v>3095.33</v>
      </c>
      <c r="FV23" s="308" t="s">
        <v>166</v>
      </c>
      <c r="FW23" s="304">
        <f t="shared" ref="FW23:FX25" si="110">FQ23/FJ23*100</f>
        <v>100</v>
      </c>
      <c r="FX23" s="303">
        <f t="shared" si="110"/>
        <v>100</v>
      </c>
      <c r="FY23" s="303">
        <f t="shared" ref="FY23:FZ25" si="111">FT23/FM23*100</f>
        <v>100</v>
      </c>
      <c r="FZ23" s="303">
        <f t="shared" si="111"/>
        <v>108.7110596003231</v>
      </c>
      <c r="GA23" s="303">
        <f>FP23/FH23*100</f>
        <v>104.39120943712565</v>
      </c>
      <c r="GB23" s="341">
        <f>FQ23/FP23*100</f>
        <v>31.058822731312201</v>
      </c>
      <c r="GC23" s="341">
        <f>FR23/FP23*100</f>
        <v>16.363994057350638</v>
      </c>
      <c r="GD23" s="341">
        <f>FT23/FP23*100</f>
        <v>8.157575181976677E-2</v>
      </c>
      <c r="GE23" s="342">
        <f>FU23/FP23*100</f>
        <v>52.495607459517402</v>
      </c>
      <c r="GF23" s="347">
        <f>GB23+GC23+GD23+GE23</f>
        <v>100.00000000000001</v>
      </c>
      <c r="GG23" s="256"/>
    </row>
    <row r="24" spans="1:190" ht="15.75" customHeight="1" x14ac:dyDescent="0.3">
      <c r="A24" s="294"/>
      <c r="B24" s="290" t="s">
        <v>132</v>
      </c>
      <c r="C24" s="273" t="e">
        <f t="shared" ref="C24:C25" si="112">E24+F24+H24+M24</f>
        <v>#REF!</v>
      </c>
      <c r="D24" s="176" t="e">
        <f>'[5]Фактические уровни нерег. цен'!#REF!</f>
        <v>#REF!</v>
      </c>
      <c r="E24" s="291">
        <f>E23</f>
        <v>1296.52</v>
      </c>
      <c r="F24" s="228">
        <v>204.56</v>
      </c>
      <c r="G24" s="228">
        <f>E24+F24+J24+K24</f>
        <v>1502.1699999999998</v>
      </c>
      <c r="H24" s="230">
        <f t="shared" ref="H24:H25" si="113">J24+K24+L24</f>
        <v>2.0377999999999998</v>
      </c>
      <c r="I24" s="225"/>
      <c r="J24" s="230">
        <f>J19</f>
        <v>0.25740000000000002</v>
      </c>
      <c r="K24" s="230">
        <f>K19</f>
        <v>0.83260000000000001</v>
      </c>
      <c r="L24" s="230">
        <f>L19</f>
        <v>0.94779999999999998</v>
      </c>
      <c r="M24" s="228" t="e">
        <f>'[6]Фактические уровни нерег. цен'!#REF!</f>
        <v>#REF!</v>
      </c>
      <c r="N24" s="275">
        <v>2624.79</v>
      </c>
      <c r="O24" s="273" t="e">
        <f t="shared" si="3"/>
        <v>#REF!</v>
      </c>
      <c r="P24" s="176">
        <v>2926.18</v>
      </c>
      <c r="Q24" s="291">
        <f>Q23</f>
        <v>1199.6400000000001</v>
      </c>
      <c r="R24" s="291">
        <f t="shared" ref="R24:R25" si="114">R20</f>
        <v>144.08000000000001</v>
      </c>
      <c r="S24" s="228" t="e">
        <f>Q24+R24+V24+W24+#REF!</f>
        <v>#REF!</v>
      </c>
      <c r="T24" s="230">
        <f t="shared" si="4"/>
        <v>2.3829919999999998</v>
      </c>
      <c r="U24" s="225"/>
      <c r="V24" s="230">
        <f>V19</f>
        <v>0.26528200000000002</v>
      </c>
      <c r="W24" s="230">
        <f>W19</f>
        <v>0.92598599999999998</v>
      </c>
      <c r="X24" s="230">
        <f>X19</f>
        <v>1.191724</v>
      </c>
      <c r="Y24" s="228" t="e">
        <f>#REF!</f>
        <v>#REF!</v>
      </c>
      <c r="Z24" s="275">
        <v>0.27273158597623398</v>
      </c>
      <c r="AA24" s="201">
        <v>1636.67</v>
      </c>
      <c r="AB24" s="211"/>
      <c r="AC24" s="212"/>
      <c r="AD24" s="211"/>
      <c r="AE24" s="213"/>
      <c r="AF24" s="219"/>
      <c r="AG24" s="219"/>
      <c r="AH24" s="219"/>
      <c r="AI24" s="219"/>
      <c r="AJ24" s="219"/>
      <c r="AK24" s="214"/>
      <c r="AL24" s="214"/>
      <c r="AM24" s="210"/>
      <c r="AN24" s="209"/>
      <c r="AO24" s="209"/>
      <c r="AP24" s="209"/>
      <c r="AQ24" s="176">
        <f t="shared" si="5"/>
        <v>3445.42</v>
      </c>
      <c r="AR24" s="273" t="e">
        <f t="shared" si="6"/>
        <v>#REF!</v>
      </c>
      <c r="AS24" s="176">
        <f>'[5]Фактические уровни нерег. цен'!G13</f>
        <v>3445.42</v>
      </c>
      <c r="AT24" s="291">
        <f>AT23</f>
        <v>1199.6400000000001</v>
      </c>
      <c r="AU24" s="291">
        <f t="shared" ref="AU24:AU25" si="115">AU20</f>
        <v>145.41999999999999</v>
      </c>
      <c r="AV24" s="228" t="e">
        <f>AT24+AU24+AY24+AZ24+#REF!</f>
        <v>#REF!</v>
      </c>
      <c r="AW24" s="230">
        <f t="shared" si="7"/>
        <v>2.8706909999999999</v>
      </c>
      <c r="AX24" s="225"/>
      <c r="AY24" s="230">
        <f>AY19</f>
        <v>0.32504699999999997</v>
      </c>
      <c r="AZ24" s="230">
        <f>AZ19</f>
        <v>1.134598</v>
      </c>
      <c r="BA24" s="230">
        <f>BA19</f>
        <v>1.411046</v>
      </c>
      <c r="BB24" s="228" t="e">
        <f>#REF!</f>
        <v>#REF!</v>
      </c>
      <c r="BC24" s="276">
        <f t="shared" si="8"/>
        <v>100</v>
      </c>
      <c r="BD24" s="276">
        <f t="shared" si="8"/>
        <v>100.93003886729592</v>
      </c>
      <c r="BE24" s="276">
        <f t="shared" si="9"/>
        <v>120.46582615468286</v>
      </c>
      <c r="BF24" s="276">
        <f t="shared" si="10"/>
        <v>122.5288560852225</v>
      </c>
      <c r="BG24" s="276">
        <f t="shared" si="10"/>
        <v>122.52863434220389</v>
      </c>
      <c r="BH24" s="276">
        <f t="shared" si="10"/>
        <v>118.4037579171016</v>
      </c>
      <c r="BI24" s="276" t="e">
        <f t="shared" si="10"/>
        <v>#REF!</v>
      </c>
      <c r="BJ24" s="276" t="e">
        <f t="shared" si="11"/>
        <v>#REF!</v>
      </c>
      <c r="BK24" s="240" t="e">
        <f t="shared" si="12"/>
        <v>#REF!</v>
      </c>
      <c r="BL24" s="240" t="e">
        <f t="shared" si="13"/>
        <v>#REF!</v>
      </c>
      <c r="BM24" s="240" t="e">
        <f t="shared" si="14"/>
        <v>#REF!</v>
      </c>
      <c r="BN24" s="241" t="e">
        <f t="shared" si="15"/>
        <v>#REF!</v>
      </c>
      <c r="BO24" s="245" t="e">
        <f t="shared" si="16"/>
        <v>#REF!</v>
      </c>
      <c r="BP24" s="273" t="e">
        <f t="shared" si="77"/>
        <v>#REF!</v>
      </c>
      <c r="BQ24" s="176" t="e">
        <f>'[5]Фактические уровни нерег. цен'!AE13</f>
        <v>#REF!</v>
      </c>
      <c r="BR24" s="291">
        <f>BR23</f>
        <v>1199.6400000000001</v>
      </c>
      <c r="BS24" s="291">
        <v>170.16</v>
      </c>
      <c r="BT24" s="228" t="e">
        <f>BR24+BS24+BW24+BX24+#REF!</f>
        <v>#REF!</v>
      </c>
      <c r="BU24" s="230">
        <f t="shared" si="18"/>
        <v>3.2896000000000001</v>
      </c>
      <c r="BV24" s="225"/>
      <c r="BW24" s="230">
        <f>BW19</f>
        <v>0.3387</v>
      </c>
      <c r="BX24" s="230">
        <f>BX19</f>
        <v>1.1469</v>
      </c>
      <c r="BY24" s="230">
        <f>BY19</f>
        <v>1.804</v>
      </c>
      <c r="BZ24" s="228" t="e">
        <f>#REF!</f>
        <v>#REF!</v>
      </c>
      <c r="CA24" s="276">
        <f t="shared" si="19"/>
        <v>100</v>
      </c>
      <c r="CB24" s="276">
        <f t="shared" si="19"/>
        <v>117.01279053775274</v>
      </c>
      <c r="CC24" s="276">
        <f t="shared" si="20"/>
        <v>114.59261898964397</v>
      </c>
      <c r="CD24" s="276">
        <f t="shared" si="21"/>
        <v>104.20031564666034</v>
      </c>
      <c r="CE24" s="276">
        <f t="shared" si="21"/>
        <v>101.08426068087553</v>
      </c>
      <c r="CF24" s="276">
        <f t="shared" si="22"/>
        <v>127.848418832554</v>
      </c>
      <c r="CG24" s="276" t="e">
        <f t="shared" si="78"/>
        <v>#REF!</v>
      </c>
      <c r="CH24" s="276" t="e">
        <f t="shared" si="24"/>
        <v>#REF!</v>
      </c>
      <c r="CI24" s="253" t="e">
        <f t="shared" si="79"/>
        <v>#REF!</v>
      </c>
      <c r="CJ24" s="253" t="e">
        <f t="shared" si="80"/>
        <v>#REF!</v>
      </c>
      <c r="CK24" s="253" t="e">
        <f t="shared" si="81"/>
        <v>#REF!</v>
      </c>
      <c r="CL24" s="254" t="e">
        <f t="shared" si="82"/>
        <v>#REF!</v>
      </c>
      <c r="CM24" s="245" t="e">
        <f t="shared" si="83"/>
        <v>#REF!</v>
      </c>
      <c r="CN24" s="273" t="e">
        <f t="shared" si="84"/>
        <v>#REF!</v>
      </c>
      <c r="CO24" s="176" t="e">
        <f>'[5]Фактические уровни нерег. цен'!BC13</f>
        <v>#REF!</v>
      </c>
      <c r="CP24" s="291">
        <f>CP23</f>
        <v>1199.6400000000001</v>
      </c>
      <c r="CQ24" s="291">
        <v>152.33000000000001</v>
      </c>
      <c r="CR24" s="228" t="e">
        <f>CP24+CQ24+CU24+CV24+#REF!</f>
        <v>#REF!</v>
      </c>
      <c r="CS24" s="230">
        <f t="shared" si="85"/>
        <v>3.4832000000000001</v>
      </c>
      <c r="CT24" s="225"/>
      <c r="CU24" s="230">
        <f>CU19</f>
        <v>0.35120000000000001</v>
      </c>
      <c r="CV24" s="230">
        <f>CV19</f>
        <v>1.1896</v>
      </c>
      <c r="CW24" s="230">
        <f>CW19</f>
        <v>1.9423999999999999</v>
      </c>
      <c r="CX24" s="228" t="e">
        <f>#REF!</f>
        <v>#REF!</v>
      </c>
      <c r="CY24" s="276">
        <f t="shared" si="32"/>
        <v>100</v>
      </c>
      <c r="CZ24" s="276">
        <f t="shared" si="32"/>
        <v>89.521626704278333</v>
      </c>
      <c r="DA24" s="276">
        <f t="shared" si="33"/>
        <v>105.8852140077821</v>
      </c>
      <c r="DB24" s="276">
        <f t="shared" si="34"/>
        <v>103.69058163566578</v>
      </c>
      <c r="DC24" s="276">
        <f t="shared" si="34"/>
        <v>103.72307960589416</v>
      </c>
      <c r="DD24" s="276">
        <f t="shared" si="34"/>
        <v>107.67184035476718</v>
      </c>
      <c r="DE24" s="276" t="e">
        <f t="shared" si="34"/>
        <v>#REF!</v>
      </c>
      <c r="DF24" s="276" t="e">
        <f t="shared" si="86"/>
        <v>#REF!</v>
      </c>
      <c r="DG24" s="253" t="e">
        <f t="shared" si="87"/>
        <v>#REF!</v>
      </c>
      <c r="DH24" s="253" t="e">
        <f t="shared" si="88"/>
        <v>#REF!</v>
      </c>
      <c r="DI24" s="253" t="e">
        <f t="shared" si="89"/>
        <v>#REF!</v>
      </c>
      <c r="DJ24" s="254" t="e">
        <f t="shared" si="90"/>
        <v>#REF!</v>
      </c>
      <c r="DK24" s="245" t="e">
        <f t="shared" si="91"/>
        <v>#REF!</v>
      </c>
      <c r="DL24" s="273" t="e">
        <f t="shared" si="92"/>
        <v>#REF!</v>
      </c>
      <c r="DM24" s="176" t="e">
        <f>'[5]Фактические уровни нерег. цен'!CA13</f>
        <v>#REF!</v>
      </c>
      <c r="DN24" s="291">
        <f>DN23</f>
        <v>1199.6400000000001</v>
      </c>
      <c r="DO24" s="291">
        <v>175.54</v>
      </c>
      <c r="DP24" s="228" t="e">
        <f>DN24+DO24+DS24+DT24+#REF!</f>
        <v>#REF!</v>
      </c>
      <c r="DQ24" s="230">
        <f t="shared" si="93"/>
        <v>3.8981000000000003</v>
      </c>
      <c r="DR24" s="225"/>
      <c r="DS24" s="230">
        <f>DS19</f>
        <v>0.38529999999999998</v>
      </c>
      <c r="DT24" s="230">
        <f>DT19</f>
        <v>1.3048</v>
      </c>
      <c r="DU24" s="230">
        <f>DU19</f>
        <v>2.2080000000000002</v>
      </c>
      <c r="DV24" s="228" t="e">
        <f>#REF!</f>
        <v>#REF!</v>
      </c>
      <c r="DW24" s="276">
        <f t="shared" si="94"/>
        <v>100</v>
      </c>
      <c r="DX24" s="276">
        <f t="shared" si="43"/>
        <v>115.23665725727039</v>
      </c>
      <c r="DY24" s="276">
        <f t="shared" ref="DY24:DY25" si="116">DQ24/CS24*100</f>
        <v>111.9114607257694</v>
      </c>
      <c r="DZ24" s="276">
        <f t="shared" si="95"/>
        <v>109.70956719817767</v>
      </c>
      <c r="EA24" s="276">
        <f t="shared" si="95"/>
        <v>109.68392737054471</v>
      </c>
      <c r="EB24" s="276">
        <f t="shared" si="95"/>
        <v>113.67380560131797</v>
      </c>
      <c r="EC24" s="276" t="e">
        <f t="shared" si="95"/>
        <v>#REF!</v>
      </c>
      <c r="ED24" s="276" t="e">
        <f t="shared" si="96"/>
        <v>#REF!</v>
      </c>
      <c r="EE24" s="253" t="e">
        <f t="shared" si="97"/>
        <v>#REF!</v>
      </c>
      <c r="EF24" s="253" t="e">
        <f t="shared" si="98"/>
        <v>#REF!</v>
      </c>
      <c r="EG24" s="253" t="e">
        <f t="shared" si="99"/>
        <v>#REF!</v>
      </c>
      <c r="EH24" s="254" t="e">
        <f t="shared" si="100"/>
        <v>#REF!</v>
      </c>
      <c r="EI24" s="245" t="e">
        <f t="shared" si="101"/>
        <v>#REF!</v>
      </c>
      <c r="EJ24" s="273" t="e">
        <f t="shared" si="102"/>
        <v>#REF!</v>
      </c>
      <c r="EK24" s="176" t="e">
        <f>'[5]Фактические уровни нерег. цен'!CY13</f>
        <v>#REF!</v>
      </c>
      <c r="EL24" s="291">
        <f>EL23</f>
        <v>1199.6400000000001</v>
      </c>
      <c r="EM24" s="291">
        <v>160.41</v>
      </c>
      <c r="EN24" s="228" t="e">
        <f>EL24+EM24+EQ24+ER24+#REF!</f>
        <v>#REF!</v>
      </c>
      <c r="EO24" s="230">
        <f t="shared" si="103"/>
        <v>3.8883000000000001</v>
      </c>
      <c r="EP24" s="225"/>
      <c r="EQ24" s="230">
        <f>EQ19</f>
        <v>0.36359999999999998</v>
      </c>
      <c r="ER24" s="230">
        <f>ER19</f>
        <v>1.2316</v>
      </c>
      <c r="ES24" s="230">
        <f>ES19</f>
        <v>2.2930999999999999</v>
      </c>
      <c r="ET24" s="228" t="e">
        <f>#REF!</f>
        <v>#REF!</v>
      </c>
      <c r="EU24" s="276">
        <f t="shared" si="104"/>
        <v>100</v>
      </c>
      <c r="EV24" s="276">
        <f t="shared" si="104"/>
        <v>91.380881850290535</v>
      </c>
      <c r="EW24" s="276">
        <f t="shared" ref="EW24:EW25" si="117">EO24/DQ24*100</f>
        <v>99.748595469587741</v>
      </c>
      <c r="EX24" s="276">
        <f t="shared" ref="EX24:EX25" si="118">EQ24/DS24*100</f>
        <v>94.368024915650139</v>
      </c>
      <c r="EY24" s="276">
        <f t="shared" si="105"/>
        <v>94.389944819129383</v>
      </c>
      <c r="EZ24" s="276">
        <f t="shared" si="105"/>
        <v>103.85416666666664</v>
      </c>
      <c r="FA24" s="276" t="e">
        <f t="shared" si="105"/>
        <v>#REF!</v>
      </c>
      <c r="FB24" s="276" t="e">
        <f t="shared" si="106"/>
        <v>#REF!</v>
      </c>
      <c r="FC24" s="253" t="e">
        <f t="shared" si="57"/>
        <v>#REF!</v>
      </c>
      <c r="FD24" s="253" t="e">
        <f t="shared" si="58"/>
        <v>#REF!</v>
      </c>
      <c r="FE24" s="253" t="e">
        <f t="shared" si="107"/>
        <v>#REF!</v>
      </c>
      <c r="FF24" s="254" t="e">
        <f t="shared" si="108"/>
        <v>#REF!</v>
      </c>
      <c r="FG24" s="285" t="e">
        <f t="shared" si="109"/>
        <v>#REF!</v>
      </c>
      <c r="FH24" s="326">
        <f>FJ24+FK24+FM24+FN24</f>
        <v>5319.5300000000007</v>
      </c>
      <c r="FI24" s="176" t="e">
        <f>'[5]Фактические уровни нерег. цен'!DV13</f>
        <v>#REF!</v>
      </c>
      <c r="FJ24" s="330">
        <f>FJ23</f>
        <v>1831.34</v>
      </c>
      <c r="FK24" s="327">
        <f>FK20</f>
        <v>636.08000000000004</v>
      </c>
      <c r="FL24" s="328">
        <f t="shared" si="62"/>
        <v>2467.42</v>
      </c>
      <c r="FM24" s="329">
        <f>FM23</f>
        <v>4.8099999999999996</v>
      </c>
      <c r="FN24" s="327">
        <f>FN19</f>
        <v>2847.3</v>
      </c>
      <c r="FO24" s="280" t="s">
        <v>132</v>
      </c>
      <c r="FP24" s="326">
        <f>FQ24+FR24+FT24+FU24</f>
        <v>5567.5599999999995</v>
      </c>
      <c r="FQ24" s="330">
        <f>FQ23</f>
        <v>1831.34</v>
      </c>
      <c r="FR24" s="327">
        <f>FR20</f>
        <v>636.08000000000004</v>
      </c>
      <c r="FS24" s="328">
        <f t="shared" si="63"/>
        <v>2467.42</v>
      </c>
      <c r="FT24" s="329">
        <f>FT23</f>
        <v>4.8099999999999996</v>
      </c>
      <c r="FU24" s="327">
        <f>FU19</f>
        <v>3095.33</v>
      </c>
      <c r="FV24" s="308" t="s">
        <v>132</v>
      </c>
      <c r="FW24" s="261">
        <f t="shared" si="110"/>
        <v>100</v>
      </c>
      <c r="FX24" s="261">
        <f t="shared" si="110"/>
        <v>100</v>
      </c>
      <c r="FY24" s="261">
        <f t="shared" si="111"/>
        <v>100</v>
      </c>
      <c r="FZ24" s="261">
        <f t="shared" si="111"/>
        <v>108.7110596003231</v>
      </c>
      <c r="GA24" s="261">
        <f>FP24/FH24*100</f>
        <v>104.66262996918898</v>
      </c>
      <c r="GB24" s="340">
        <f>FQ24/FP24*100</f>
        <v>32.893044708992811</v>
      </c>
      <c r="GC24" s="340">
        <f>FR24/FP24*100</f>
        <v>11.424753392868691</v>
      </c>
      <c r="GD24" s="340">
        <f>FT24/FP24*100</f>
        <v>8.6393321311310514E-2</v>
      </c>
      <c r="GE24" s="343">
        <f>FU24/FP24*100</f>
        <v>55.595808576827196</v>
      </c>
      <c r="GF24" s="348">
        <f>GB24+GC24+GD24+GE24</f>
        <v>100</v>
      </c>
      <c r="GG24" s="256"/>
    </row>
    <row r="25" spans="1:190" ht="20.25" customHeight="1" x14ac:dyDescent="0.3">
      <c r="A25" s="294"/>
      <c r="B25" s="290" t="s">
        <v>167</v>
      </c>
      <c r="C25" s="273" t="e">
        <f t="shared" si="112"/>
        <v>#REF!</v>
      </c>
      <c r="D25" s="176" t="e">
        <f>'[5]Фактические уровни нерег. цен'!#REF!</f>
        <v>#REF!</v>
      </c>
      <c r="E25" s="291">
        <f>E23</f>
        <v>1296.52</v>
      </c>
      <c r="F25" s="228">
        <v>127.39</v>
      </c>
      <c r="G25" s="228">
        <f>E25+F25+J25+K25</f>
        <v>1425</v>
      </c>
      <c r="H25" s="230">
        <f t="shared" si="113"/>
        <v>2.0377999999999998</v>
      </c>
      <c r="I25" s="225"/>
      <c r="J25" s="230">
        <f>J19</f>
        <v>0.25740000000000002</v>
      </c>
      <c r="K25" s="230">
        <f>K19</f>
        <v>0.83260000000000001</v>
      </c>
      <c r="L25" s="230">
        <f>L19</f>
        <v>0.94779999999999998</v>
      </c>
      <c r="M25" s="228" t="e">
        <f t="shared" si="64"/>
        <v>#REF!</v>
      </c>
      <c r="N25" s="275">
        <v>2578.48</v>
      </c>
      <c r="O25" s="273" t="e">
        <f t="shared" si="3"/>
        <v>#REF!</v>
      </c>
      <c r="P25" s="176">
        <v>2871.26</v>
      </c>
      <c r="Q25" s="291">
        <f>Q23</f>
        <v>1199.6400000000001</v>
      </c>
      <c r="R25" s="291">
        <f t="shared" si="114"/>
        <v>84.42</v>
      </c>
      <c r="S25" s="228" t="e">
        <f>Q25+R25+V25+W25+#REF!</f>
        <v>#REF!</v>
      </c>
      <c r="T25" s="230">
        <f t="shared" si="4"/>
        <v>2.3829919999999998</v>
      </c>
      <c r="U25" s="225"/>
      <c r="V25" s="230">
        <f>V19</f>
        <v>0.26528200000000002</v>
      </c>
      <c r="W25" s="230">
        <f>W19</f>
        <v>0.92598599999999998</v>
      </c>
      <c r="X25" s="230">
        <f>X19</f>
        <v>1.191724</v>
      </c>
      <c r="Y25" s="228" t="e">
        <f t="shared" si="65"/>
        <v>#REF!</v>
      </c>
      <c r="Z25" s="275">
        <v>0.27273158597623398</v>
      </c>
      <c r="AA25" s="201">
        <v>1636.67</v>
      </c>
      <c r="AB25" s="211"/>
      <c r="AC25" s="212"/>
      <c r="AD25" s="211"/>
      <c r="AE25" s="213"/>
      <c r="AF25" s="219"/>
      <c r="AG25" s="219"/>
      <c r="AH25" s="219"/>
      <c r="AI25" s="219"/>
      <c r="AJ25" s="219"/>
      <c r="AK25" s="214"/>
      <c r="AL25" s="214"/>
      <c r="AM25" s="210"/>
      <c r="AN25" s="209"/>
      <c r="AO25" s="209"/>
      <c r="AP25" s="209"/>
      <c r="AQ25" s="176">
        <f t="shared" si="5"/>
        <v>3374.96</v>
      </c>
      <c r="AR25" s="273" t="e">
        <f t="shared" si="6"/>
        <v>#REF!</v>
      </c>
      <c r="AS25" s="176">
        <f>'[5]Фактические уровни нерег. цен'!G14</f>
        <v>3374.96</v>
      </c>
      <c r="AT25" s="291">
        <f>AT23</f>
        <v>1199.6400000000001</v>
      </c>
      <c r="AU25" s="291">
        <f t="shared" si="115"/>
        <v>85.2</v>
      </c>
      <c r="AV25" s="228" t="e">
        <f>AT25+AU25+AY25+AZ25+#REF!</f>
        <v>#REF!</v>
      </c>
      <c r="AW25" s="230">
        <f t="shared" si="7"/>
        <v>2.8706909999999999</v>
      </c>
      <c r="AX25" s="225"/>
      <c r="AY25" s="230">
        <f>AY19</f>
        <v>0.32504699999999997</v>
      </c>
      <c r="AZ25" s="230">
        <f>AZ19</f>
        <v>1.134598</v>
      </c>
      <c r="BA25" s="230">
        <f>BA19</f>
        <v>1.411046</v>
      </c>
      <c r="BB25" s="228" t="e">
        <f t="shared" si="66"/>
        <v>#REF!</v>
      </c>
      <c r="BC25" s="276">
        <f t="shared" si="8"/>
        <v>100</v>
      </c>
      <c r="BD25" s="276">
        <f t="shared" si="8"/>
        <v>100.92395167022032</v>
      </c>
      <c r="BE25" s="276">
        <f t="shared" si="9"/>
        <v>120.46582615468286</v>
      </c>
      <c r="BF25" s="276">
        <f t="shared" si="10"/>
        <v>122.5288560852225</v>
      </c>
      <c r="BG25" s="276">
        <f t="shared" si="10"/>
        <v>122.52863434220389</v>
      </c>
      <c r="BH25" s="276">
        <f t="shared" si="10"/>
        <v>118.4037579171016</v>
      </c>
      <c r="BI25" s="276" t="e">
        <f t="shared" si="10"/>
        <v>#REF!</v>
      </c>
      <c r="BJ25" s="276" t="e">
        <f t="shared" si="11"/>
        <v>#REF!</v>
      </c>
      <c r="BK25" s="240" t="e">
        <f t="shared" si="12"/>
        <v>#REF!</v>
      </c>
      <c r="BL25" s="240" t="e">
        <f t="shared" si="13"/>
        <v>#REF!</v>
      </c>
      <c r="BM25" s="240" t="e">
        <f t="shared" si="14"/>
        <v>#REF!</v>
      </c>
      <c r="BN25" s="241" t="e">
        <f t="shared" si="15"/>
        <v>#REF!</v>
      </c>
      <c r="BO25" s="245" t="e">
        <f t="shared" si="16"/>
        <v>#REF!</v>
      </c>
      <c r="BP25" s="273" t="e">
        <f t="shared" si="77"/>
        <v>#REF!</v>
      </c>
      <c r="BQ25" s="176" t="e">
        <f>'[5]Фактические уровни нерег. цен'!AE14</f>
        <v>#REF!</v>
      </c>
      <c r="BR25" s="291">
        <f>BR23</f>
        <v>1199.6400000000001</v>
      </c>
      <c r="BS25" s="291">
        <v>99.7</v>
      </c>
      <c r="BT25" s="228" t="e">
        <f>BR25+BS25+BW25+BX25+#REF!</f>
        <v>#REF!</v>
      </c>
      <c r="BU25" s="230">
        <f t="shared" si="18"/>
        <v>3.2896000000000001</v>
      </c>
      <c r="BV25" s="225"/>
      <c r="BW25" s="230">
        <f>BW19</f>
        <v>0.3387</v>
      </c>
      <c r="BX25" s="230">
        <f>BX19</f>
        <v>1.1469</v>
      </c>
      <c r="BY25" s="230">
        <f>BY19</f>
        <v>1.804</v>
      </c>
      <c r="BZ25" s="228" t="e">
        <f t="shared" si="67"/>
        <v>#REF!</v>
      </c>
      <c r="CA25" s="276">
        <f t="shared" si="19"/>
        <v>100</v>
      </c>
      <c r="CB25" s="276">
        <f t="shared" si="19"/>
        <v>117.01877934272301</v>
      </c>
      <c r="CC25" s="276">
        <f t="shared" si="20"/>
        <v>114.59261898964397</v>
      </c>
      <c r="CD25" s="276">
        <f t="shared" si="21"/>
        <v>104.20031564666034</v>
      </c>
      <c r="CE25" s="276">
        <f t="shared" si="21"/>
        <v>101.08426068087553</v>
      </c>
      <c r="CF25" s="276">
        <f t="shared" si="22"/>
        <v>127.848418832554</v>
      </c>
      <c r="CG25" s="276" t="e">
        <f t="shared" si="78"/>
        <v>#REF!</v>
      </c>
      <c r="CH25" s="276" t="e">
        <f t="shared" si="24"/>
        <v>#REF!</v>
      </c>
      <c r="CI25" s="253" t="e">
        <f t="shared" si="79"/>
        <v>#REF!</v>
      </c>
      <c r="CJ25" s="253" t="e">
        <f t="shared" si="80"/>
        <v>#REF!</v>
      </c>
      <c r="CK25" s="253" t="e">
        <f t="shared" si="81"/>
        <v>#REF!</v>
      </c>
      <c r="CL25" s="254" t="e">
        <f t="shared" si="82"/>
        <v>#REF!</v>
      </c>
      <c r="CM25" s="245" t="e">
        <f t="shared" si="83"/>
        <v>#REF!</v>
      </c>
      <c r="CN25" s="273" t="e">
        <f t="shared" si="84"/>
        <v>#REF!</v>
      </c>
      <c r="CO25" s="176" t="e">
        <f>'[5]Фактические уровни нерег. цен'!BC14</f>
        <v>#REF!</v>
      </c>
      <c r="CP25" s="291">
        <f>CP23</f>
        <v>1199.6400000000001</v>
      </c>
      <c r="CQ25" s="291">
        <v>89.25</v>
      </c>
      <c r="CR25" s="228" t="e">
        <f>CP25+CQ25+CU25+CV25+#REF!</f>
        <v>#REF!</v>
      </c>
      <c r="CS25" s="230">
        <f t="shared" si="85"/>
        <v>3.4832000000000001</v>
      </c>
      <c r="CT25" s="225"/>
      <c r="CU25" s="230">
        <f>CU19</f>
        <v>0.35120000000000001</v>
      </c>
      <c r="CV25" s="230">
        <f>CV19</f>
        <v>1.1896</v>
      </c>
      <c r="CW25" s="230">
        <f>CW19</f>
        <v>1.9423999999999999</v>
      </c>
      <c r="CX25" s="228" t="e">
        <f t="shared" si="68"/>
        <v>#REF!</v>
      </c>
      <c r="CY25" s="276">
        <f t="shared" si="32"/>
        <v>100</v>
      </c>
      <c r="CZ25" s="276">
        <f t="shared" si="32"/>
        <v>89.518555667000996</v>
      </c>
      <c r="DA25" s="276">
        <f t="shared" si="33"/>
        <v>105.8852140077821</v>
      </c>
      <c r="DB25" s="276">
        <f t="shared" si="34"/>
        <v>103.69058163566578</v>
      </c>
      <c r="DC25" s="276">
        <f t="shared" si="34"/>
        <v>103.72307960589416</v>
      </c>
      <c r="DD25" s="276">
        <f t="shared" si="34"/>
        <v>107.67184035476718</v>
      </c>
      <c r="DE25" s="276" t="e">
        <f t="shared" si="34"/>
        <v>#REF!</v>
      </c>
      <c r="DF25" s="276" t="e">
        <f t="shared" si="86"/>
        <v>#REF!</v>
      </c>
      <c r="DG25" s="253" t="e">
        <f t="shared" si="87"/>
        <v>#REF!</v>
      </c>
      <c r="DH25" s="253" t="e">
        <f t="shared" si="88"/>
        <v>#REF!</v>
      </c>
      <c r="DI25" s="253" t="e">
        <f t="shared" si="89"/>
        <v>#REF!</v>
      </c>
      <c r="DJ25" s="254" t="e">
        <f t="shared" si="90"/>
        <v>#REF!</v>
      </c>
      <c r="DK25" s="245" t="e">
        <f t="shared" si="91"/>
        <v>#REF!</v>
      </c>
      <c r="DL25" s="273" t="e">
        <f t="shared" si="92"/>
        <v>#REF!</v>
      </c>
      <c r="DM25" s="176" t="e">
        <f>'[5]Фактические уровни нерег. цен'!CA14</f>
        <v>#REF!</v>
      </c>
      <c r="DN25" s="291">
        <f>DN23</f>
        <v>1199.6400000000001</v>
      </c>
      <c r="DO25" s="291">
        <v>102.85</v>
      </c>
      <c r="DP25" s="228" t="e">
        <f>DN25+DO25+DS25+DT25+#REF!</f>
        <v>#REF!</v>
      </c>
      <c r="DQ25" s="230">
        <f t="shared" si="93"/>
        <v>3.8981000000000003</v>
      </c>
      <c r="DR25" s="225"/>
      <c r="DS25" s="230">
        <f>DS19</f>
        <v>0.38529999999999998</v>
      </c>
      <c r="DT25" s="230">
        <f>DT19</f>
        <v>1.3048</v>
      </c>
      <c r="DU25" s="230">
        <f>DU19</f>
        <v>2.2080000000000002</v>
      </c>
      <c r="DV25" s="228" t="e">
        <f t="shared" si="69"/>
        <v>#REF!</v>
      </c>
      <c r="DW25" s="276">
        <f t="shared" si="94"/>
        <v>100</v>
      </c>
      <c r="DX25" s="276">
        <f t="shared" si="43"/>
        <v>115.23809523809523</v>
      </c>
      <c r="DY25" s="276">
        <f t="shared" si="116"/>
        <v>111.9114607257694</v>
      </c>
      <c r="DZ25" s="276">
        <f t="shared" si="95"/>
        <v>109.70956719817767</v>
      </c>
      <c r="EA25" s="276">
        <f t="shared" si="95"/>
        <v>109.68392737054471</v>
      </c>
      <c r="EB25" s="276">
        <f t="shared" si="95"/>
        <v>113.67380560131797</v>
      </c>
      <c r="EC25" s="276" t="e">
        <f t="shared" si="95"/>
        <v>#REF!</v>
      </c>
      <c r="ED25" s="276" t="e">
        <f t="shared" si="96"/>
        <v>#REF!</v>
      </c>
      <c r="EE25" s="253" t="e">
        <f t="shared" si="97"/>
        <v>#REF!</v>
      </c>
      <c r="EF25" s="253" t="e">
        <f t="shared" si="98"/>
        <v>#REF!</v>
      </c>
      <c r="EG25" s="253" t="e">
        <f t="shared" si="99"/>
        <v>#REF!</v>
      </c>
      <c r="EH25" s="254" t="e">
        <f t="shared" si="100"/>
        <v>#REF!</v>
      </c>
      <c r="EI25" s="245" t="e">
        <f t="shared" si="101"/>
        <v>#REF!</v>
      </c>
      <c r="EJ25" s="273" t="e">
        <f t="shared" si="102"/>
        <v>#REF!</v>
      </c>
      <c r="EK25" s="176" t="e">
        <f>'[5]Фактические уровни нерег. цен'!CY14</f>
        <v>#REF!</v>
      </c>
      <c r="EL25" s="291">
        <f>EL23</f>
        <v>1199.6400000000001</v>
      </c>
      <c r="EM25" s="291">
        <v>93.99</v>
      </c>
      <c r="EN25" s="228" t="e">
        <f>EL25+EM25+EQ25+ER25+#REF!</f>
        <v>#REF!</v>
      </c>
      <c r="EO25" s="230">
        <f t="shared" si="103"/>
        <v>3.8883000000000001</v>
      </c>
      <c r="EP25" s="225"/>
      <c r="EQ25" s="230">
        <f>EQ19</f>
        <v>0.36359999999999998</v>
      </c>
      <c r="ER25" s="230">
        <f>ER19</f>
        <v>1.2316</v>
      </c>
      <c r="ES25" s="230">
        <f>ES19</f>
        <v>2.2930999999999999</v>
      </c>
      <c r="ET25" s="228" t="e">
        <f t="shared" si="71"/>
        <v>#REF!</v>
      </c>
      <c r="EU25" s="276">
        <f t="shared" si="104"/>
        <v>100</v>
      </c>
      <c r="EV25" s="276">
        <f t="shared" si="104"/>
        <v>91.38551288283908</v>
      </c>
      <c r="EW25" s="276">
        <f t="shared" si="117"/>
        <v>99.748595469587741</v>
      </c>
      <c r="EX25" s="276">
        <f t="shared" si="118"/>
        <v>94.368024915650139</v>
      </c>
      <c r="EY25" s="276">
        <f t="shared" si="105"/>
        <v>94.389944819129383</v>
      </c>
      <c r="EZ25" s="276">
        <f t="shared" si="105"/>
        <v>103.85416666666664</v>
      </c>
      <c r="FA25" s="276" t="e">
        <f t="shared" si="105"/>
        <v>#REF!</v>
      </c>
      <c r="FB25" s="276" t="e">
        <f t="shared" si="106"/>
        <v>#REF!</v>
      </c>
      <c r="FC25" s="253" t="e">
        <f t="shared" si="57"/>
        <v>#REF!</v>
      </c>
      <c r="FD25" s="253" t="e">
        <f t="shared" si="58"/>
        <v>#REF!</v>
      </c>
      <c r="FE25" s="253" t="e">
        <f t="shared" si="107"/>
        <v>#REF!</v>
      </c>
      <c r="FF25" s="254" t="e">
        <f t="shared" si="108"/>
        <v>#REF!</v>
      </c>
      <c r="FG25" s="285" t="e">
        <f t="shared" si="109"/>
        <v>#REF!</v>
      </c>
      <c r="FH25" s="326">
        <f>FJ25+FK25+FM25+FN25</f>
        <v>5005.08</v>
      </c>
      <c r="FI25" s="176" t="e">
        <f>'[5]Фактические уровни нерег. цен'!DV14</f>
        <v>#REF!</v>
      </c>
      <c r="FJ25" s="330">
        <f>FJ23</f>
        <v>1831.34</v>
      </c>
      <c r="FK25" s="327">
        <f>FK21</f>
        <v>321.63000000000005</v>
      </c>
      <c r="FL25" s="328">
        <f t="shared" si="62"/>
        <v>2152.9699999999998</v>
      </c>
      <c r="FM25" s="329">
        <f>FM24</f>
        <v>4.8099999999999996</v>
      </c>
      <c r="FN25" s="327">
        <f t="shared" si="73"/>
        <v>2847.3</v>
      </c>
      <c r="FO25" s="280" t="s">
        <v>167</v>
      </c>
      <c r="FP25" s="326">
        <f>FQ25+FR25+FT25+FU25</f>
        <v>5253.11</v>
      </c>
      <c r="FQ25" s="330">
        <f>FQ23</f>
        <v>1831.34</v>
      </c>
      <c r="FR25" s="327">
        <f>FR21</f>
        <v>321.63000000000005</v>
      </c>
      <c r="FS25" s="328">
        <f t="shared" si="63"/>
        <v>2152.9699999999998</v>
      </c>
      <c r="FT25" s="329">
        <f>FT24</f>
        <v>4.8099999999999996</v>
      </c>
      <c r="FU25" s="327">
        <f t="shared" ref="FU25:FU33" si="119">FU24</f>
        <v>3095.33</v>
      </c>
      <c r="FV25" s="308" t="s">
        <v>167</v>
      </c>
      <c r="FW25" s="261">
        <f t="shared" si="110"/>
        <v>100</v>
      </c>
      <c r="FX25" s="261">
        <f t="shared" si="110"/>
        <v>100</v>
      </c>
      <c r="FY25" s="261">
        <f t="shared" si="111"/>
        <v>100</v>
      </c>
      <c r="FZ25" s="261">
        <f t="shared" si="111"/>
        <v>108.7110596003231</v>
      </c>
      <c r="GA25" s="261">
        <f>FP25/FH25*100</f>
        <v>104.95556514581186</v>
      </c>
      <c r="GB25" s="340">
        <f>FQ25/FP25*100</f>
        <v>34.862015072975815</v>
      </c>
      <c r="GC25" s="340">
        <f>FR25/FP25*100</f>
        <v>6.1226587678537108</v>
      </c>
      <c r="GD25" s="340">
        <f>FT25/FP25*100</f>
        <v>9.1564806371844484E-2</v>
      </c>
      <c r="GE25" s="343">
        <f>FU25/FP25*100</f>
        <v>58.923761352798628</v>
      </c>
      <c r="GF25" s="348">
        <f>GB25+GC25+GD25+GE25</f>
        <v>100</v>
      </c>
      <c r="GG25" s="256"/>
    </row>
    <row r="26" spans="1:190" ht="15.75" customHeight="1" x14ac:dyDescent="0.3">
      <c r="A26" s="294"/>
      <c r="B26" s="262" t="s">
        <v>16</v>
      </c>
      <c r="C26" s="273"/>
      <c r="D26" s="176"/>
      <c r="E26" s="291"/>
      <c r="F26" s="228"/>
      <c r="G26" s="228"/>
      <c r="H26" s="230"/>
      <c r="I26" s="225"/>
      <c r="J26" s="230"/>
      <c r="K26" s="230"/>
      <c r="L26" s="230"/>
      <c r="M26" s="228"/>
      <c r="N26" s="275"/>
      <c r="O26" s="273"/>
      <c r="P26" s="176"/>
      <c r="Q26" s="291"/>
      <c r="R26" s="291"/>
      <c r="S26" s="228"/>
      <c r="T26" s="230">
        <f t="shared" si="4"/>
        <v>2.3829919999999998</v>
      </c>
      <c r="U26" s="225"/>
      <c r="V26" s="230">
        <f>V19</f>
        <v>0.26528200000000002</v>
      </c>
      <c r="W26" s="230">
        <f>W19</f>
        <v>0.92598599999999998</v>
      </c>
      <c r="X26" s="230">
        <f>X19</f>
        <v>1.191724</v>
      </c>
      <c r="Y26" s="228"/>
      <c r="Z26" s="275"/>
      <c r="AA26" s="201"/>
      <c r="AB26" s="211"/>
      <c r="AC26" s="212"/>
      <c r="AD26" s="211"/>
      <c r="AE26" s="219"/>
      <c r="AF26" s="219"/>
      <c r="AG26" s="219"/>
      <c r="AH26" s="219"/>
      <c r="AI26" s="219"/>
      <c r="AJ26" s="219"/>
      <c r="AK26" s="214">
        <f t="shared" si="74"/>
        <v>0</v>
      </c>
      <c r="AL26" s="214" t="e">
        <f>AK26/E26*100</f>
        <v>#DIV/0!</v>
      </c>
      <c r="AM26" s="210"/>
      <c r="AN26" s="209" t="e">
        <f>Q26/G26*100</f>
        <v>#DIV/0!</v>
      </c>
      <c r="AO26" s="209" t="e">
        <f>R26/H26*100</f>
        <v>#DIV/0!</v>
      </c>
      <c r="AP26" s="209" t="e">
        <f>V26/I26*100</f>
        <v>#DIV/0!</v>
      </c>
      <c r="AQ26" s="176"/>
      <c r="AR26" s="273"/>
      <c r="AS26" s="176"/>
      <c r="AT26" s="291"/>
      <c r="AU26" s="291"/>
      <c r="AV26" s="228"/>
      <c r="AW26" s="230"/>
      <c r="AX26" s="225"/>
      <c r="AY26" s="230"/>
      <c r="AZ26" s="230"/>
      <c r="BA26" s="230"/>
      <c r="BB26" s="228"/>
      <c r="BC26" s="276"/>
      <c r="BD26" s="276"/>
      <c r="BE26" s="276"/>
      <c r="BF26" s="276"/>
      <c r="BG26" s="276"/>
      <c r="BH26" s="276"/>
      <c r="BI26" s="276"/>
      <c r="BJ26" s="276"/>
      <c r="BK26" s="240"/>
      <c r="BL26" s="240"/>
      <c r="BM26" s="240"/>
      <c r="BN26" s="241"/>
      <c r="BO26" s="245"/>
      <c r="BP26" s="273"/>
      <c r="BQ26" s="176"/>
      <c r="BR26" s="291"/>
      <c r="BS26" s="291"/>
      <c r="BT26" s="228"/>
      <c r="BU26" s="230"/>
      <c r="BV26" s="225"/>
      <c r="BW26" s="230"/>
      <c r="BX26" s="230"/>
      <c r="BY26" s="230"/>
      <c r="BZ26" s="228"/>
      <c r="CA26" s="276"/>
      <c r="CB26" s="276"/>
      <c r="CC26" s="276"/>
      <c r="CD26" s="276"/>
      <c r="CE26" s="276"/>
      <c r="CF26" s="276"/>
      <c r="CG26" s="276"/>
      <c r="CH26" s="276"/>
      <c r="CI26" s="253"/>
      <c r="CJ26" s="253"/>
      <c r="CK26" s="253"/>
      <c r="CL26" s="254"/>
      <c r="CM26" s="245"/>
      <c r="CN26" s="273"/>
      <c r="CO26" s="176"/>
      <c r="CP26" s="291"/>
      <c r="CQ26" s="291"/>
      <c r="CR26" s="228"/>
      <c r="CS26" s="230"/>
      <c r="CT26" s="225"/>
      <c r="CU26" s="230"/>
      <c r="CV26" s="230"/>
      <c r="CW26" s="230"/>
      <c r="CX26" s="228"/>
      <c r="CY26" s="276"/>
      <c r="CZ26" s="276"/>
      <c r="DA26" s="276"/>
      <c r="DB26" s="276"/>
      <c r="DC26" s="276"/>
      <c r="DD26" s="276"/>
      <c r="DE26" s="276"/>
      <c r="DF26" s="276"/>
      <c r="DG26" s="253"/>
      <c r="DH26" s="253"/>
      <c r="DI26" s="253"/>
      <c r="DJ26" s="254"/>
      <c r="DK26" s="245"/>
      <c r="DL26" s="273"/>
      <c r="DM26" s="176"/>
      <c r="DN26" s="291"/>
      <c r="DO26" s="291"/>
      <c r="DP26" s="228"/>
      <c r="DQ26" s="230"/>
      <c r="DR26" s="225"/>
      <c r="DS26" s="230"/>
      <c r="DT26" s="230"/>
      <c r="DU26" s="230"/>
      <c r="DV26" s="228"/>
      <c r="DW26" s="276"/>
      <c r="DX26" s="276"/>
      <c r="DY26" s="276"/>
      <c r="DZ26" s="276"/>
      <c r="EA26" s="276"/>
      <c r="EB26" s="276"/>
      <c r="EC26" s="276"/>
      <c r="ED26" s="276"/>
      <c r="EE26" s="253"/>
      <c r="EF26" s="253"/>
      <c r="EG26" s="253"/>
      <c r="EH26" s="254"/>
      <c r="EI26" s="245"/>
      <c r="EJ26" s="273"/>
      <c r="EK26" s="176"/>
      <c r="EL26" s="291"/>
      <c r="EM26" s="291"/>
      <c r="EN26" s="228"/>
      <c r="EO26" s="230"/>
      <c r="EP26" s="225"/>
      <c r="EQ26" s="230"/>
      <c r="ER26" s="230"/>
      <c r="ES26" s="230"/>
      <c r="ET26" s="228"/>
      <c r="EU26" s="276"/>
      <c r="EV26" s="276"/>
      <c r="EW26" s="276"/>
      <c r="EX26" s="276"/>
      <c r="EY26" s="276"/>
      <c r="EZ26" s="276"/>
      <c r="FA26" s="276"/>
      <c r="FB26" s="276"/>
      <c r="FC26" s="253"/>
      <c r="FD26" s="253"/>
      <c r="FE26" s="253"/>
      <c r="FF26" s="254"/>
      <c r="FG26" s="285"/>
      <c r="FH26" s="326"/>
      <c r="FI26" s="176"/>
      <c r="FJ26" s="330"/>
      <c r="FK26" s="327"/>
      <c r="FL26" s="328">
        <f t="shared" si="62"/>
        <v>0</v>
      </c>
      <c r="FM26" s="329"/>
      <c r="FN26" s="327"/>
      <c r="FO26" s="281" t="s">
        <v>16</v>
      </c>
      <c r="FP26" s="326"/>
      <c r="FQ26" s="330"/>
      <c r="FR26" s="327"/>
      <c r="FS26" s="328"/>
      <c r="FT26" s="329"/>
      <c r="FU26" s="327"/>
      <c r="FV26" s="262" t="s">
        <v>16</v>
      </c>
      <c r="FW26" s="261"/>
      <c r="FX26" s="261"/>
      <c r="FY26" s="261"/>
      <c r="FZ26" s="261"/>
      <c r="GA26" s="261"/>
      <c r="GB26" s="340"/>
      <c r="GC26" s="340"/>
      <c r="GD26" s="340"/>
      <c r="GE26" s="343"/>
      <c r="GF26" s="348"/>
      <c r="GG26" s="256"/>
    </row>
    <row r="27" spans="1:190" ht="15.75" customHeight="1" x14ac:dyDescent="0.3">
      <c r="A27" s="294"/>
      <c r="B27" s="310" t="s">
        <v>166</v>
      </c>
      <c r="C27" s="307" t="e">
        <f t="shared" ref="C27" si="120">E27+F27+H27+M27</f>
        <v>#REF!</v>
      </c>
      <c r="D27" s="176" t="e">
        <f>'[5]Фактические уровни нерег. цен'!#REF!</f>
        <v>#REF!</v>
      </c>
      <c r="E27" s="309">
        <v>2086.88</v>
      </c>
      <c r="F27" s="306">
        <f>F23</f>
        <v>382.16</v>
      </c>
      <c r="G27" s="306" t="e">
        <f>E27+F27+J27+K27+#REF!</f>
        <v>#REF!</v>
      </c>
      <c r="H27" s="305">
        <f t="shared" ref="H27" si="121">J27+K27+L27</f>
        <v>2.0377999999999998</v>
      </c>
      <c r="I27" s="259"/>
      <c r="J27" s="305">
        <f>J19</f>
        <v>0.25740000000000002</v>
      </c>
      <c r="K27" s="305">
        <f>K19</f>
        <v>0.83260000000000001</v>
      </c>
      <c r="L27" s="305">
        <f>L19</f>
        <v>0.94779999999999998</v>
      </c>
      <c r="M27" s="306" t="e">
        <f>M19</f>
        <v>#REF!</v>
      </c>
      <c r="N27" s="275">
        <v>3283.54</v>
      </c>
      <c r="O27" s="273">
        <f t="shared" si="3"/>
        <v>3935.2029919999995</v>
      </c>
      <c r="P27" s="176">
        <v>3639.13</v>
      </c>
      <c r="Q27" s="291">
        <v>1931.34</v>
      </c>
      <c r="R27" s="291">
        <f>R19</f>
        <v>230.44</v>
      </c>
      <c r="S27" s="228" t="e">
        <f>Q27+R27+V27+W27+#REF!</f>
        <v>#REF!</v>
      </c>
      <c r="T27" s="230">
        <f t="shared" si="4"/>
        <v>2.3829919999999998</v>
      </c>
      <c r="U27" s="225"/>
      <c r="V27" s="230">
        <f>V19</f>
        <v>0.26528200000000002</v>
      </c>
      <c r="W27" s="230">
        <f>W19</f>
        <v>0.92598599999999998</v>
      </c>
      <c r="X27" s="230">
        <f>X19</f>
        <v>1.191724</v>
      </c>
      <c r="Y27" s="228">
        <f>Y19</f>
        <v>1771.04</v>
      </c>
      <c r="Z27" s="275">
        <v>0.27273158597623398</v>
      </c>
      <c r="AA27" s="201">
        <v>1636.67</v>
      </c>
      <c r="AB27" s="211"/>
      <c r="AC27" s="212"/>
      <c r="AD27" s="211"/>
      <c r="AE27" s="219"/>
      <c r="AF27" s="219"/>
      <c r="AG27" s="219"/>
      <c r="AH27" s="219"/>
      <c r="AI27" s="219"/>
      <c r="AJ27" s="219"/>
      <c r="AK27" s="214"/>
      <c r="AL27" s="214"/>
      <c r="AM27" s="210"/>
      <c r="AN27" s="209"/>
      <c r="AO27" s="209"/>
      <c r="AP27" s="209"/>
      <c r="AQ27" s="176">
        <f t="shared" si="5"/>
        <v>4279.1099999999997</v>
      </c>
      <c r="AR27" s="273">
        <f t="shared" si="6"/>
        <v>4239.1206910000001</v>
      </c>
      <c r="AS27" s="176">
        <f>'[5]Фактические уровни нерег. цен'!M11</f>
        <v>4279.1099999999997</v>
      </c>
      <c r="AT27" s="291">
        <v>1931.34</v>
      </c>
      <c r="AU27" s="291">
        <f>AU19</f>
        <v>232.58</v>
      </c>
      <c r="AV27" s="228" t="e">
        <f>AT27+AU27+AY27+AZ27+#REF!</f>
        <v>#REF!</v>
      </c>
      <c r="AW27" s="230">
        <f t="shared" si="7"/>
        <v>2.8706909999999999</v>
      </c>
      <c r="AX27" s="225"/>
      <c r="AY27" s="230">
        <f>AY19</f>
        <v>0.32504699999999997</v>
      </c>
      <c r="AZ27" s="230">
        <f>AZ19</f>
        <v>1.134598</v>
      </c>
      <c r="BA27" s="230">
        <f>BA19</f>
        <v>1.411046</v>
      </c>
      <c r="BB27" s="228">
        <f>BB19</f>
        <v>2072.33</v>
      </c>
      <c r="BC27" s="276">
        <f t="shared" si="8"/>
        <v>100</v>
      </c>
      <c r="BD27" s="276">
        <f t="shared" si="8"/>
        <v>100.9286582190592</v>
      </c>
      <c r="BE27" s="276">
        <f t="shared" si="9"/>
        <v>120.46582615468286</v>
      </c>
      <c r="BF27" s="276">
        <f t="shared" si="10"/>
        <v>122.5288560852225</v>
      </c>
      <c r="BG27" s="276">
        <f t="shared" si="10"/>
        <v>122.52863434220389</v>
      </c>
      <c r="BH27" s="276">
        <f t="shared" si="10"/>
        <v>118.4037579171016</v>
      </c>
      <c r="BI27" s="276">
        <f t="shared" si="10"/>
        <v>117.01203812449181</v>
      </c>
      <c r="BJ27" s="276">
        <f t="shared" si="11"/>
        <v>107.72305010993955</v>
      </c>
      <c r="BK27" s="240">
        <f t="shared" si="12"/>
        <v>45.559920105610409</v>
      </c>
      <c r="BL27" s="240">
        <f t="shared" si="13"/>
        <v>5.4865151750405783</v>
      </c>
      <c r="BM27" s="240">
        <f t="shared" si="14"/>
        <v>6.7719020269809999E-2</v>
      </c>
      <c r="BN27" s="241">
        <f t="shared" si="15"/>
        <v>48.885845699079198</v>
      </c>
      <c r="BO27" s="245">
        <f t="shared" si="16"/>
        <v>100</v>
      </c>
      <c r="BP27" s="273">
        <f t="shared" ref="BP27:BP29" si="122">BR27+BS27+BU27+BZ27</f>
        <v>4279.1095999999998</v>
      </c>
      <c r="BQ27" s="176" t="e">
        <f>'[5]Фактические уровни нерег. цен'!AK11</f>
        <v>#REF!</v>
      </c>
      <c r="BR27" s="291">
        <v>1931.34</v>
      </c>
      <c r="BS27" s="291">
        <v>272.14999999999998</v>
      </c>
      <c r="BT27" s="228" t="e">
        <f>BR27+BS27+BW27+BX27+#REF!</f>
        <v>#REF!</v>
      </c>
      <c r="BU27" s="230">
        <f t="shared" si="18"/>
        <v>3.2896000000000001</v>
      </c>
      <c r="BV27" s="225"/>
      <c r="BW27" s="230">
        <f>BW19</f>
        <v>0.3387</v>
      </c>
      <c r="BX27" s="230">
        <f>BX19</f>
        <v>1.1469</v>
      </c>
      <c r="BY27" s="230">
        <f>BY19</f>
        <v>1.804</v>
      </c>
      <c r="BZ27" s="228">
        <f>BZ19</f>
        <v>2072.33</v>
      </c>
      <c r="CA27" s="276">
        <f t="shared" si="19"/>
        <v>100</v>
      </c>
      <c r="CB27" s="276">
        <f t="shared" si="19"/>
        <v>117.01350073093128</v>
      </c>
      <c r="CC27" s="276">
        <f t="shared" si="20"/>
        <v>114.59261898964397</v>
      </c>
      <c r="CD27" s="276">
        <f t="shared" si="21"/>
        <v>104.20031564666034</v>
      </c>
      <c r="CE27" s="276">
        <f t="shared" si="21"/>
        <v>101.08426068087553</v>
      </c>
      <c r="CF27" s="276">
        <f t="shared" si="22"/>
        <v>127.848418832554</v>
      </c>
      <c r="CG27" s="276">
        <f t="shared" ref="CG27:CG29" si="123">BZ27/AW27*100</f>
        <v>72189.23945489082</v>
      </c>
      <c r="CH27" s="276">
        <f t="shared" si="24"/>
        <v>100.94333027801967</v>
      </c>
      <c r="CI27" s="253">
        <f t="shared" ref="CI27:CI29" si="124">BR27/BP27*100</f>
        <v>45.1341559468353</v>
      </c>
      <c r="CJ27" s="253">
        <f t="shared" ref="CJ27:CJ29" si="125">BS27/BP27*100</f>
        <v>6.3599679709068448</v>
      </c>
      <c r="CK27" s="253">
        <f t="shared" ref="CK27:CK29" si="126">BU27/BP27*100</f>
        <v>7.6875806125648205E-2</v>
      </c>
      <c r="CL27" s="254">
        <f t="shared" ref="CL27:CL29" si="127">BZ27/BP27*100</f>
        <v>48.429000276132214</v>
      </c>
      <c r="CM27" s="245">
        <f t="shared" ref="CM27:CM29" si="128">CI27+CJ27+CK27+CL27</f>
        <v>100</v>
      </c>
      <c r="CN27" s="273">
        <f t="shared" ref="CN27:CN29" si="129">CP27+CQ27+CS27+CX27</f>
        <v>4450.4231999999993</v>
      </c>
      <c r="CO27" s="176" t="e">
        <f>'[5]Фактические уровни нерег. цен'!BI11</f>
        <v>#REF!</v>
      </c>
      <c r="CP27" s="291">
        <v>1931.34</v>
      </c>
      <c r="CQ27" s="291">
        <v>243.63</v>
      </c>
      <c r="CR27" s="228" t="e">
        <f>CP27+CQ27+CU27+CV27+#REF!</f>
        <v>#REF!</v>
      </c>
      <c r="CS27" s="230">
        <f t="shared" ref="CS27:CS29" si="130">CU27+CV27+CW27</f>
        <v>3.4832000000000001</v>
      </c>
      <c r="CT27" s="225"/>
      <c r="CU27" s="230">
        <f>CU19</f>
        <v>0.35120000000000001</v>
      </c>
      <c r="CV27" s="230">
        <f>CV19</f>
        <v>1.1896</v>
      </c>
      <c r="CW27" s="230">
        <f>CW19</f>
        <v>1.9423999999999999</v>
      </c>
      <c r="CX27" s="228">
        <f>CX19</f>
        <v>2271.9699999999998</v>
      </c>
      <c r="CY27" s="276">
        <f t="shared" si="32"/>
        <v>100</v>
      </c>
      <c r="CZ27" s="276">
        <f t="shared" si="32"/>
        <v>89.520485026639733</v>
      </c>
      <c r="DA27" s="276">
        <f t="shared" si="33"/>
        <v>105.8852140077821</v>
      </c>
      <c r="DB27" s="276">
        <f t="shared" si="34"/>
        <v>103.69058163566578</v>
      </c>
      <c r="DC27" s="276">
        <f t="shared" si="34"/>
        <v>103.72307960589416</v>
      </c>
      <c r="DD27" s="276">
        <f t="shared" si="34"/>
        <v>107.67184035476718</v>
      </c>
      <c r="DE27" s="276">
        <f t="shared" si="34"/>
        <v>109.63360082612326</v>
      </c>
      <c r="DF27" s="276">
        <f t="shared" ref="DF27:DF29" si="131">CN27/BP27*100</f>
        <v>104.00348708058328</v>
      </c>
      <c r="DG27" s="253">
        <f t="shared" ref="DG27:DG29" si="132">CP27/CN27*100</f>
        <v>43.396771794646412</v>
      </c>
      <c r="DH27" s="253">
        <f t="shared" ref="DH27:DH29" si="133">CQ27/CN27*100</f>
        <v>5.474310847561644</v>
      </c>
      <c r="DI27" s="253">
        <f t="shared" ref="DI27:DI29" si="134">CS27/CN27*100</f>
        <v>7.8266714050924432E-2</v>
      </c>
      <c r="DJ27" s="254">
        <f t="shared" ref="DJ27:DJ29" si="135">CX27/CN27*100</f>
        <v>51.050650643741037</v>
      </c>
      <c r="DK27" s="245">
        <f t="shared" ref="DK27:DK29" si="136">DG27+DH27+DI27+DJ27</f>
        <v>100.00000000000003</v>
      </c>
      <c r="DL27" s="273">
        <f t="shared" ref="DL27:DL29" si="137">DN27+DO27+DQ27+DV27</f>
        <v>4487.9580999999998</v>
      </c>
      <c r="DM27" s="176" t="e">
        <f>'[5]Фактические уровни нерег. цен'!CG11</f>
        <v>#REF!</v>
      </c>
      <c r="DN27" s="291">
        <v>1931.34</v>
      </c>
      <c r="DO27" s="291">
        <v>280.75</v>
      </c>
      <c r="DP27" s="228" t="e">
        <f>DN27+DO27+DS27+DT27+#REF!</f>
        <v>#REF!</v>
      </c>
      <c r="DQ27" s="230">
        <f t="shared" ref="DQ27:DQ29" si="138">DS27+DT27+DU27</f>
        <v>3.8981000000000003</v>
      </c>
      <c r="DR27" s="225"/>
      <c r="DS27" s="230">
        <f>DS19</f>
        <v>0.38529999999999998</v>
      </c>
      <c r="DT27" s="230">
        <f>DT19</f>
        <v>1.3048</v>
      </c>
      <c r="DU27" s="230">
        <f>DU19</f>
        <v>2.2080000000000002</v>
      </c>
      <c r="DV27" s="228">
        <f>DV19</f>
        <v>2271.9699999999998</v>
      </c>
      <c r="DW27" s="276">
        <f t="shared" ref="DW27:DW29" si="139">DN27/CP27*100</f>
        <v>100</v>
      </c>
      <c r="DX27" s="276">
        <f t="shared" si="43"/>
        <v>115.23621885646267</v>
      </c>
      <c r="DY27" s="276">
        <f t="shared" ref="DY27:DY29" si="140">DQ27/CS27*100</f>
        <v>111.9114607257694</v>
      </c>
      <c r="DZ27" s="276">
        <f t="shared" ref="DZ27:EC29" si="141">DS27/CU27*100</f>
        <v>109.70956719817767</v>
      </c>
      <c r="EA27" s="276">
        <f t="shared" si="141"/>
        <v>109.68392737054471</v>
      </c>
      <c r="EB27" s="276">
        <f t="shared" si="141"/>
        <v>113.67380560131797</v>
      </c>
      <c r="EC27" s="276">
        <f t="shared" si="141"/>
        <v>100</v>
      </c>
      <c r="ED27" s="276">
        <f t="shared" ref="ED27:ED29" si="142">DL27/CN27*100</f>
        <v>100.84340069052311</v>
      </c>
      <c r="EE27" s="253">
        <f t="shared" ref="EE27:EE29" si="143">DN27/DL27*100</f>
        <v>43.03382422398284</v>
      </c>
      <c r="EF27" s="253">
        <f t="shared" ref="EF27:EF29" si="144">DO27/DL27*100</f>
        <v>6.2556288125773722</v>
      </c>
      <c r="EG27" s="253">
        <f t="shared" ref="EG27:EG29" si="145">DQ27/DL27*100</f>
        <v>8.6856871502432265E-2</v>
      </c>
      <c r="EH27" s="254">
        <f t="shared" ref="EH27:EH29" si="146">DV27/DL27*100</f>
        <v>50.623690091937355</v>
      </c>
      <c r="EI27" s="245">
        <f t="shared" ref="EI27:EI29" si="147">EE27+EF27+EG27+EH27</f>
        <v>100</v>
      </c>
      <c r="EJ27" s="273">
        <f t="shared" ref="EJ27:EJ29" si="148">EL27+EM27+EO27+ET27</f>
        <v>4463.7582999999995</v>
      </c>
      <c r="EK27" s="176" t="e">
        <f>'[5]Фактические уровни нерег. цен'!DE11</f>
        <v>#REF!</v>
      </c>
      <c r="EL27" s="291">
        <v>1931.34</v>
      </c>
      <c r="EM27" s="291">
        <v>256.56</v>
      </c>
      <c r="EN27" s="228" t="e">
        <f>EL27+EM27+EQ27+ER27+#REF!</f>
        <v>#REF!</v>
      </c>
      <c r="EO27" s="230">
        <f t="shared" ref="EO27:EO29" si="149">EQ27+ER27+ES27</f>
        <v>3.8883000000000001</v>
      </c>
      <c r="EP27" s="225"/>
      <c r="EQ27" s="230">
        <f>EQ19</f>
        <v>0.36359999999999998</v>
      </c>
      <c r="ER27" s="230">
        <f>ER19</f>
        <v>1.2316</v>
      </c>
      <c r="ES27" s="230">
        <f>ES19</f>
        <v>2.2930999999999999</v>
      </c>
      <c r="ET27" s="228">
        <f>ET19</f>
        <v>2271.9699999999998</v>
      </c>
      <c r="EU27" s="276">
        <f t="shared" ref="EU27:EV29" si="150">EL27/DN27*100</f>
        <v>100</v>
      </c>
      <c r="EV27" s="276">
        <f t="shared" si="150"/>
        <v>91.383793410507579</v>
      </c>
      <c r="EW27" s="276">
        <f t="shared" ref="EW27:EW29" si="151">EO27/DQ27*100</f>
        <v>99.748595469587741</v>
      </c>
      <c r="EX27" s="276">
        <f t="shared" ref="EX27:FA29" si="152">EQ27/DS27*100</f>
        <v>94.368024915650139</v>
      </c>
      <c r="EY27" s="276">
        <f t="shared" si="152"/>
        <v>94.389944819129383</v>
      </c>
      <c r="EZ27" s="276">
        <f t="shared" si="152"/>
        <v>103.85416666666664</v>
      </c>
      <c r="FA27" s="276">
        <f t="shared" si="152"/>
        <v>100</v>
      </c>
      <c r="FB27" s="276">
        <f t="shared" ref="FB27:FB29" si="153">EJ27/DL27*100</f>
        <v>99.460783735926583</v>
      </c>
      <c r="FC27" s="253">
        <f t="shared" si="57"/>
        <v>43.26712761306991</v>
      </c>
      <c r="FD27" s="253">
        <f t="shared" si="58"/>
        <v>5.7476230287827192</v>
      </c>
      <c r="FE27" s="253">
        <f t="shared" ref="FE27:FE29" si="154">EO27/EJ27*100</f>
        <v>8.71082110337381E-2</v>
      </c>
      <c r="FF27" s="254">
        <f t="shared" ref="FF27:FF29" si="155">ET27/EJ27*100</f>
        <v>50.898141147113627</v>
      </c>
      <c r="FG27" s="285">
        <f t="shared" ref="FG27:FG29" si="156">FC27+FD27+FE27+FF27</f>
        <v>100</v>
      </c>
      <c r="FH27" s="325">
        <f>FJ27+FK27+FM27+FN27</f>
        <v>6798.55</v>
      </c>
      <c r="FI27" s="176" t="e">
        <f>'[5]Фактические уровни нерег. цен'!EB11</f>
        <v>#REF!</v>
      </c>
      <c r="FJ27" s="336">
        <v>2981.56</v>
      </c>
      <c r="FK27" s="328">
        <f>FK23</f>
        <v>964.88</v>
      </c>
      <c r="FL27" s="328">
        <f t="shared" si="62"/>
        <v>3946.44</v>
      </c>
      <c r="FM27" s="331">
        <f>FM25</f>
        <v>4.8099999999999996</v>
      </c>
      <c r="FN27" s="328">
        <f>FN19</f>
        <v>2847.3</v>
      </c>
      <c r="FO27" s="314" t="s">
        <v>166</v>
      </c>
      <c r="FP27" s="325">
        <f>FQ27+FR27+FT27+FU27</f>
        <v>7046.58</v>
      </c>
      <c r="FQ27" s="336">
        <v>2981.56</v>
      </c>
      <c r="FR27" s="328">
        <f>FR23</f>
        <v>964.88</v>
      </c>
      <c r="FS27" s="328">
        <f t="shared" si="63"/>
        <v>3946.44</v>
      </c>
      <c r="FT27" s="331">
        <f>FT25</f>
        <v>4.8099999999999996</v>
      </c>
      <c r="FU27" s="328">
        <f>FU19</f>
        <v>3095.33</v>
      </c>
      <c r="FV27" s="310" t="s">
        <v>166</v>
      </c>
      <c r="FW27" s="304">
        <f t="shared" ref="FW27:FX29" si="157">FQ27/FJ27*100</f>
        <v>100</v>
      </c>
      <c r="FX27" s="303">
        <f t="shared" si="157"/>
        <v>100</v>
      </c>
      <c r="FY27" s="303">
        <f t="shared" ref="FY27:FZ29" si="158">FT27/FM27*100</f>
        <v>100</v>
      </c>
      <c r="FZ27" s="303">
        <f t="shared" si="158"/>
        <v>108.7110596003231</v>
      </c>
      <c r="GA27" s="303">
        <f>FP27/FH27*100</f>
        <v>103.64827794161991</v>
      </c>
      <c r="GB27" s="341">
        <f>FQ27/FP27*100</f>
        <v>42.3121571031621</v>
      </c>
      <c r="GC27" s="341">
        <f>FR27/FP27*100</f>
        <v>13.692883640006926</v>
      </c>
      <c r="GD27" s="341">
        <f>FT27/FP27*100</f>
        <v>6.8260063747236241E-2</v>
      </c>
      <c r="GE27" s="342">
        <f>FU27/FP27*100</f>
        <v>43.926699193083735</v>
      </c>
      <c r="GF27" s="347">
        <f>GB27+GC27+GD27+GE27</f>
        <v>100</v>
      </c>
      <c r="GG27" s="256"/>
    </row>
    <row r="28" spans="1:190" ht="15.75" customHeight="1" x14ac:dyDescent="0.3">
      <c r="A28" s="294"/>
      <c r="B28" s="292" t="s">
        <v>132</v>
      </c>
      <c r="C28" s="273" t="e">
        <f t="shared" ref="C28:C29" si="159">E28+F28+H28+M28</f>
        <v>#REF!</v>
      </c>
      <c r="D28" s="176" t="e">
        <f>'[5]Фактические уровни нерег. цен'!#REF!</f>
        <v>#REF!</v>
      </c>
      <c r="E28" s="291">
        <f>E27</f>
        <v>2086.88</v>
      </c>
      <c r="F28" s="289">
        <f>F24</f>
        <v>204.56</v>
      </c>
      <c r="G28" s="289" t="e">
        <f>E28+F28+J28+K28+#REF!</f>
        <v>#REF!</v>
      </c>
      <c r="H28" s="288">
        <f t="shared" ref="H28:H29" si="160">J28+K28+L28</f>
        <v>2.0377999999999998</v>
      </c>
      <c r="I28" s="259"/>
      <c r="J28" s="288">
        <f>J19</f>
        <v>0.25740000000000002</v>
      </c>
      <c r="K28" s="288">
        <f>K19</f>
        <v>0.83260000000000001</v>
      </c>
      <c r="L28" s="288">
        <f>L19</f>
        <v>0.94779999999999998</v>
      </c>
      <c r="M28" s="289" t="e">
        <f>'[6]Фактические уровни нерег. цен'!#REF!</f>
        <v>#REF!</v>
      </c>
      <c r="N28" s="275">
        <v>3216.92</v>
      </c>
      <c r="O28" s="273" t="e">
        <f t="shared" si="3"/>
        <v>#REF!</v>
      </c>
      <c r="P28" s="176">
        <v>3559.76</v>
      </c>
      <c r="Q28" s="291">
        <f>Q27</f>
        <v>1931.34</v>
      </c>
      <c r="R28" s="291">
        <f t="shared" ref="R28:R29" si="161">R20</f>
        <v>144.08000000000001</v>
      </c>
      <c r="S28" s="228" t="e">
        <f>Q28+R28+V28+W28+#REF!</f>
        <v>#REF!</v>
      </c>
      <c r="T28" s="230">
        <f t="shared" si="4"/>
        <v>2.3829919999999998</v>
      </c>
      <c r="U28" s="225"/>
      <c r="V28" s="230">
        <f>V19</f>
        <v>0.26528200000000002</v>
      </c>
      <c r="W28" s="230">
        <f>W19</f>
        <v>0.92598599999999998</v>
      </c>
      <c r="X28" s="230">
        <f>X19</f>
        <v>1.191724</v>
      </c>
      <c r="Y28" s="228" t="e">
        <f>#REF!</f>
        <v>#REF!</v>
      </c>
      <c r="Z28" s="275">
        <v>0.27273158597623398</v>
      </c>
      <c r="AA28" s="201">
        <v>1636.67</v>
      </c>
      <c r="AB28" s="211"/>
      <c r="AC28" s="212"/>
      <c r="AD28" s="211"/>
      <c r="AE28" s="219"/>
      <c r="AF28" s="219"/>
      <c r="AG28" s="219"/>
      <c r="AH28" s="219"/>
      <c r="AI28" s="219"/>
      <c r="AJ28" s="219"/>
      <c r="AK28" s="214"/>
      <c r="AL28" s="214"/>
      <c r="AM28" s="210"/>
      <c r="AN28" s="209"/>
      <c r="AO28" s="209"/>
      <c r="AP28" s="209"/>
      <c r="AQ28" s="176">
        <f t="shared" si="5"/>
        <v>4177.12</v>
      </c>
      <c r="AR28" s="273" t="e">
        <f t="shared" si="6"/>
        <v>#REF!</v>
      </c>
      <c r="AS28" s="176">
        <f>'[5]Фактические уровни нерег. цен'!M13</f>
        <v>4177.12</v>
      </c>
      <c r="AT28" s="291">
        <f>AT27</f>
        <v>1931.34</v>
      </c>
      <c r="AU28" s="291">
        <f t="shared" ref="AU28:AU29" si="162">AU20</f>
        <v>145.41999999999999</v>
      </c>
      <c r="AV28" s="228" t="e">
        <f>AT28+AU28+AY28+AZ28+#REF!</f>
        <v>#REF!</v>
      </c>
      <c r="AW28" s="230">
        <f t="shared" si="7"/>
        <v>2.8706909999999999</v>
      </c>
      <c r="AX28" s="225"/>
      <c r="AY28" s="230">
        <f>AY19</f>
        <v>0.32504699999999997</v>
      </c>
      <c r="AZ28" s="230">
        <f>AZ19</f>
        <v>1.134598</v>
      </c>
      <c r="BA28" s="230">
        <f>BA19</f>
        <v>1.411046</v>
      </c>
      <c r="BB28" s="228" t="e">
        <f>#REF!</f>
        <v>#REF!</v>
      </c>
      <c r="BC28" s="276">
        <f t="shared" si="8"/>
        <v>100</v>
      </c>
      <c r="BD28" s="276">
        <f t="shared" si="8"/>
        <v>100.93003886729592</v>
      </c>
      <c r="BE28" s="276">
        <f t="shared" si="9"/>
        <v>120.46582615468286</v>
      </c>
      <c r="BF28" s="276">
        <f t="shared" si="10"/>
        <v>122.5288560852225</v>
      </c>
      <c r="BG28" s="276">
        <f t="shared" si="10"/>
        <v>122.52863434220389</v>
      </c>
      <c r="BH28" s="276">
        <f t="shared" si="10"/>
        <v>118.4037579171016</v>
      </c>
      <c r="BI28" s="276" t="e">
        <f t="shared" si="10"/>
        <v>#REF!</v>
      </c>
      <c r="BJ28" s="276" t="e">
        <f t="shared" si="11"/>
        <v>#REF!</v>
      </c>
      <c r="BK28" s="240" t="e">
        <f t="shared" si="12"/>
        <v>#REF!</v>
      </c>
      <c r="BL28" s="240" t="e">
        <f t="shared" si="13"/>
        <v>#REF!</v>
      </c>
      <c r="BM28" s="240" t="e">
        <f t="shared" si="14"/>
        <v>#REF!</v>
      </c>
      <c r="BN28" s="241" t="e">
        <f t="shared" si="15"/>
        <v>#REF!</v>
      </c>
      <c r="BO28" s="245" t="e">
        <f t="shared" si="16"/>
        <v>#REF!</v>
      </c>
      <c r="BP28" s="273" t="e">
        <f t="shared" si="122"/>
        <v>#REF!</v>
      </c>
      <c r="BQ28" s="176" t="e">
        <f>'[5]Фактические уровни нерег. цен'!AK13</f>
        <v>#REF!</v>
      </c>
      <c r="BR28" s="291">
        <f>BR27</f>
        <v>1931.34</v>
      </c>
      <c r="BS28" s="291">
        <v>170.16</v>
      </c>
      <c r="BT28" s="228" t="e">
        <f>BR28+BS28+BW28+BX28+#REF!</f>
        <v>#REF!</v>
      </c>
      <c r="BU28" s="230">
        <f t="shared" si="18"/>
        <v>3.2896000000000001</v>
      </c>
      <c r="BV28" s="225"/>
      <c r="BW28" s="230">
        <f>BW19</f>
        <v>0.3387</v>
      </c>
      <c r="BX28" s="230">
        <f>BX19</f>
        <v>1.1469</v>
      </c>
      <c r="BY28" s="230">
        <f>BY19</f>
        <v>1.804</v>
      </c>
      <c r="BZ28" s="228" t="e">
        <f>#REF!</f>
        <v>#REF!</v>
      </c>
      <c r="CA28" s="276">
        <f t="shared" si="19"/>
        <v>100</v>
      </c>
      <c r="CB28" s="276">
        <f t="shared" si="19"/>
        <v>117.01279053775274</v>
      </c>
      <c r="CC28" s="276">
        <f t="shared" si="20"/>
        <v>114.59261898964397</v>
      </c>
      <c r="CD28" s="276">
        <f t="shared" si="21"/>
        <v>104.20031564666034</v>
      </c>
      <c r="CE28" s="276">
        <f t="shared" si="21"/>
        <v>101.08426068087553</v>
      </c>
      <c r="CF28" s="276">
        <f t="shared" si="22"/>
        <v>127.848418832554</v>
      </c>
      <c r="CG28" s="276" t="e">
        <f t="shared" si="123"/>
        <v>#REF!</v>
      </c>
      <c r="CH28" s="276" t="e">
        <f t="shared" si="24"/>
        <v>#REF!</v>
      </c>
      <c r="CI28" s="253" t="e">
        <f t="shared" si="124"/>
        <v>#REF!</v>
      </c>
      <c r="CJ28" s="253" t="e">
        <f t="shared" si="125"/>
        <v>#REF!</v>
      </c>
      <c r="CK28" s="253" t="e">
        <f t="shared" si="126"/>
        <v>#REF!</v>
      </c>
      <c r="CL28" s="254" t="e">
        <f t="shared" si="127"/>
        <v>#REF!</v>
      </c>
      <c r="CM28" s="245" t="e">
        <f t="shared" si="128"/>
        <v>#REF!</v>
      </c>
      <c r="CN28" s="273" t="e">
        <f t="shared" si="129"/>
        <v>#REF!</v>
      </c>
      <c r="CO28" s="176" t="e">
        <f>'[5]Фактические уровни нерег. цен'!BI13</f>
        <v>#REF!</v>
      </c>
      <c r="CP28" s="291">
        <f>CP27</f>
        <v>1931.34</v>
      </c>
      <c r="CQ28" s="291">
        <v>152.33000000000001</v>
      </c>
      <c r="CR28" s="228" t="e">
        <f>CP28+CQ28+CU28+CV28+#REF!</f>
        <v>#REF!</v>
      </c>
      <c r="CS28" s="230">
        <f t="shared" si="130"/>
        <v>3.4832000000000001</v>
      </c>
      <c r="CT28" s="225"/>
      <c r="CU28" s="230">
        <f>CU19</f>
        <v>0.35120000000000001</v>
      </c>
      <c r="CV28" s="230">
        <f>CV19</f>
        <v>1.1896</v>
      </c>
      <c r="CW28" s="230">
        <f>CW19</f>
        <v>1.9423999999999999</v>
      </c>
      <c r="CX28" s="228" t="e">
        <f>#REF!</f>
        <v>#REF!</v>
      </c>
      <c r="CY28" s="276">
        <f t="shared" si="32"/>
        <v>100</v>
      </c>
      <c r="CZ28" s="276">
        <f t="shared" si="32"/>
        <v>89.521626704278333</v>
      </c>
      <c r="DA28" s="276">
        <f t="shared" si="33"/>
        <v>105.8852140077821</v>
      </c>
      <c r="DB28" s="276">
        <f t="shared" si="34"/>
        <v>103.69058163566578</v>
      </c>
      <c r="DC28" s="276">
        <f t="shared" si="34"/>
        <v>103.72307960589416</v>
      </c>
      <c r="DD28" s="276">
        <f t="shared" si="34"/>
        <v>107.67184035476718</v>
      </c>
      <c r="DE28" s="276" t="e">
        <f t="shared" si="34"/>
        <v>#REF!</v>
      </c>
      <c r="DF28" s="276" t="e">
        <f t="shared" si="131"/>
        <v>#REF!</v>
      </c>
      <c r="DG28" s="253" t="e">
        <f t="shared" si="132"/>
        <v>#REF!</v>
      </c>
      <c r="DH28" s="253" t="e">
        <f t="shared" si="133"/>
        <v>#REF!</v>
      </c>
      <c r="DI28" s="253" t="e">
        <f t="shared" si="134"/>
        <v>#REF!</v>
      </c>
      <c r="DJ28" s="254" t="e">
        <f t="shared" si="135"/>
        <v>#REF!</v>
      </c>
      <c r="DK28" s="245" t="e">
        <f t="shared" si="136"/>
        <v>#REF!</v>
      </c>
      <c r="DL28" s="273" t="e">
        <f t="shared" si="137"/>
        <v>#REF!</v>
      </c>
      <c r="DM28" s="176" t="e">
        <f>'[5]Фактические уровни нерег. цен'!CG13</f>
        <v>#REF!</v>
      </c>
      <c r="DN28" s="291">
        <f>DN27</f>
        <v>1931.34</v>
      </c>
      <c r="DO28" s="291">
        <v>175.54</v>
      </c>
      <c r="DP28" s="228" t="e">
        <f>DN28+DO28+DS28+DT28+#REF!</f>
        <v>#REF!</v>
      </c>
      <c r="DQ28" s="230">
        <f t="shared" si="138"/>
        <v>3.8981000000000003</v>
      </c>
      <c r="DR28" s="225"/>
      <c r="DS28" s="230">
        <f>DS19</f>
        <v>0.38529999999999998</v>
      </c>
      <c r="DT28" s="230">
        <f>DT19</f>
        <v>1.3048</v>
      </c>
      <c r="DU28" s="230">
        <f>DU19</f>
        <v>2.2080000000000002</v>
      </c>
      <c r="DV28" s="228" t="e">
        <f>#REF!</f>
        <v>#REF!</v>
      </c>
      <c r="DW28" s="276">
        <f t="shared" si="139"/>
        <v>100</v>
      </c>
      <c r="DX28" s="276">
        <f t="shared" si="43"/>
        <v>115.23665725727039</v>
      </c>
      <c r="DY28" s="276">
        <f t="shared" si="140"/>
        <v>111.9114607257694</v>
      </c>
      <c r="DZ28" s="276">
        <f t="shared" si="141"/>
        <v>109.70956719817767</v>
      </c>
      <c r="EA28" s="276">
        <f t="shared" si="141"/>
        <v>109.68392737054471</v>
      </c>
      <c r="EB28" s="276">
        <f t="shared" si="141"/>
        <v>113.67380560131797</v>
      </c>
      <c r="EC28" s="276" t="e">
        <f t="shared" si="141"/>
        <v>#REF!</v>
      </c>
      <c r="ED28" s="276" t="e">
        <f t="shared" si="142"/>
        <v>#REF!</v>
      </c>
      <c r="EE28" s="253" t="e">
        <f t="shared" si="143"/>
        <v>#REF!</v>
      </c>
      <c r="EF28" s="253" t="e">
        <f t="shared" si="144"/>
        <v>#REF!</v>
      </c>
      <c r="EG28" s="253" t="e">
        <f t="shared" si="145"/>
        <v>#REF!</v>
      </c>
      <c r="EH28" s="254" t="e">
        <f t="shared" si="146"/>
        <v>#REF!</v>
      </c>
      <c r="EI28" s="245" t="e">
        <f t="shared" si="147"/>
        <v>#REF!</v>
      </c>
      <c r="EJ28" s="273" t="e">
        <f t="shared" si="148"/>
        <v>#REF!</v>
      </c>
      <c r="EK28" s="176" t="e">
        <f>'[5]Фактические уровни нерег. цен'!DE13</f>
        <v>#REF!</v>
      </c>
      <c r="EL28" s="291">
        <f>EL27</f>
        <v>1931.34</v>
      </c>
      <c r="EM28" s="291">
        <v>160.41</v>
      </c>
      <c r="EN28" s="228" t="e">
        <f>EL28+EM28+EQ28+ER28+#REF!</f>
        <v>#REF!</v>
      </c>
      <c r="EO28" s="230">
        <f t="shared" si="149"/>
        <v>3.8883000000000001</v>
      </c>
      <c r="EP28" s="225"/>
      <c r="EQ28" s="230">
        <f>EQ19</f>
        <v>0.36359999999999998</v>
      </c>
      <c r="ER28" s="230">
        <f>ER19</f>
        <v>1.2316</v>
      </c>
      <c r="ES28" s="230">
        <f>ES19</f>
        <v>2.2930999999999999</v>
      </c>
      <c r="ET28" s="228" t="e">
        <f>#REF!</f>
        <v>#REF!</v>
      </c>
      <c r="EU28" s="276">
        <f t="shared" si="150"/>
        <v>100</v>
      </c>
      <c r="EV28" s="276">
        <f>EM28/DO28*100</f>
        <v>91.380881850290535</v>
      </c>
      <c r="EW28" s="276">
        <f t="shared" si="151"/>
        <v>99.748595469587741</v>
      </c>
      <c r="EX28" s="276">
        <f t="shared" si="152"/>
        <v>94.368024915650139</v>
      </c>
      <c r="EY28" s="276">
        <f t="shared" si="152"/>
        <v>94.389944819129383</v>
      </c>
      <c r="EZ28" s="276">
        <f t="shared" si="152"/>
        <v>103.85416666666664</v>
      </c>
      <c r="FA28" s="276" t="e">
        <f t="shared" si="152"/>
        <v>#REF!</v>
      </c>
      <c r="FB28" s="276" t="e">
        <f t="shared" si="153"/>
        <v>#REF!</v>
      </c>
      <c r="FC28" s="253" t="e">
        <f t="shared" si="57"/>
        <v>#REF!</v>
      </c>
      <c r="FD28" s="253" t="e">
        <f t="shared" si="58"/>
        <v>#REF!</v>
      </c>
      <c r="FE28" s="253" t="e">
        <f t="shared" si="154"/>
        <v>#REF!</v>
      </c>
      <c r="FF28" s="254" t="e">
        <f t="shared" si="155"/>
        <v>#REF!</v>
      </c>
      <c r="FG28" s="285" t="e">
        <f t="shared" si="156"/>
        <v>#REF!</v>
      </c>
      <c r="FH28" s="326">
        <f>FJ28+FK28+FM28+FN28</f>
        <v>6469.75</v>
      </c>
      <c r="FI28" s="176" t="e">
        <f>'[5]Фактические уровни нерег. цен'!EB13</f>
        <v>#REF!</v>
      </c>
      <c r="FJ28" s="330">
        <f>FJ27</f>
        <v>2981.56</v>
      </c>
      <c r="FK28" s="328">
        <f>FK24</f>
        <v>636.08000000000004</v>
      </c>
      <c r="FL28" s="328">
        <f t="shared" si="62"/>
        <v>3617.64</v>
      </c>
      <c r="FM28" s="331">
        <f>FM27</f>
        <v>4.8099999999999996</v>
      </c>
      <c r="FN28" s="328">
        <f>FN19</f>
        <v>2847.3</v>
      </c>
      <c r="FO28" s="282" t="s">
        <v>132</v>
      </c>
      <c r="FP28" s="326">
        <f>FQ28+FR28+FT28+FU28</f>
        <v>6717.78</v>
      </c>
      <c r="FQ28" s="330">
        <f>FQ27</f>
        <v>2981.56</v>
      </c>
      <c r="FR28" s="328">
        <f>FR24</f>
        <v>636.08000000000004</v>
      </c>
      <c r="FS28" s="328">
        <f t="shared" si="63"/>
        <v>3617.64</v>
      </c>
      <c r="FT28" s="331">
        <f>FT27</f>
        <v>4.8099999999999996</v>
      </c>
      <c r="FU28" s="328">
        <f>FU19</f>
        <v>3095.33</v>
      </c>
      <c r="FV28" s="310" t="s">
        <v>132</v>
      </c>
      <c r="FW28" s="261">
        <f t="shared" si="157"/>
        <v>100</v>
      </c>
      <c r="FX28" s="261">
        <f t="shared" si="157"/>
        <v>100</v>
      </c>
      <c r="FY28" s="261">
        <f t="shared" si="158"/>
        <v>100</v>
      </c>
      <c r="FZ28" s="261">
        <f t="shared" si="158"/>
        <v>108.7110596003231</v>
      </c>
      <c r="GA28" s="261">
        <f>FP28/FH28*100</f>
        <v>103.83368754588662</v>
      </c>
      <c r="GB28" s="340">
        <f>FQ28/FP28*100</f>
        <v>44.383114659902532</v>
      </c>
      <c r="GC28" s="340">
        <f>FR28/FP28*100</f>
        <v>9.4686042115103515</v>
      </c>
      <c r="GD28" s="340">
        <f>FT28/FP28*100</f>
        <v>7.1601034865684796E-2</v>
      </c>
      <c r="GE28" s="343">
        <f>FU28/FP28*100</f>
        <v>46.076680093721443</v>
      </c>
      <c r="GF28" s="348">
        <f>GB28+GC28+GD28+GE28</f>
        <v>100.00000000000001</v>
      </c>
      <c r="GG28" s="256"/>
    </row>
    <row r="29" spans="1:190" ht="15.75" customHeight="1" x14ac:dyDescent="0.3">
      <c r="A29" s="294"/>
      <c r="B29" s="290" t="s">
        <v>167</v>
      </c>
      <c r="C29" s="273" t="e">
        <f t="shared" si="159"/>
        <v>#REF!</v>
      </c>
      <c r="D29" s="176" t="e">
        <f>'[5]Фактические уровни нерег. цен'!#REF!</f>
        <v>#REF!</v>
      </c>
      <c r="E29" s="291">
        <f>E27</f>
        <v>2086.88</v>
      </c>
      <c r="F29" s="228">
        <f>F25</f>
        <v>127.39</v>
      </c>
      <c r="G29" s="228" t="e">
        <f>E29+F29+J29+K29+#REF!</f>
        <v>#REF!</v>
      </c>
      <c r="H29" s="230">
        <f t="shared" si="160"/>
        <v>2.0377999999999998</v>
      </c>
      <c r="I29" s="225"/>
      <c r="J29" s="230">
        <f>J19</f>
        <v>0.25740000000000002</v>
      </c>
      <c r="K29" s="230">
        <f>K19</f>
        <v>0.83260000000000001</v>
      </c>
      <c r="L29" s="230">
        <f>L19</f>
        <v>0.94779999999999998</v>
      </c>
      <c r="M29" s="228" t="e">
        <f t="shared" si="64"/>
        <v>#REF!</v>
      </c>
      <c r="N29" s="275">
        <v>3170.61</v>
      </c>
      <c r="O29" s="273" t="e">
        <f t="shared" si="3"/>
        <v>#REF!</v>
      </c>
      <c r="P29" s="176">
        <v>3504.84</v>
      </c>
      <c r="Q29" s="291">
        <f>Q27</f>
        <v>1931.34</v>
      </c>
      <c r="R29" s="291">
        <f t="shared" si="161"/>
        <v>84.42</v>
      </c>
      <c r="S29" s="228" t="e">
        <f>Q29+R29+V29+W29+#REF!</f>
        <v>#REF!</v>
      </c>
      <c r="T29" s="230">
        <f t="shared" si="4"/>
        <v>2.3829919999999998</v>
      </c>
      <c r="U29" s="225"/>
      <c r="V29" s="230">
        <f>V19</f>
        <v>0.26528200000000002</v>
      </c>
      <c r="W29" s="230">
        <f>W19</f>
        <v>0.92598599999999998</v>
      </c>
      <c r="X29" s="230">
        <f>X19</f>
        <v>1.191724</v>
      </c>
      <c r="Y29" s="228" t="e">
        <f t="shared" si="65"/>
        <v>#REF!</v>
      </c>
      <c r="Z29" s="275">
        <v>0.27273158597623398</v>
      </c>
      <c r="AA29" s="201">
        <v>1636.67</v>
      </c>
      <c r="AB29" s="211"/>
      <c r="AC29" s="212"/>
      <c r="AD29" s="211"/>
      <c r="AE29" s="219"/>
      <c r="AF29" s="219"/>
      <c r="AG29" s="219"/>
      <c r="AH29" s="219"/>
      <c r="AI29" s="219"/>
      <c r="AJ29" s="219"/>
      <c r="AK29" s="214"/>
      <c r="AL29" s="214"/>
      <c r="AM29" s="210"/>
      <c r="AN29" s="209"/>
      <c r="AO29" s="209"/>
      <c r="AP29" s="209"/>
      <c r="AQ29" s="176">
        <f t="shared" si="5"/>
        <v>4106.66</v>
      </c>
      <c r="AR29" s="273" t="e">
        <f t="shared" si="6"/>
        <v>#REF!</v>
      </c>
      <c r="AS29" s="176">
        <f>'[5]Фактические уровни нерег. цен'!M14</f>
        <v>4106.66</v>
      </c>
      <c r="AT29" s="291">
        <f>AT27</f>
        <v>1931.34</v>
      </c>
      <c r="AU29" s="291">
        <f t="shared" si="162"/>
        <v>85.2</v>
      </c>
      <c r="AV29" s="228" t="e">
        <f>AT29+AU29+AY29+AZ29+#REF!</f>
        <v>#REF!</v>
      </c>
      <c r="AW29" s="230">
        <f t="shared" si="7"/>
        <v>2.8706909999999999</v>
      </c>
      <c r="AX29" s="225"/>
      <c r="AY29" s="230">
        <f>AY19</f>
        <v>0.32504699999999997</v>
      </c>
      <c r="AZ29" s="230">
        <f>AZ19</f>
        <v>1.134598</v>
      </c>
      <c r="BA29" s="230">
        <f>BA19</f>
        <v>1.411046</v>
      </c>
      <c r="BB29" s="228" t="e">
        <f t="shared" si="66"/>
        <v>#REF!</v>
      </c>
      <c r="BC29" s="276">
        <f t="shared" si="8"/>
        <v>100</v>
      </c>
      <c r="BD29" s="276">
        <f t="shared" si="8"/>
        <v>100.92395167022032</v>
      </c>
      <c r="BE29" s="276">
        <f t="shared" si="9"/>
        <v>120.46582615468286</v>
      </c>
      <c r="BF29" s="276">
        <f t="shared" si="10"/>
        <v>122.5288560852225</v>
      </c>
      <c r="BG29" s="276">
        <f t="shared" si="10"/>
        <v>122.52863434220389</v>
      </c>
      <c r="BH29" s="276">
        <f t="shared" si="10"/>
        <v>118.4037579171016</v>
      </c>
      <c r="BI29" s="276" t="e">
        <f t="shared" si="10"/>
        <v>#REF!</v>
      </c>
      <c r="BJ29" s="276" t="e">
        <f t="shared" si="11"/>
        <v>#REF!</v>
      </c>
      <c r="BK29" s="240" t="e">
        <f t="shared" si="12"/>
        <v>#REF!</v>
      </c>
      <c r="BL29" s="240" t="e">
        <f t="shared" si="13"/>
        <v>#REF!</v>
      </c>
      <c r="BM29" s="240" t="e">
        <f t="shared" si="14"/>
        <v>#REF!</v>
      </c>
      <c r="BN29" s="241" t="e">
        <f t="shared" si="15"/>
        <v>#REF!</v>
      </c>
      <c r="BO29" s="245" t="e">
        <f t="shared" si="16"/>
        <v>#REF!</v>
      </c>
      <c r="BP29" s="273" t="e">
        <f t="shared" si="122"/>
        <v>#REF!</v>
      </c>
      <c r="BQ29" s="176" t="e">
        <f>'[5]Фактические уровни нерег. цен'!AK14</f>
        <v>#REF!</v>
      </c>
      <c r="BR29" s="291">
        <f>BR27</f>
        <v>1931.34</v>
      </c>
      <c r="BS29" s="291">
        <v>99.7</v>
      </c>
      <c r="BT29" s="228" t="e">
        <f>BR29+BS29+BW29+BX29+#REF!</f>
        <v>#REF!</v>
      </c>
      <c r="BU29" s="230">
        <f t="shared" si="18"/>
        <v>3.2896000000000001</v>
      </c>
      <c r="BV29" s="225"/>
      <c r="BW29" s="230">
        <f>BW19</f>
        <v>0.3387</v>
      </c>
      <c r="BX29" s="230">
        <f>BX19</f>
        <v>1.1469</v>
      </c>
      <c r="BY29" s="230">
        <f>BY19</f>
        <v>1.804</v>
      </c>
      <c r="BZ29" s="228" t="e">
        <f t="shared" si="67"/>
        <v>#REF!</v>
      </c>
      <c r="CA29" s="276">
        <f t="shared" si="19"/>
        <v>100</v>
      </c>
      <c r="CB29" s="276">
        <f t="shared" si="19"/>
        <v>117.01877934272301</v>
      </c>
      <c r="CC29" s="276">
        <f t="shared" si="20"/>
        <v>114.59261898964397</v>
      </c>
      <c r="CD29" s="276">
        <f t="shared" si="21"/>
        <v>104.20031564666034</v>
      </c>
      <c r="CE29" s="276">
        <f t="shared" si="21"/>
        <v>101.08426068087553</v>
      </c>
      <c r="CF29" s="276">
        <f t="shared" si="22"/>
        <v>127.848418832554</v>
      </c>
      <c r="CG29" s="276" t="e">
        <f t="shared" si="123"/>
        <v>#REF!</v>
      </c>
      <c r="CH29" s="276" t="e">
        <f t="shared" si="24"/>
        <v>#REF!</v>
      </c>
      <c r="CI29" s="253" t="e">
        <f t="shared" si="124"/>
        <v>#REF!</v>
      </c>
      <c r="CJ29" s="253" t="e">
        <f t="shared" si="125"/>
        <v>#REF!</v>
      </c>
      <c r="CK29" s="253" t="e">
        <f t="shared" si="126"/>
        <v>#REF!</v>
      </c>
      <c r="CL29" s="254" t="e">
        <f t="shared" si="127"/>
        <v>#REF!</v>
      </c>
      <c r="CM29" s="245" t="e">
        <f t="shared" si="128"/>
        <v>#REF!</v>
      </c>
      <c r="CN29" s="273" t="e">
        <f t="shared" si="129"/>
        <v>#REF!</v>
      </c>
      <c r="CO29" s="176" t="e">
        <f>'[5]Фактические уровни нерег. цен'!BI14</f>
        <v>#REF!</v>
      </c>
      <c r="CP29" s="291">
        <f>CP27</f>
        <v>1931.34</v>
      </c>
      <c r="CQ29" s="291">
        <v>89.25</v>
      </c>
      <c r="CR29" s="228" t="e">
        <f>CP29+CQ29+CU29+CV29+#REF!</f>
        <v>#REF!</v>
      </c>
      <c r="CS29" s="230">
        <f t="shared" si="130"/>
        <v>3.4832000000000001</v>
      </c>
      <c r="CT29" s="225"/>
      <c r="CU29" s="230">
        <f>CU19</f>
        <v>0.35120000000000001</v>
      </c>
      <c r="CV29" s="230">
        <f>CV19</f>
        <v>1.1896</v>
      </c>
      <c r="CW29" s="230">
        <f>CW19</f>
        <v>1.9423999999999999</v>
      </c>
      <c r="CX29" s="228" t="e">
        <f t="shared" si="68"/>
        <v>#REF!</v>
      </c>
      <c r="CY29" s="276">
        <f t="shared" si="32"/>
        <v>100</v>
      </c>
      <c r="CZ29" s="276">
        <f t="shared" si="32"/>
        <v>89.518555667000996</v>
      </c>
      <c r="DA29" s="276">
        <f t="shared" si="33"/>
        <v>105.8852140077821</v>
      </c>
      <c r="DB29" s="276">
        <f t="shared" si="34"/>
        <v>103.69058163566578</v>
      </c>
      <c r="DC29" s="276">
        <f t="shared" si="34"/>
        <v>103.72307960589416</v>
      </c>
      <c r="DD29" s="276">
        <f t="shared" si="34"/>
        <v>107.67184035476718</v>
      </c>
      <c r="DE29" s="276" t="e">
        <f t="shared" si="34"/>
        <v>#REF!</v>
      </c>
      <c r="DF29" s="276" t="e">
        <f t="shared" si="131"/>
        <v>#REF!</v>
      </c>
      <c r="DG29" s="253" t="e">
        <f t="shared" si="132"/>
        <v>#REF!</v>
      </c>
      <c r="DH29" s="253" t="e">
        <f t="shared" si="133"/>
        <v>#REF!</v>
      </c>
      <c r="DI29" s="253" t="e">
        <f t="shared" si="134"/>
        <v>#REF!</v>
      </c>
      <c r="DJ29" s="254" t="e">
        <f t="shared" si="135"/>
        <v>#REF!</v>
      </c>
      <c r="DK29" s="245" t="e">
        <f t="shared" si="136"/>
        <v>#REF!</v>
      </c>
      <c r="DL29" s="273" t="e">
        <f t="shared" si="137"/>
        <v>#REF!</v>
      </c>
      <c r="DM29" s="176" t="e">
        <f>'[5]Фактические уровни нерег. цен'!CG14</f>
        <v>#REF!</v>
      </c>
      <c r="DN29" s="291">
        <f>DN27</f>
        <v>1931.34</v>
      </c>
      <c r="DO29" s="291">
        <v>102.85</v>
      </c>
      <c r="DP29" s="228" t="e">
        <f>DN29+DO29+DS29+DT29+#REF!</f>
        <v>#REF!</v>
      </c>
      <c r="DQ29" s="230">
        <f t="shared" si="138"/>
        <v>3.8981000000000003</v>
      </c>
      <c r="DR29" s="225"/>
      <c r="DS29" s="230">
        <f>DS19</f>
        <v>0.38529999999999998</v>
      </c>
      <c r="DT29" s="230">
        <f>DT19</f>
        <v>1.3048</v>
      </c>
      <c r="DU29" s="230">
        <f>DU19</f>
        <v>2.2080000000000002</v>
      </c>
      <c r="DV29" s="228" t="e">
        <f t="shared" si="69"/>
        <v>#REF!</v>
      </c>
      <c r="DW29" s="276">
        <f t="shared" si="139"/>
        <v>100</v>
      </c>
      <c r="DX29" s="276">
        <f t="shared" si="43"/>
        <v>115.23809523809523</v>
      </c>
      <c r="DY29" s="276">
        <f t="shared" si="140"/>
        <v>111.9114607257694</v>
      </c>
      <c r="DZ29" s="276">
        <f t="shared" si="141"/>
        <v>109.70956719817767</v>
      </c>
      <c r="EA29" s="276">
        <f t="shared" si="141"/>
        <v>109.68392737054471</v>
      </c>
      <c r="EB29" s="276">
        <f t="shared" si="141"/>
        <v>113.67380560131797</v>
      </c>
      <c r="EC29" s="276" t="e">
        <f t="shared" si="141"/>
        <v>#REF!</v>
      </c>
      <c r="ED29" s="276" t="e">
        <f t="shared" si="142"/>
        <v>#REF!</v>
      </c>
      <c r="EE29" s="253" t="e">
        <f t="shared" si="143"/>
        <v>#REF!</v>
      </c>
      <c r="EF29" s="253" t="e">
        <f t="shared" si="144"/>
        <v>#REF!</v>
      </c>
      <c r="EG29" s="253" t="e">
        <f t="shared" si="145"/>
        <v>#REF!</v>
      </c>
      <c r="EH29" s="254" t="e">
        <f t="shared" si="146"/>
        <v>#REF!</v>
      </c>
      <c r="EI29" s="245" t="e">
        <f t="shared" si="147"/>
        <v>#REF!</v>
      </c>
      <c r="EJ29" s="273" t="e">
        <f t="shared" si="148"/>
        <v>#REF!</v>
      </c>
      <c r="EK29" s="176" t="e">
        <f>'[5]Фактические уровни нерег. цен'!DE14</f>
        <v>#REF!</v>
      </c>
      <c r="EL29" s="291">
        <f>EL27</f>
        <v>1931.34</v>
      </c>
      <c r="EM29" s="291">
        <v>93.99</v>
      </c>
      <c r="EN29" s="228" t="e">
        <f>EL29+EM29+EQ29+ER29+#REF!</f>
        <v>#REF!</v>
      </c>
      <c r="EO29" s="230">
        <f t="shared" si="149"/>
        <v>3.8883000000000001</v>
      </c>
      <c r="EP29" s="225"/>
      <c r="EQ29" s="230">
        <f>EQ19</f>
        <v>0.36359999999999998</v>
      </c>
      <c r="ER29" s="230">
        <f>ER19</f>
        <v>1.2316</v>
      </c>
      <c r="ES29" s="230">
        <f>ES19</f>
        <v>2.2930999999999999</v>
      </c>
      <c r="ET29" s="228" t="e">
        <f t="shared" si="71"/>
        <v>#REF!</v>
      </c>
      <c r="EU29" s="276">
        <f t="shared" si="150"/>
        <v>100</v>
      </c>
      <c r="EV29" s="276">
        <f t="shared" si="150"/>
        <v>91.38551288283908</v>
      </c>
      <c r="EW29" s="276">
        <f t="shared" si="151"/>
        <v>99.748595469587741</v>
      </c>
      <c r="EX29" s="276">
        <f t="shared" si="152"/>
        <v>94.368024915650139</v>
      </c>
      <c r="EY29" s="276">
        <f t="shared" si="152"/>
        <v>94.389944819129383</v>
      </c>
      <c r="EZ29" s="276">
        <f t="shared" si="152"/>
        <v>103.85416666666664</v>
      </c>
      <c r="FA29" s="276" t="e">
        <f t="shared" si="152"/>
        <v>#REF!</v>
      </c>
      <c r="FB29" s="276" t="e">
        <f t="shared" si="153"/>
        <v>#REF!</v>
      </c>
      <c r="FC29" s="253" t="e">
        <f t="shared" si="57"/>
        <v>#REF!</v>
      </c>
      <c r="FD29" s="253" t="e">
        <f t="shared" si="58"/>
        <v>#REF!</v>
      </c>
      <c r="FE29" s="253" t="e">
        <f t="shared" si="154"/>
        <v>#REF!</v>
      </c>
      <c r="FF29" s="254" t="e">
        <f t="shared" si="155"/>
        <v>#REF!</v>
      </c>
      <c r="FG29" s="285" t="e">
        <f t="shared" si="156"/>
        <v>#REF!</v>
      </c>
      <c r="FH29" s="326">
        <f>FJ29+FK29+FM29+FN29</f>
        <v>6155.3</v>
      </c>
      <c r="FI29" s="176" t="e">
        <f>'[5]Фактические уровни нерег. цен'!EB14</f>
        <v>#REF!</v>
      </c>
      <c r="FJ29" s="330">
        <f>FJ27</f>
        <v>2981.56</v>
      </c>
      <c r="FK29" s="327">
        <f>FK25</f>
        <v>321.63000000000005</v>
      </c>
      <c r="FL29" s="328">
        <f t="shared" si="62"/>
        <v>3303.19</v>
      </c>
      <c r="FM29" s="329">
        <f>FM27</f>
        <v>4.8099999999999996</v>
      </c>
      <c r="FN29" s="327">
        <f t="shared" si="73"/>
        <v>2847.3</v>
      </c>
      <c r="FO29" s="280" t="s">
        <v>167</v>
      </c>
      <c r="FP29" s="326">
        <f>FQ29+FR29+FT29+FU29</f>
        <v>6403.33</v>
      </c>
      <c r="FQ29" s="330">
        <f>FQ27</f>
        <v>2981.56</v>
      </c>
      <c r="FR29" s="327">
        <f>FR25</f>
        <v>321.63000000000005</v>
      </c>
      <c r="FS29" s="328">
        <f t="shared" si="63"/>
        <v>3303.19</v>
      </c>
      <c r="FT29" s="329">
        <f>FT28</f>
        <v>4.8099999999999996</v>
      </c>
      <c r="FU29" s="327">
        <f t="shared" si="119"/>
        <v>3095.33</v>
      </c>
      <c r="FV29" s="308" t="s">
        <v>167</v>
      </c>
      <c r="FW29" s="261">
        <f t="shared" si="157"/>
        <v>100</v>
      </c>
      <c r="FX29" s="261">
        <f t="shared" si="157"/>
        <v>100</v>
      </c>
      <c r="FY29" s="261">
        <f t="shared" si="158"/>
        <v>100</v>
      </c>
      <c r="FZ29" s="261">
        <f t="shared" si="158"/>
        <v>108.7110596003231</v>
      </c>
      <c r="GA29" s="261">
        <f>FP29/FH29*100</f>
        <v>104.02953552223286</v>
      </c>
      <c r="GB29" s="340">
        <f>FQ29/FP29*100</f>
        <v>46.562647872278959</v>
      </c>
      <c r="GC29" s="340">
        <f>FR29/FP29*100</f>
        <v>5.0228552956040069</v>
      </c>
      <c r="GD29" s="340">
        <f>FT29/FP29*100</f>
        <v>7.5117165599773855E-2</v>
      </c>
      <c r="GE29" s="343">
        <f>FU29/FP29*100</f>
        <v>48.33937966651726</v>
      </c>
      <c r="GF29" s="348">
        <f>GB29+GC29+GD29+GE29</f>
        <v>100</v>
      </c>
      <c r="GG29" s="256"/>
    </row>
    <row r="30" spans="1:190" ht="15.75" customHeight="1" x14ac:dyDescent="0.3">
      <c r="A30" s="294"/>
      <c r="B30" s="262" t="s">
        <v>17</v>
      </c>
      <c r="C30" s="273"/>
      <c r="D30" s="176"/>
      <c r="E30" s="291"/>
      <c r="F30" s="228"/>
      <c r="G30" s="228"/>
      <c r="H30" s="230"/>
      <c r="I30" s="225"/>
      <c r="J30" s="230"/>
      <c r="K30" s="230"/>
      <c r="L30" s="230"/>
      <c r="M30" s="228"/>
      <c r="N30" s="275"/>
      <c r="O30" s="273"/>
      <c r="P30" s="176"/>
      <c r="Q30" s="291"/>
      <c r="R30" s="291"/>
      <c r="S30" s="228"/>
      <c r="T30" s="230">
        <f t="shared" si="4"/>
        <v>2.3829919999999998</v>
      </c>
      <c r="U30" s="225"/>
      <c r="V30" s="230">
        <f>V19</f>
        <v>0.26528200000000002</v>
      </c>
      <c r="W30" s="230">
        <f>W19</f>
        <v>0.92598599999999998</v>
      </c>
      <c r="X30" s="230">
        <f>X19</f>
        <v>1.191724</v>
      </c>
      <c r="Y30" s="228"/>
      <c r="Z30" s="275"/>
      <c r="AA30" s="201"/>
      <c r="AB30" s="211"/>
      <c r="AC30" s="212"/>
      <c r="AD30" s="211"/>
      <c r="AE30" s="219"/>
      <c r="AF30" s="219"/>
      <c r="AG30" s="219"/>
      <c r="AH30" s="219"/>
      <c r="AI30" s="219"/>
      <c r="AJ30" s="219"/>
      <c r="AK30" s="214">
        <f t="shared" si="74"/>
        <v>0</v>
      </c>
      <c r="AL30" s="214" t="e">
        <f>AK30/E30*100</f>
        <v>#DIV/0!</v>
      </c>
      <c r="AM30" s="210"/>
      <c r="AN30" s="209" t="e">
        <f>Q30/G30*100</f>
        <v>#DIV/0!</v>
      </c>
      <c r="AO30" s="209" t="e">
        <f>R30/H30*100</f>
        <v>#DIV/0!</v>
      </c>
      <c r="AP30" s="209" t="e">
        <f>V30/I30*100</f>
        <v>#DIV/0!</v>
      </c>
      <c r="AQ30" s="176"/>
      <c r="AR30" s="273"/>
      <c r="AS30" s="176"/>
      <c r="AT30" s="291"/>
      <c r="AU30" s="291"/>
      <c r="AV30" s="228"/>
      <c r="AW30" s="230"/>
      <c r="AX30" s="225"/>
      <c r="AY30" s="230"/>
      <c r="AZ30" s="230"/>
      <c r="BA30" s="230"/>
      <c r="BB30" s="228"/>
      <c r="BC30" s="276"/>
      <c r="BD30" s="276"/>
      <c r="BE30" s="276"/>
      <c r="BF30" s="276"/>
      <c r="BG30" s="276"/>
      <c r="BH30" s="276"/>
      <c r="BI30" s="276"/>
      <c r="BJ30" s="276"/>
      <c r="BK30" s="240"/>
      <c r="BL30" s="240"/>
      <c r="BM30" s="240"/>
      <c r="BN30" s="241"/>
      <c r="BO30" s="245"/>
      <c r="BP30" s="273"/>
      <c r="BQ30" s="176"/>
      <c r="BR30" s="291"/>
      <c r="BS30" s="291"/>
      <c r="BT30" s="228"/>
      <c r="BU30" s="230"/>
      <c r="BV30" s="225"/>
      <c r="BW30" s="230"/>
      <c r="BX30" s="230"/>
      <c r="BY30" s="230"/>
      <c r="BZ30" s="228"/>
      <c r="CA30" s="276"/>
      <c r="CB30" s="276"/>
      <c r="CC30" s="276"/>
      <c r="CD30" s="276"/>
      <c r="CE30" s="276"/>
      <c r="CF30" s="276"/>
      <c r="CG30" s="276"/>
      <c r="CH30" s="276"/>
      <c r="CI30" s="253"/>
      <c r="CJ30" s="253"/>
      <c r="CK30" s="253"/>
      <c r="CL30" s="254"/>
      <c r="CM30" s="245"/>
      <c r="CN30" s="273"/>
      <c r="CO30" s="176"/>
      <c r="CP30" s="291"/>
      <c r="CQ30" s="291"/>
      <c r="CR30" s="228"/>
      <c r="CS30" s="230"/>
      <c r="CT30" s="225"/>
      <c r="CU30" s="230"/>
      <c r="CV30" s="230"/>
      <c r="CW30" s="230"/>
      <c r="CX30" s="228"/>
      <c r="CY30" s="276"/>
      <c r="CZ30" s="276"/>
      <c r="DA30" s="276"/>
      <c r="DB30" s="276"/>
      <c r="DC30" s="276"/>
      <c r="DD30" s="276"/>
      <c r="DE30" s="276"/>
      <c r="DF30" s="276"/>
      <c r="DG30" s="253"/>
      <c r="DH30" s="253"/>
      <c r="DI30" s="253"/>
      <c r="DJ30" s="254"/>
      <c r="DK30" s="245"/>
      <c r="DL30" s="273"/>
      <c r="DM30" s="176"/>
      <c r="DN30" s="291"/>
      <c r="DO30" s="291"/>
      <c r="DP30" s="228"/>
      <c r="DQ30" s="230"/>
      <c r="DR30" s="225"/>
      <c r="DS30" s="230"/>
      <c r="DT30" s="230"/>
      <c r="DU30" s="230"/>
      <c r="DV30" s="228"/>
      <c r="DW30" s="276"/>
      <c r="DX30" s="276"/>
      <c r="DY30" s="276"/>
      <c r="DZ30" s="276"/>
      <c r="EA30" s="276"/>
      <c r="EB30" s="276"/>
      <c r="EC30" s="276"/>
      <c r="ED30" s="276"/>
      <c r="EE30" s="253"/>
      <c r="EF30" s="253"/>
      <c r="EG30" s="253"/>
      <c r="EH30" s="254"/>
      <c r="EI30" s="245"/>
      <c r="EJ30" s="273"/>
      <c r="EK30" s="176"/>
      <c r="EL30" s="291"/>
      <c r="EM30" s="291"/>
      <c r="EN30" s="228"/>
      <c r="EO30" s="230"/>
      <c r="EP30" s="225"/>
      <c r="EQ30" s="230"/>
      <c r="ER30" s="230"/>
      <c r="ES30" s="230"/>
      <c r="ET30" s="228"/>
      <c r="EU30" s="276"/>
      <c r="EV30" s="276"/>
      <c r="EW30" s="276"/>
      <c r="EX30" s="276"/>
      <c r="EY30" s="276"/>
      <c r="EZ30" s="276"/>
      <c r="FA30" s="276"/>
      <c r="FB30" s="276"/>
      <c r="FC30" s="253"/>
      <c r="FD30" s="253"/>
      <c r="FE30" s="253"/>
      <c r="FF30" s="254"/>
      <c r="FG30" s="285"/>
      <c r="FH30" s="326"/>
      <c r="FI30" s="176"/>
      <c r="FJ30" s="330"/>
      <c r="FK30" s="327"/>
      <c r="FL30" s="328"/>
      <c r="FM30" s="329"/>
      <c r="FN30" s="327"/>
      <c r="FO30" s="281" t="s">
        <v>17</v>
      </c>
      <c r="FP30" s="326"/>
      <c r="FQ30" s="330"/>
      <c r="FR30" s="327"/>
      <c r="FS30" s="328"/>
      <c r="FT30" s="329"/>
      <c r="FU30" s="327"/>
      <c r="FV30" s="262" t="s">
        <v>17</v>
      </c>
      <c r="FW30" s="261"/>
      <c r="FX30" s="261"/>
      <c r="FY30" s="261"/>
      <c r="FZ30" s="261"/>
      <c r="GA30" s="261"/>
      <c r="GB30" s="340"/>
      <c r="GC30" s="340"/>
      <c r="GD30" s="340"/>
      <c r="GE30" s="343"/>
      <c r="GF30" s="348"/>
      <c r="GG30" s="256"/>
    </row>
    <row r="31" spans="1:190" ht="15.75" customHeight="1" x14ac:dyDescent="0.3">
      <c r="A31" s="294"/>
      <c r="B31" s="308" t="s">
        <v>166</v>
      </c>
      <c r="C31" s="307" t="e">
        <f t="shared" ref="C31" si="163">E31+F31+H31+M31</f>
        <v>#REF!</v>
      </c>
      <c r="D31" s="176" t="e">
        <f>'[5]Фактические уровни нерег. цен'!#REF!</f>
        <v>#REF!</v>
      </c>
      <c r="E31" s="309">
        <v>2933.41</v>
      </c>
      <c r="F31" s="306">
        <f>F27</f>
        <v>382.16</v>
      </c>
      <c r="G31" s="306" t="e">
        <f>E31+F31+J31+K31+#REF!</f>
        <v>#REF!</v>
      </c>
      <c r="H31" s="305">
        <f t="shared" ref="H31" si="164">J31+K31+L31</f>
        <v>2.0377999999999998</v>
      </c>
      <c r="I31" s="259"/>
      <c r="J31" s="305">
        <f>J19</f>
        <v>0.25740000000000002</v>
      </c>
      <c r="K31" s="305">
        <f>K19</f>
        <v>0.83260000000000001</v>
      </c>
      <c r="L31" s="305">
        <f>L19</f>
        <v>0.94779999999999998</v>
      </c>
      <c r="M31" s="306" t="e">
        <f>M19</f>
        <v>#REF!</v>
      </c>
      <c r="N31" s="275">
        <v>3934.28</v>
      </c>
      <c r="O31" s="273">
        <f t="shared" si="3"/>
        <v>4737.9229919999998</v>
      </c>
      <c r="P31" s="176">
        <v>4335.42</v>
      </c>
      <c r="Q31" s="291">
        <v>2734.06</v>
      </c>
      <c r="R31" s="291">
        <f>R19</f>
        <v>230.44</v>
      </c>
      <c r="S31" s="228" t="e">
        <f>Q31+R31+V31+W31+#REF!</f>
        <v>#REF!</v>
      </c>
      <c r="T31" s="230">
        <f t="shared" si="4"/>
        <v>2.3829919999999998</v>
      </c>
      <c r="U31" s="225"/>
      <c r="V31" s="230">
        <f>V19</f>
        <v>0.26528200000000002</v>
      </c>
      <c r="W31" s="230">
        <f>W19</f>
        <v>0.92598599999999998</v>
      </c>
      <c r="X31" s="230">
        <f>X19</f>
        <v>1.191724</v>
      </c>
      <c r="Y31" s="228">
        <f>Y19</f>
        <v>1771.04</v>
      </c>
      <c r="Z31" s="275">
        <v>0.27273158597623398</v>
      </c>
      <c r="AA31" s="201">
        <v>1636.67</v>
      </c>
      <c r="AB31" s="211"/>
      <c r="AC31" s="212"/>
      <c r="AD31" s="211"/>
      <c r="AE31" s="219"/>
      <c r="AF31" s="219"/>
      <c r="AG31" s="219"/>
      <c r="AH31" s="219"/>
      <c r="AI31" s="219"/>
      <c r="AJ31" s="219"/>
      <c r="AK31" s="214"/>
      <c r="AL31" s="214"/>
      <c r="AM31" s="210"/>
      <c r="AN31" s="209"/>
      <c r="AO31" s="209"/>
      <c r="AP31" s="209"/>
      <c r="AQ31" s="176">
        <f t="shared" si="5"/>
        <v>5081.83</v>
      </c>
      <c r="AR31" s="273">
        <f t="shared" si="6"/>
        <v>5041.8406909999994</v>
      </c>
      <c r="AS31" s="176">
        <f>'[5]Фактические уровни нерег. цен'!S11</f>
        <v>5081.83</v>
      </c>
      <c r="AT31" s="291">
        <v>2734.06</v>
      </c>
      <c r="AU31" s="291">
        <f>AU19</f>
        <v>232.58</v>
      </c>
      <c r="AV31" s="228" t="e">
        <f>AT31+AU31+AY31+AZ31+#REF!</f>
        <v>#REF!</v>
      </c>
      <c r="AW31" s="230">
        <f t="shared" si="7"/>
        <v>2.8706909999999999</v>
      </c>
      <c r="AX31" s="225"/>
      <c r="AY31" s="230">
        <f>AY19</f>
        <v>0.32504699999999997</v>
      </c>
      <c r="AZ31" s="230">
        <f>AZ19</f>
        <v>1.134598</v>
      </c>
      <c r="BA31" s="230">
        <f>BA19</f>
        <v>1.411046</v>
      </c>
      <c r="BB31" s="228">
        <f>BB19</f>
        <v>2072.33</v>
      </c>
      <c r="BC31" s="276">
        <f t="shared" si="8"/>
        <v>100</v>
      </c>
      <c r="BD31" s="276">
        <f t="shared" si="8"/>
        <v>100.9286582190592</v>
      </c>
      <c r="BE31" s="276">
        <f t="shared" si="9"/>
        <v>120.46582615468286</v>
      </c>
      <c r="BF31" s="276">
        <f t="shared" si="10"/>
        <v>122.5288560852225</v>
      </c>
      <c r="BG31" s="276">
        <f t="shared" si="10"/>
        <v>122.52863434220389</v>
      </c>
      <c r="BH31" s="276">
        <f t="shared" si="10"/>
        <v>118.4037579171016</v>
      </c>
      <c r="BI31" s="276">
        <f t="shared" si="10"/>
        <v>117.01203812449181</v>
      </c>
      <c r="BJ31" s="276">
        <f t="shared" si="11"/>
        <v>106.41457658795142</v>
      </c>
      <c r="BK31" s="240">
        <f t="shared" si="12"/>
        <v>54.227417476328988</v>
      </c>
      <c r="BL31" s="240">
        <f t="shared" si="13"/>
        <v>4.6129977969190863</v>
      </c>
      <c r="BM31" s="240">
        <f t="shared" si="14"/>
        <v>5.6937360300264202E-2</v>
      </c>
      <c r="BN31" s="241">
        <f t="shared" si="15"/>
        <v>41.10264736645167</v>
      </c>
      <c r="BO31" s="241">
        <f t="shared" si="16"/>
        <v>100.00000000000001</v>
      </c>
      <c r="BP31" s="273">
        <f>BR31+BS31+BU31+BZ31</f>
        <v>5081.8296</v>
      </c>
      <c r="BQ31" s="176" t="e">
        <f>'[5]Фактические уровни нерег. цен'!AQ11</f>
        <v>#REF!</v>
      </c>
      <c r="BR31" s="291">
        <v>2734.06</v>
      </c>
      <c r="BS31" s="291">
        <v>272.14999999999998</v>
      </c>
      <c r="BT31" s="228" t="e">
        <f>BR31+BS31+BW31+BX31+#REF!</f>
        <v>#REF!</v>
      </c>
      <c r="BU31" s="230">
        <f t="shared" si="18"/>
        <v>3.2896000000000001</v>
      </c>
      <c r="BV31" s="225"/>
      <c r="BW31" s="230">
        <f>BW19</f>
        <v>0.3387</v>
      </c>
      <c r="BX31" s="230">
        <f>BX19</f>
        <v>1.1469</v>
      </c>
      <c r="BY31" s="230">
        <f>BY19</f>
        <v>1.804</v>
      </c>
      <c r="BZ31" s="228">
        <f>BZ19</f>
        <v>2072.33</v>
      </c>
      <c r="CA31" s="276">
        <f t="shared" si="19"/>
        <v>100</v>
      </c>
      <c r="CB31" s="276">
        <f t="shared" si="19"/>
        <v>117.01350073093128</v>
      </c>
      <c r="CC31" s="276">
        <f t="shared" si="20"/>
        <v>114.59261898964397</v>
      </c>
      <c r="CD31" s="276">
        <f t="shared" si="21"/>
        <v>104.20031564666034</v>
      </c>
      <c r="CE31" s="276">
        <f t="shared" si="21"/>
        <v>101.08426068087553</v>
      </c>
      <c r="CF31" s="276">
        <f t="shared" si="22"/>
        <v>127.848418832554</v>
      </c>
      <c r="CG31" s="276">
        <f t="shared" ref="CG31:CG33" si="165">BZ31/AW31*100</f>
        <v>72189.23945489082</v>
      </c>
      <c r="CH31" s="276">
        <f t="shared" si="24"/>
        <v>100.79314106594805</v>
      </c>
      <c r="CI31" s="253">
        <f t="shared" ref="CI31:CI33" si="166">BR31/BP31*100</f>
        <v>53.800702014880621</v>
      </c>
      <c r="CJ31" s="253">
        <f t="shared" ref="CJ31:CJ33" si="167">BS31/BP31*100</f>
        <v>5.3553546935143199</v>
      </c>
      <c r="CK31" s="253">
        <f t="shared" ref="CK31:CK33" si="168">BU31/BP31*100</f>
        <v>6.4732591584731602E-2</v>
      </c>
      <c r="CL31" s="254">
        <f t="shared" ref="CL31:CL33" si="169">BZ31/BP31*100</f>
        <v>40.779210700020322</v>
      </c>
      <c r="CM31" s="241">
        <f t="shared" ref="CM31:CM33" si="170">CI31+CJ31+CK31+CL31</f>
        <v>100</v>
      </c>
      <c r="CN31" s="273">
        <f t="shared" ref="CN31:CN33" si="171">CP31+CQ31+CS31+CX31</f>
        <v>5253.1432000000004</v>
      </c>
      <c r="CO31" s="176" t="e">
        <f>'[5]Фактические уровни нерег. цен'!BO11</f>
        <v>#REF!</v>
      </c>
      <c r="CP31" s="291">
        <v>2734.06</v>
      </c>
      <c r="CQ31" s="291">
        <v>243.63</v>
      </c>
      <c r="CR31" s="228" t="e">
        <f>CP31+CQ31+CU31+CV31+#REF!</f>
        <v>#REF!</v>
      </c>
      <c r="CS31" s="230">
        <f t="shared" ref="CS31:CS33" si="172">CU31+CV31+CW31</f>
        <v>3.4832000000000001</v>
      </c>
      <c r="CT31" s="225"/>
      <c r="CU31" s="230">
        <f>CU19</f>
        <v>0.35120000000000001</v>
      </c>
      <c r="CV31" s="230">
        <f>CV19</f>
        <v>1.1896</v>
      </c>
      <c r="CW31" s="230">
        <f>CW19</f>
        <v>1.9423999999999999</v>
      </c>
      <c r="CX31" s="228">
        <f>CX19</f>
        <v>2271.9699999999998</v>
      </c>
      <c r="CY31" s="276">
        <f t="shared" si="32"/>
        <v>100</v>
      </c>
      <c r="CZ31" s="276">
        <f t="shared" si="32"/>
        <v>89.520485026639733</v>
      </c>
      <c r="DA31" s="276">
        <f t="shared" si="33"/>
        <v>105.8852140077821</v>
      </c>
      <c r="DB31" s="276">
        <f t="shared" si="34"/>
        <v>103.69058163566578</v>
      </c>
      <c r="DC31" s="276">
        <f t="shared" si="34"/>
        <v>103.72307960589416</v>
      </c>
      <c r="DD31" s="276">
        <f t="shared" si="34"/>
        <v>107.67184035476718</v>
      </c>
      <c r="DE31" s="276">
        <f t="shared" si="34"/>
        <v>109.63360082612326</v>
      </c>
      <c r="DF31" s="276">
        <f t="shared" ref="DF31:DF33" si="173">CN31/BP31*100</f>
        <v>103.37110083344787</v>
      </c>
      <c r="DG31" s="253">
        <f t="shared" ref="DG31:DG33" si="174">CP31/CN31*100</f>
        <v>52.046173041694345</v>
      </c>
      <c r="DH31" s="253">
        <f t="shared" ref="DH31:DH33" si="175">CQ31/CN31*100</f>
        <v>4.6377947587646187</v>
      </c>
      <c r="DI31" s="253">
        <f t="shared" ref="DI31:DI33" si="176">CS31/CN31*100</f>
        <v>6.6306968368956692E-2</v>
      </c>
      <c r="DJ31" s="254">
        <f t="shared" ref="DJ31:DJ33" si="177">CX31/CN31*100</f>
        <v>43.249725231172064</v>
      </c>
      <c r="DK31" s="241">
        <f t="shared" ref="DK31:DK33" si="178">DG31+DH31+DI31+DJ31</f>
        <v>99.999999999999986</v>
      </c>
      <c r="DL31" s="273">
        <f t="shared" ref="DL31:DL33" si="179">DN31+DO31+DQ31+DV31</f>
        <v>5290.6780999999992</v>
      </c>
      <c r="DM31" s="176" t="e">
        <f>'[5]Фактические уровни нерег. цен'!CM11</f>
        <v>#REF!</v>
      </c>
      <c r="DN31" s="291">
        <v>2734.06</v>
      </c>
      <c r="DO31" s="291">
        <v>280.75</v>
      </c>
      <c r="DP31" s="228" t="e">
        <f>DN31+DO31+DS31+DT31+#REF!</f>
        <v>#REF!</v>
      </c>
      <c r="DQ31" s="230">
        <f t="shared" ref="DQ31:DQ33" si="180">DS31+DT31+DU31</f>
        <v>3.8981000000000003</v>
      </c>
      <c r="DR31" s="225"/>
      <c r="DS31" s="230">
        <f>DS19</f>
        <v>0.38529999999999998</v>
      </c>
      <c r="DT31" s="230">
        <f>DT19</f>
        <v>1.3048</v>
      </c>
      <c r="DU31" s="230">
        <f>DU19</f>
        <v>2.2080000000000002</v>
      </c>
      <c r="DV31" s="228">
        <f>DV19</f>
        <v>2271.9699999999998</v>
      </c>
      <c r="DW31" s="276">
        <f t="shared" ref="DW31:DX33" si="181">DN31/CP31*100</f>
        <v>100</v>
      </c>
      <c r="DX31" s="276">
        <f t="shared" si="43"/>
        <v>115.23621885646267</v>
      </c>
      <c r="DY31" s="276">
        <f t="shared" ref="DY31:DY33" si="182">DQ31/CS31*100</f>
        <v>111.9114607257694</v>
      </c>
      <c r="DZ31" s="276">
        <f t="shared" ref="DZ31:EC33" si="183">DS31/CU31*100</f>
        <v>109.70956719817767</v>
      </c>
      <c r="EA31" s="276">
        <f t="shared" si="183"/>
        <v>109.68392737054471</v>
      </c>
      <c r="EB31" s="276">
        <f t="shared" si="183"/>
        <v>113.67380560131797</v>
      </c>
      <c r="EC31" s="276">
        <f t="shared" si="183"/>
        <v>100</v>
      </c>
      <c r="ED31" s="276">
        <f t="shared" ref="ED31:ED33" si="184">DL31/CN31*100</f>
        <v>100.71452268805463</v>
      </c>
      <c r="EE31" s="253">
        <f t="shared" ref="EE31:EE33" si="185">DN31/DL31*100</f>
        <v>51.676929654820626</v>
      </c>
      <c r="EF31" s="253">
        <f t="shared" ref="EF31:EF33" si="186">DO31/DL31*100</f>
        <v>5.3065031493789059</v>
      </c>
      <c r="EG31" s="253">
        <f t="shared" ref="EG31:EG33" si="187">DQ31/DL31*100</f>
        <v>7.3678646221171554E-2</v>
      </c>
      <c r="EH31" s="254">
        <f t="shared" ref="EH31:EH33" si="188">DV31/DL31*100</f>
        <v>42.942888549579308</v>
      </c>
      <c r="EI31" s="241">
        <f t="shared" ref="EI31:EI33" si="189">EE31+EF31+EG31+EH31</f>
        <v>100</v>
      </c>
      <c r="EJ31" s="273">
        <f t="shared" ref="EJ31:EJ33" si="190">EL31+EM31+EO31+ET31</f>
        <v>5266.4782999999998</v>
      </c>
      <c r="EK31" s="176" t="e">
        <f>'[5]Фактические уровни нерег. цен'!DK11</f>
        <v>#REF!</v>
      </c>
      <c r="EL31" s="291">
        <v>2734.06</v>
      </c>
      <c r="EM31" s="291">
        <v>256.56</v>
      </c>
      <c r="EN31" s="228" t="e">
        <f>EL31+EM31+EQ31+ER31+#REF!</f>
        <v>#REF!</v>
      </c>
      <c r="EO31" s="230">
        <f t="shared" ref="EO31:EO33" si="191">EQ31+ER31+ES31</f>
        <v>3.8883000000000001</v>
      </c>
      <c r="EP31" s="225"/>
      <c r="EQ31" s="230">
        <f>EQ19</f>
        <v>0.36359999999999998</v>
      </c>
      <c r="ER31" s="230">
        <f>ER19</f>
        <v>1.2316</v>
      </c>
      <c r="ES31" s="230">
        <f>ES19</f>
        <v>2.2930999999999999</v>
      </c>
      <c r="ET31" s="228">
        <f>ET19</f>
        <v>2271.9699999999998</v>
      </c>
      <c r="EU31" s="276">
        <f t="shared" ref="EU31:EV33" si="192">EL31/DN31*100</f>
        <v>100</v>
      </c>
      <c r="EV31" s="276">
        <f t="shared" si="192"/>
        <v>91.383793410507579</v>
      </c>
      <c r="EW31" s="276">
        <f t="shared" ref="EW31:EW33" si="193">EO31/DQ31*100</f>
        <v>99.748595469587741</v>
      </c>
      <c r="EX31" s="276">
        <f t="shared" ref="EX31:FA33" si="194">EQ31/DS31*100</f>
        <v>94.368024915650139</v>
      </c>
      <c r="EY31" s="276">
        <f t="shared" si="194"/>
        <v>94.389944819129383</v>
      </c>
      <c r="EZ31" s="276">
        <f t="shared" si="194"/>
        <v>103.85416666666664</v>
      </c>
      <c r="FA31" s="276">
        <f t="shared" si="194"/>
        <v>100</v>
      </c>
      <c r="FB31" s="276">
        <f t="shared" ref="FB31:FB33" si="195">EJ31/DL31*100</f>
        <v>99.542595494517059</v>
      </c>
      <c r="FC31" s="253">
        <f t="shared" si="57"/>
        <v>51.914388406385349</v>
      </c>
      <c r="FD31" s="253">
        <f t="shared" si="58"/>
        <v>4.8715666406524454</v>
      </c>
      <c r="FE31" s="253">
        <f t="shared" ref="FE31:FE33" si="196">EO31/EJ31*100</f>
        <v>7.3831121643470943E-2</v>
      </c>
      <c r="FF31" s="254">
        <f t="shared" ref="FF31:FF33" si="197">ET31/EJ31*100</f>
        <v>43.140213831318732</v>
      </c>
      <c r="FG31" s="286">
        <f t="shared" ref="FG31:FG33" si="198">FC31+FD31+FE31+FF31</f>
        <v>100</v>
      </c>
      <c r="FH31" s="325">
        <f>FJ31+FK31+FM31+FN31</f>
        <v>8021.4900000000007</v>
      </c>
      <c r="FI31" s="176" t="e">
        <f>'[5]Фактические уровни нерег. цен'!EH11</f>
        <v>#REF!</v>
      </c>
      <c r="FJ31" s="336">
        <v>4204.5</v>
      </c>
      <c r="FK31" s="328">
        <f>FK27</f>
        <v>964.88</v>
      </c>
      <c r="FL31" s="328">
        <f t="shared" si="62"/>
        <v>5169.38</v>
      </c>
      <c r="FM31" s="331">
        <f>FM29</f>
        <v>4.8099999999999996</v>
      </c>
      <c r="FN31" s="328">
        <f>FN19</f>
        <v>2847.3</v>
      </c>
      <c r="FO31" s="313" t="s">
        <v>166</v>
      </c>
      <c r="FP31" s="325">
        <f>FQ31+FR31+FT31+FU31</f>
        <v>8269.52</v>
      </c>
      <c r="FQ31" s="336">
        <v>4204.5</v>
      </c>
      <c r="FR31" s="328">
        <f>FR27</f>
        <v>964.88</v>
      </c>
      <c r="FS31" s="328">
        <f t="shared" si="63"/>
        <v>5169.38</v>
      </c>
      <c r="FT31" s="331">
        <f>FT29</f>
        <v>4.8099999999999996</v>
      </c>
      <c r="FU31" s="328">
        <f>FU19</f>
        <v>3095.33</v>
      </c>
      <c r="FV31" s="308" t="s">
        <v>166</v>
      </c>
      <c r="FW31" s="304">
        <f t="shared" ref="FW31:FX33" si="199">FQ31/FJ31*100</f>
        <v>100</v>
      </c>
      <c r="FX31" s="303">
        <f t="shared" si="199"/>
        <v>100</v>
      </c>
      <c r="FY31" s="303">
        <f t="shared" ref="FY31:FZ33" si="200">FT31/FM31*100</f>
        <v>100</v>
      </c>
      <c r="FZ31" s="303">
        <f t="shared" si="200"/>
        <v>108.7110596003231</v>
      </c>
      <c r="GA31" s="303">
        <f>FP31/FH31*100</f>
        <v>103.09206892983723</v>
      </c>
      <c r="GB31" s="341">
        <f>FQ31/FP31*100</f>
        <v>50.843337944644908</v>
      </c>
      <c r="GC31" s="341">
        <f>FR31/FP31*100</f>
        <v>11.667908173630391</v>
      </c>
      <c r="GD31" s="341">
        <f>FT31/FP31*100</f>
        <v>5.8165407423889162E-2</v>
      </c>
      <c r="GE31" s="342">
        <f>FU31/FP31*100</f>
        <v>37.430588474300805</v>
      </c>
      <c r="GF31" s="347">
        <f>GB31+GC31+GD31+GE31</f>
        <v>100</v>
      </c>
      <c r="GG31" s="256"/>
    </row>
    <row r="32" spans="1:190" ht="15.75" customHeight="1" x14ac:dyDescent="0.3">
      <c r="A32" s="294"/>
      <c r="B32" s="292" t="s">
        <v>132</v>
      </c>
      <c r="C32" s="273" t="e">
        <f t="shared" ref="C32:C33" si="201">E32+F32+H32+M32</f>
        <v>#REF!</v>
      </c>
      <c r="D32" s="176" t="e">
        <f>'[5]Фактические уровни нерег. цен'!#REF!</f>
        <v>#REF!</v>
      </c>
      <c r="E32" s="291">
        <f>E31</f>
        <v>2933.41</v>
      </c>
      <c r="F32" s="228">
        <f>F28</f>
        <v>204.56</v>
      </c>
      <c r="G32" s="228" t="e">
        <f>E32+F32+J32+K32+#REF!</f>
        <v>#REF!</v>
      </c>
      <c r="H32" s="230">
        <f t="shared" ref="H32:H33" si="202">J32+K32+L32</f>
        <v>2.0377999999999998</v>
      </c>
      <c r="I32" s="225"/>
      <c r="J32" s="230">
        <f>J19</f>
        <v>0.25740000000000002</v>
      </c>
      <c r="K32" s="230">
        <f>K19</f>
        <v>0.83260000000000001</v>
      </c>
      <c r="L32" s="230">
        <f>L19</f>
        <v>0.94779999999999998</v>
      </c>
      <c r="M32" s="228" t="e">
        <f>'[6]Фактические уровни нерег. цен'!#REF!</f>
        <v>#REF!</v>
      </c>
      <c r="N32" s="275">
        <v>3867.66</v>
      </c>
      <c r="O32" s="273" t="e">
        <f t="shared" si="3"/>
        <v>#REF!</v>
      </c>
      <c r="P32" s="176">
        <v>4256.05</v>
      </c>
      <c r="Q32" s="291">
        <f>Q31</f>
        <v>2734.06</v>
      </c>
      <c r="R32" s="291">
        <f t="shared" ref="R32:R33" si="203">R20</f>
        <v>144.08000000000001</v>
      </c>
      <c r="S32" s="228" t="e">
        <f>Q32+R32+V32+W32+#REF!</f>
        <v>#REF!</v>
      </c>
      <c r="T32" s="230">
        <f t="shared" si="4"/>
        <v>2.3829919999999998</v>
      </c>
      <c r="U32" s="225"/>
      <c r="V32" s="230">
        <f>V19</f>
        <v>0.26528200000000002</v>
      </c>
      <c r="W32" s="230">
        <f>W19</f>
        <v>0.92598599999999998</v>
      </c>
      <c r="X32" s="230">
        <f>X19</f>
        <v>1.191724</v>
      </c>
      <c r="Y32" s="228" t="e">
        <f>#REF!</f>
        <v>#REF!</v>
      </c>
      <c r="Z32" s="275">
        <v>0.27273158597623398</v>
      </c>
      <c r="AA32" s="201">
        <v>1636.67</v>
      </c>
      <c r="AB32" s="211"/>
      <c r="AC32" s="212"/>
      <c r="AD32" s="211"/>
      <c r="AE32" s="219"/>
      <c r="AF32" s="219"/>
      <c r="AG32" s="219"/>
      <c r="AH32" s="219"/>
      <c r="AI32" s="219"/>
      <c r="AJ32" s="219"/>
      <c r="AK32" s="214"/>
      <c r="AL32" s="214"/>
      <c r="AM32" s="210"/>
      <c r="AN32" s="209"/>
      <c r="AO32" s="209"/>
      <c r="AP32" s="209"/>
      <c r="AQ32" s="176">
        <f t="shared" si="5"/>
        <v>4979.84</v>
      </c>
      <c r="AR32" s="273" t="e">
        <f t="shared" si="6"/>
        <v>#REF!</v>
      </c>
      <c r="AS32" s="176">
        <f>'[5]Фактические уровни нерег. цен'!S13</f>
        <v>4979.84</v>
      </c>
      <c r="AT32" s="291">
        <f>AT31</f>
        <v>2734.06</v>
      </c>
      <c r="AU32" s="291">
        <f t="shared" ref="AU32:AU33" si="204">AU20</f>
        <v>145.41999999999999</v>
      </c>
      <c r="AV32" s="228" t="e">
        <f>AT32+AU32+AY32+AZ32+#REF!</f>
        <v>#REF!</v>
      </c>
      <c r="AW32" s="230">
        <f t="shared" si="7"/>
        <v>2.8706909999999999</v>
      </c>
      <c r="AX32" s="225"/>
      <c r="AY32" s="230">
        <f>AY19</f>
        <v>0.32504699999999997</v>
      </c>
      <c r="AZ32" s="230">
        <f>AZ19</f>
        <v>1.134598</v>
      </c>
      <c r="BA32" s="230">
        <f>BA19</f>
        <v>1.411046</v>
      </c>
      <c r="BB32" s="228" t="e">
        <f>#REF!</f>
        <v>#REF!</v>
      </c>
      <c r="BC32" s="276">
        <f t="shared" si="8"/>
        <v>100</v>
      </c>
      <c r="BD32" s="276">
        <f t="shared" si="8"/>
        <v>100.93003886729592</v>
      </c>
      <c r="BE32" s="276">
        <f t="shared" si="9"/>
        <v>120.46582615468286</v>
      </c>
      <c r="BF32" s="276">
        <f t="shared" si="10"/>
        <v>122.5288560852225</v>
      </c>
      <c r="BG32" s="276">
        <f t="shared" si="10"/>
        <v>122.52863434220389</v>
      </c>
      <c r="BH32" s="276">
        <f t="shared" si="10"/>
        <v>118.4037579171016</v>
      </c>
      <c r="BI32" s="276" t="e">
        <f t="shared" si="10"/>
        <v>#REF!</v>
      </c>
      <c r="BJ32" s="276" t="e">
        <f t="shared" si="11"/>
        <v>#REF!</v>
      </c>
      <c r="BK32" s="240" t="e">
        <f t="shared" si="12"/>
        <v>#REF!</v>
      </c>
      <c r="BL32" s="240" t="e">
        <f t="shared" si="13"/>
        <v>#REF!</v>
      </c>
      <c r="BM32" s="240" t="e">
        <f t="shared" si="14"/>
        <v>#REF!</v>
      </c>
      <c r="BN32" s="241" t="e">
        <f t="shared" si="15"/>
        <v>#REF!</v>
      </c>
      <c r="BO32" s="241" t="e">
        <f t="shared" si="16"/>
        <v>#REF!</v>
      </c>
      <c r="BP32" s="273" t="e">
        <f t="shared" ref="BP32:BP33" si="205">BR32+BS32+BU32+BZ32</f>
        <v>#REF!</v>
      </c>
      <c r="BQ32" s="176" t="e">
        <f>'[5]Фактические уровни нерег. цен'!AQ13</f>
        <v>#REF!</v>
      </c>
      <c r="BR32" s="291">
        <f>BR31</f>
        <v>2734.06</v>
      </c>
      <c r="BS32" s="291">
        <v>170.16</v>
      </c>
      <c r="BT32" s="228" t="e">
        <f>BR32+BS32+BW32+BX32+#REF!</f>
        <v>#REF!</v>
      </c>
      <c r="BU32" s="230">
        <f t="shared" si="18"/>
        <v>3.2896000000000001</v>
      </c>
      <c r="BV32" s="225"/>
      <c r="BW32" s="230">
        <f>BW19</f>
        <v>0.3387</v>
      </c>
      <c r="BX32" s="230">
        <f>BX19</f>
        <v>1.1469</v>
      </c>
      <c r="BY32" s="230">
        <f>BY19</f>
        <v>1.804</v>
      </c>
      <c r="BZ32" s="228" t="e">
        <f>#REF!</f>
        <v>#REF!</v>
      </c>
      <c r="CA32" s="276">
        <f t="shared" si="19"/>
        <v>100</v>
      </c>
      <c r="CB32" s="276">
        <f t="shared" si="19"/>
        <v>117.01279053775274</v>
      </c>
      <c r="CC32" s="276">
        <f t="shared" si="20"/>
        <v>114.59261898964397</v>
      </c>
      <c r="CD32" s="276">
        <f t="shared" si="21"/>
        <v>104.20031564666034</v>
      </c>
      <c r="CE32" s="276">
        <f t="shared" si="21"/>
        <v>101.08426068087553</v>
      </c>
      <c r="CF32" s="276">
        <f t="shared" si="22"/>
        <v>127.848418832554</v>
      </c>
      <c r="CG32" s="276" t="e">
        <f t="shared" si="165"/>
        <v>#REF!</v>
      </c>
      <c r="CH32" s="276" t="e">
        <f t="shared" si="24"/>
        <v>#REF!</v>
      </c>
      <c r="CI32" s="253" t="e">
        <f t="shared" si="166"/>
        <v>#REF!</v>
      </c>
      <c r="CJ32" s="253" t="e">
        <f t="shared" si="167"/>
        <v>#REF!</v>
      </c>
      <c r="CK32" s="253" t="e">
        <f t="shared" si="168"/>
        <v>#REF!</v>
      </c>
      <c r="CL32" s="254" t="e">
        <f t="shared" si="169"/>
        <v>#REF!</v>
      </c>
      <c r="CM32" s="241" t="e">
        <f t="shared" si="170"/>
        <v>#REF!</v>
      </c>
      <c r="CN32" s="273" t="e">
        <f t="shared" si="171"/>
        <v>#REF!</v>
      </c>
      <c r="CO32" s="176" t="e">
        <f>'[5]Фактические уровни нерег. цен'!BO13</f>
        <v>#REF!</v>
      </c>
      <c r="CP32" s="291">
        <f>CP31</f>
        <v>2734.06</v>
      </c>
      <c r="CQ32" s="291">
        <v>152.33000000000001</v>
      </c>
      <c r="CR32" s="228" t="e">
        <f>CP32+CQ32+CU32+CV32+#REF!</f>
        <v>#REF!</v>
      </c>
      <c r="CS32" s="230">
        <f t="shared" si="172"/>
        <v>3.4832000000000001</v>
      </c>
      <c r="CT32" s="225"/>
      <c r="CU32" s="230">
        <f>CU19</f>
        <v>0.35120000000000001</v>
      </c>
      <c r="CV32" s="230">
        <f>CV19</f>
        <v>1.1896</v>
      </c>
      <c r="CW32" s="230">
        <f>CW19</f>
        <v>1.9423999999999999</v>
      </c>
      <c r="CX32" s="228" t="e">
        <f>#REF!</f>
        <v>#REF!</v>
      </c>
      <c r="CY32" s="276">
        <f t="shared" si="32"/>
        <v>100</v>
      </c>
      <c r="CZ32" s="276">
        <f t="shared" si="32"/>
        <v>89.521626704278333</v>
      </c>
      <c r="DA32" s="276">
        <f t="shared" si="33"/>
        <v>105.8852140077821</v>
      </c>
      <c r="DB32" s="276">
        <f t="shared" si="34"/>
        <v>103.69058163566578</v>
      </c>
      <c r="DC32" s="276">
        <f t="shared" si="34"/>
        <v>103.72307960589416</v>
      </c>
      <c r="DD32" s="276">
        <f t="shared" si="34"/>
        <v>107.67184035476718</v>
      </c>
      <c r="DE32" s="276" t="e">
        <f t="shared" si="34"/>
        <v>#REF!</v>
      </c>
      <c r="DF32" s="276" t="e">
        <f t="shared" si="173"/>
        <v>#REF!</v>
      </c>
      <c r="DG32" s="253" t="e">
        <f t="shared" si="174"/>
        <v>#REF!</v>
      </c>
      <c r="DH32" s="253" t="e">
        <f t="shared" si="175"/>
        <v>#REF!</v>
      </c>
      <c r="DI32" s="253" t="e">
        <f t="shared" si="176"/>
        <v>#REF!</v>
      </c>
      <c r="DJ32" s="254" t="e">
        <f t="shared" si="177"/>
        <v>#REF!</v>
      </c>
      <c r="DK32" s="241" t="e">
        <f t="shared" si="178"/>
        <v>#REF!</v>
      </c>
      <c r="DL32" s="273" t="e">
        <f t="shared" si="179"/>
        <v>#REF!</v>
      </c>
      <c r="DM32" s="176" t="e">
        <f>'[5]Фактические уровни нерег. цен'!CM13</f>
        <v>#REF!</v>
      </c>
      <c r="DN32" s="291">
        <f>DN31</f>
        <v>2734.06</v>
      </c>
      <c r="DO32" s="291">
        <v>175.54</v>
      </c>
      <c r="DP32" s="228" t="e">
        <f>DN32+DO32+DS32+DT32+#REF!</f>
        <v>#REF!</v>
      </c>
      <c r="DQ32" s="230">
        <f t="shared" si="180"/>
        <v>3.8981000000000003</v>
      </c>
      <c r="DR32" s="225"/>
      <c r="DS32" s="230">
        <f>DS19</f>
        <v>0.38529999999999998</v>
      </c>
      <c r="DT32" s="230">
        <f>DT19</f>
        <v>1.3048</v>
      </c>
      <c r="DU32" s="230">
        <f>DU19</f>
        <v>2.2080000000000002</v>
      </c>
      <c r="DV32" s="228" t="e">
        <f>#REF!</f>
        <v>#REF!</v>
      </c>
      <c r="DW32" s="276">
        <f t="shared" si="181"/>
        <v>100</v>
      </c>
      <c r="DX32" s="276">
        <f t="shared" si="181"/>
        <v>115.23665725727039</v>
      </c>
      <c r="DY32" s="276">
        <f t="shared" si="182"/>
        <v>111.9114607257694</v>
      </c>
      <c r="DZ32" s="276">
        <f t="shared" si="183"/>
        <v>109.70956719817767</v>
      </c>
      <c r="EA32" s="276">
        <f t="shared" si="183"/>
        <v>109.68392737054471</v>
      </c>
      <c r="EB32" s="276">
        <f t="shared" si="183"/>
        <v>113.67380560131797</v>
      </c>
      <c r="EC32" s="276" t="e">
        <f t="shared" si="183"/>
        <v>#REF!</v>
      </c>
      <c r="ED32" s="276" t="e">
        <f t="shared" si="184"/>
        <v>#REF!</v>
      </c>
      <c r="EE32" s="253" t="e">
        <f t="shared" si="185"/>
        <v>#REF!</v>
      </c>
      <c r="EF32" s="253" t="e">
        <f t="shared" si="186"/>
        <v>#REF!</v>
      </c>
      <c r="EG32" s="253" t="e">
        <f t="shared" si="187"/>
        <v>#REF!</v>
      </c>
      <c r="EH32" s="254" t="e">
        <f t="shared" si="188"/>
        <v>#REF!</v>
      </c>
      <c r="EI32" s="241" t="e">
        <f t="shared" si="189"/>
        <v>#REF!</v>
      </c>
      <c r="EJ32" s="273" t="e">
        <f t="shared" si="190"/>
        <v>#REF!</v>
      </c>
      <c r="EK32" s="176" t="e">
        <f>'[5]Фактические уровни нерег. цен'!DK13</f>
        <v>#REF!</v>
      </c>
      <c r="EL32" s="291">
        <f>EL31</f>
        <v>2734.06</v>
      </c>
      <c r="EM32" s="291">
        <v>160.41</v>
      </c>
      <c r="EN32" s="228" t="e">
        <f>EL32+EM32+EQ32+ER32+#REF!</f>
        <v>#REF!</v>
      </c>
      <c r="EO32" s="230">
        <f t="shared" si="191"/>
        <v>3.8883000000000001</v>
      </c>
      <c r="EP32" s="225"/>
      <c r="EQ32" s="230">
        <f>EQ19</f>
        <v>0.36359999999999998</v>
      </c>
      <c r="ER32" s="230">
        <f>ER19</f>
        <v>1.2316</v>
      </c>
      <c r="ES32" s="230">
        <f>ES19</f>
        <v>2.2930999999999999</v>
      </c>
      <c r="ET32" s="228" t="e">
        <f>#REF!</f>
        <v>#REF!</v>
      </c>
      <c r="EU32" s="276">
        <f t="shared" si="192"/>
        <v>100</v>
      </c>
      <c r="EV32" s="276">
        <f t="shared" si="192"/>
        <v>91.380881850290535</v>
      </c>
      <c r="EW32" s="276">
        <f t="shared" si="193"/>
        <v>99.748595469587741</v>
      </c>
      <c r="EX32" s="276">
        <f t="shared" si="194"/>
        <v>94.368024915650139</v>
      </c>
      <c r="EY32" s="276">
        <f t="shared" si="194"/>
        <v>94.389944819129383</v>
      </c>
      <c r="EZ32" s="276">
        <f t="shared" si="194"/>
        <v>103.85416666666664</v>
      </c>
      <c r="FA32" s="276" t="e">
        <f t="shared" si="194"/>
        <v>#REF!</v>
      </c>
      <c r="FB32" s="276" t="e">
        <f t="shared" si="195"/>
        <v>#REF!</v>
      </c>
      <c r="FC32" s="253" t="e">
        <f t="shared" si="57"/>
        <v>#REF!</v>
      </c>
      <c r="FD32" s="253" t="e">
        <f t="shared" si="58"/>
        <v>#REF!</v>
      </c>
      <c r="FE32" s="253" t="e">
        <f t="shared" si="196"/>
        <v>#REF!</v>
      </c>
      <c r="FF32" s="254" t="e">
        <f t="shared" si="197"/>
        <v>#REF!</v>
      </c>
      <c r="FG32" s="286" t="e">
        <f t="shared" si="198"/>
        <v>#REF!</v>
      </c>
      <c r="FH32" s="326">
        <f>FJ32+FK32+FM32+FN32</f>
        <v>7692.6900000000005</v>
      </c>
      <c r="FI32" s="176" t="e">
        <f>'[5]Фактические уровни нерег. цен'!EH13</f>
        <v>#REF!</v>
      </c>
      <c r="FJ32" s="330">
        <f>FJ31</f>
        <v>4204.5</v>
      </c>
      <c r="FK32" s="327">
        <f>FK28</f>
        <v>636.08000000000004</v>
      </c>
      <c r="FL32" s="328">
        <f t="shared" si="62"/>
        <v>4840.58</v>
      </c>
      <c r="FM32" s="329">
        <f>FM31</f>
        <v>4.8099999999999996</v>
      </c>
      <c r="FN32" s="327">
        <f>FN19</f>
        <v>2847.3</v>
      </c>
      <c r="FO32" s="282" t="s">
        <v>132</v>
      </c>
      <c r="FP32" s="326">
        <f>FQ32+FR32+FT32+FU32</f>
        <v>7940.72</v>
      </c>
      <c r="FQ32" s="330">
        <f>FQ31</f>
        <v>4204.5</v>
      </c>
      <c r="FR32" s="327">
        <f>FR28</f>
        <v>636.08000000000004</v>
      </c>
      <c r="FS32" s="328">
        <f t="shared" si="63"/>
        <v>4840.58</v>
      </c>
      <c r="FT32" s="329">
        <f>FT31</f>
        <v>4.8099999999999996</v>
      </c>
      <c r="FU32" s="327">
        <f>FU19</f>
        <v>3095.33</v>
      </c>
      <c r="FV32" s="310" t="s">
        <v>132</v>
      </c>
      <c r="FW32" s="261">
        <f t="shared" si="199"/>
        <v>100</v>
      </c>
      <c r="FX32" s="261">
        <f t="shared" si="199"/>
        <v>100</v>
      </c>
      <c r="FY32" s="261">
        <f t="shared" si="200"/>
        <v>100</v>
      </c>
      <c r="FZ32" s="261">
        <f t="shared" si="200"/>
        <v>108.7110596003231</v>
      </c>
      <c r="GA32" s="261">
        <f>FP32/FH32*100</f>
        <v>103.22422975578114</v>
      </c>
      <c r="GB32" s="340">
        <f>FQ32/FP32*100</f>
        <v>52.948599119475318</v>
      </c>
      <c r="GC32" s="340">
        <f>FR32/FP32*100</f>
        <v>8.0103567434691065</v>
      </c>
      <c r="GD32" s="340">
        <f>FT32/FP32*100</f>
        <v>6.0573852245136457E-2</v>
      </c>
      <c r="GE32" s="343">
        <f>FU32/FP32*100</f>
        <v>38.980470284810444</v>
      </c>
      <c r="GF32" s="348">
        <f>GB32+GC32+GD32+GE32</f>
        <v>100</v>
      </c>
      <c r="GG32" s="256"/>
    </row>
    <row r="33" spans="1:189" ht="16.5" customHeight="1" thickBot="1" x14ac:dyDescent="0.35">
      <c r="A33" s="294"/>
      <c r="B33" s="290" t="s">
        <v>167</v>
      </c>
      <c r="C33" s="273" t="e">
        <f t="shared" si="201"/>
        <v>#REF!</v>
      </c>
      <c r="D33" s="176" t="e">
        <f>'[5]Фактические уровни нерег. цен'!#REF!</f>
        <v>#REF!</v>
      </c>
      <c r="E33" s="291">
        <f>E31</f>
        <v>2933.41</v>
      </c>
      <c r="F33" s="228">
        <f>F29</f>
        <v>127.39</v>
      </c>
      <c r="G33" s="228" t="e">
        <f>E33+F33+J33+K33+#REF!</f>
        <v>#REF!</v>
      </c>
      <c r="H33" s="230">
        <f t="shared" si="202"/>
        <v>2.0377999999999998</v>
      </c>
      <c r="I33" s="225"/>
      <c r="J33" s="230">
        <f>J19</f>
        <v>0.25740000000000002</v>
      </c>
      <c r="K33" s="230">
        <f>K19</f>
        <v>0.83260000000000001</v>
      </c>
      <c r="L33" s="230">
        <f>L19</f>
        <v>0.94779999999999998</v>
      </c>
      <c r="M33" s="228" t="e">
        <f t="shared" si="64"/>
        <v>#REF!</v>
      </c>
      <c r="N33" s="275">
        <v>3821.35</v>
      </c>
      <c r="O33" s="273" t="e">
        <f t="shared" si="3"/>
        <v>#REF!</v>
      </c>
      <c r="P33" s="176">
        <v>4201.13</v>
      </c>
      <c r="Q33" s="291">
        <f>Q31</f>
        <v>2734.06</v>
      </c>
      <c r="R33" s="291">
        <f t="shared" si="203"/>
        <v>84.42</v>
      </c>
      <c r="S33" s="228" t="e">
        <f>Q33+R33+V33+W33+#REF!</f>
        <v>#REF!</v>
      </c>
      <c r="T33" s="230">
        <f t="shared" si="4"/>
        <v>2.3829919999999998</v>
      </c>
      <c r="U33" s="225"/>
      <c r="V33" s="230">
        <f>V19</f>
        <v>0.26528200000000002</v>
      </c>
      <c r="W33" s="230">
        <f>W19</f>
        <v>0.92598599999999998</v>
      </c>
      <c r="X33" s="230">
        <f>X19</f>
        <v>1.191724</v>
      </c>
      <c r="Y33" s="228" t="e">
        <f t="shared" si="65"/>
        <v>#REF!</v>
      </c>
      <c r="Z33" s="275">
        <v>0.27273158597623398</v>
      </c>
      <c r="AA33" s="201">
        <v>1636.67</v>
      </c>
      <c r="AB33" s="211"/>
      <c r="AC33" s="212"/>
      <c r="AD33" s="211"/>
      <c r="AE33" s="219"/>
      <c r="AF33" s="219"/>
      <c r="AG33" s="219"/>
      <c r="AH33" s="219"/>
      <c r="AI33" s="219"/>
      <c r="AJ33" s="219"/>
      <c r="AK33" s="214"/>
      <c r="AL33" s="214"/>
      <c r="AM33" s="210"/>
      <c r="AN33" s="209"/>
      <c r="AO33" s="209"/>
      <c r="AP33" s="209"/>
      <c r="AQ33" s="176">
        <f t="shared" si="5"/>
        <v>4909.38</v>
      </c>
      <c r="AR33" s="273" t="e">
        <f t="shared" si="6"/>
        <v>#REF!</v>
      </c>
      <c r="AS33" s="176">
        <f>'[5]Фактические уровни нерег. цен'!S14</f>
        <v>4909.38</v>
      </c>
      <c r="AT33" s="291">
        <f>AT31</f>
        <v>2734.06</v>
      </c>
      <c r="AU33" s="291">
        <f t="shared" si="204"/>
        <v>85.2</v>
      </c>
      <c r="AV33" s="228" t="e">
        <f>AT33+AU33+AY33+AZ33+#REF!</f>
        <v>#REF!</v>
      </c>
      <c r="AW33" s="230">
        <f t="shared" si="7"/>
        <v>2.8706909999999999</v>
      </c>
      <c r="AX33" s="225"/>
      <c r="AY33" s="230">
        <f>AY19</f>
        <v>0.32504699999999997</v>
      </c>
      <c r="AZ33" s="230">
        <f>AZ19</f>
        <v>1.134598</v>
      </c>
      <c r="BA33" s="230">
        <f>BA19</f>
        <v>1.411046</v>
      </c>
      <c r="BB33" s="228" t="e">
        <f t="shared" si="66"/>
        <v>#REF!</v>
      </c>
      <c r="BC33" s="276">
        <f t="shared" si="8"/>
        <v>100</v>
      </c>
      <c r="BD33" s="276">
        <f t="shared" si="8"/>
        <v>100.92395167022032</v>
      </c>
      <c r="BE33" s="276">
        <f t="shared" si="9"/>
        <v>120.46582615468286</v>
      </c>
      <c r="BF33" s="276">
        <f t="shared" si="10"/>
        <v>122.5288560852225</v>
      </c>
      <c r="BG33" s="276">
        <f t="shared" si="10"/>
        <v>122.52863434220389</v>
      </c>
      <c r="BH33" s="276">
        <f t="shared" si="10"/>
        <v>118.4037579171016</v>
      </c>
      <c r="BI33" s="276" t="e">
        <f t="shared" si="10"/>
        <v>#REF!</v>
      </c>
      <c r="BJ33" s="276" t="e">
        <f t="shared" si="11"/>
        <v>#REF!</v>
      </c>
      <c r="BK33" s="240" t="e">
        <f t="shared" si="12"/>
        <v>#REF!</v>
      </c>
      <c r="BL33" s="240" t="e">
        <f t="shared" si="13"/>
        <v>#REF!</v>
      </c>
      <c r="BM33" s="240" t="e">
        <f t="shared" si="14"/>
        <v>#REF!</v>
      </c>
      <c r="BN33" s="241" t="e">
        <f t="shared" si="15"/>
        <v>#REF!</v>
      </c>
      <c r="BO33" s="241" t="e">
        <f t="shared" si="16"/>
        <v>#REF!</v>
      </c>
      <c r="BP33" s="273" t="e">
        <f t="shared" si="205"/>
        <v>#REF!</v>
      </c>
      <c r="BQ33" s="176" t="e">
        <f>'[5]Фактические уровни нерег. цен'!AQ14</f>
        <v>#REF!</v>
      </c>
      <c r="BR33" s="291">
        <f>BR31</f>
        <v>2734.06</v>
      </c>
      <c r="BS33" s="291">
        <v>99.7</v>
      </c>
      <c r="BT33" s="228" t="e">
        <f>BR33+BS33+BW33+BX33+#REF!</f>
        <v>#REF!</v>
      </c>
      <c r="BU33" s="230">
        <f t="shared" si="18"/>
        <v>3.2896000000000001</v>
      </c>
      <c r="BV33" s="225"/>
      <c r="BW33" s="230">
        <f>BW19</f>
        <v>0.3387</v>
      </c>
      <c r="BX33" s="230">
        <f>BX19</f>
        <v>1.1469</v>
      </c>
      <c r="BY33" s="230">
        <f>BY19</f>
        <v>1.804</v>
      </c>
      <c r="BZ33" s="228" t="e">
        <f t="shared" si="67"/>
        <v>#REF!</v>
      </c>
      <c r="CA33" s="276">
        <f t="shared" si="19"/>
        <v>100</v>
      </c>
      <c r="CB33" s="276">
        <f t="shared" si="19"/>
        <v>117.01877934272301</v>
      </c>
      <c r="CC33" s="276">
        <f t="shared" si="20"/>
        <v>114.59261898964397</v>
      </c>
      <c r="CD33" s="276">
        <f t="shared" si="21"/>
        <v>104.20031564666034</v>
      </c>
      <c r="CE33" s="276">
        <f t="shared" si="21"/>
        <v>101.08426068087553</v>
      </c>
      <c r="CF33" s="276">
        <f t="shared" si="22"/>
        <v>127.848418832554</v>
      </c>
      <c r="CG33" s="276" t="e">
        <f t="shared" si="165"/>
        <v>#REF!</v>
      </c>
      <c r="CH33" s="276" t="e">
        <f t="shared" si="24"/>
        <v>#REF!</v>
      </c>
      <c r="CI33" s="253" t="e">
        <f t="shared" si="166"/>
        <v>#REF!</v>
      </c>
      <c r="CJ33" s="253" t="e">
        <f t="shared" si="167"/>
        <v>#REF!</v>
      </c>
      <c r="CK33" s="253" t="e">
        <f t="shared" si="168"/>
        <v>#REF!</v>
      </c>
      <c r="CL33" s="254" t="e">
        <f t="shared" si="169"/>
        <v>#REF!</v>
      </c>
      <c r="CM33" s="241" t="e">
        <f t="shared" si="170"/>
        <v>#REF!</v>
      </c>
      <c r="CN33" s="273" t="e">
        <f t="shared" si="171"/>
        <v>#REF!</v>
      </c>
      <c r="CO33" s="176" t="e">
        <f>'[5]Фактические уровни нерег. цен'!BO14</f>
        <v>#REF!</v>
      </c>
      <c r="CP33" s="291">
        <f>CP31</f>
        <v>2734.06</v>
      </c>
      <c r="CQ33" s="291">
        <v>89.25</v>
      </c>
      <c r="CR33" s="228" t="e">
        <f>CP33+CQ33+CU33+CV33+#REF!</f>
        <v>#REF!</v>
      </c>
      <c r="CS33" s="230">
        <f t="shared" si="172"/>
        <v>3.4832000000000001</v>
      </c>
      <c r="CT33" s="225"/>
      <c r="CU33" s="230">
        <f>CU19</f>
        <v>0.35120000000000001</v>
      </c>
      <c r="CV33" s="230">
        <f>CV19</f>
        <v>1.1896</v>
      </c>
      <c r="CW33" s="230">
        <f>CW19</f>
        <v>1.9423999999999999</v>
      </c>
      <c r="CX33" s="228" t="e">
        <f t="shared" si="68"/>
        <v>#REF!</v>
      </c>
      <c r="CY33" s="276">
        <f t="shared" si="32"/>
        <v>100</v>
      </c>
      <c r="CZ33" s="276">
        <f t="shared" si="32"/>
        <v>89.518555667000996</v>
      </c>
      <c r="DA33" s="276">
        <f t="shared" si="33"/>
        <v>105.8852140077821</v>
      </c>
      <c r="DB33" s="276">
        <f t="shared" si="34"/>
        <v>103.69058163566578</v>
      </c>
      <c r="DC33" s="276">
        <f t="shared" si="34"/>
        <v>103.72307960589416</v>
      </c>
      <c r="DD33" s="276">
        <f t="shared" si="34"/>
        <v>107.67184035476718</v>
      </c>
      <c r="DE33" s="276" t="e">
        <f t="shared" si="34"/>
        <v>#REF!</v>
      </c>
      <c r="DF33" s="276" t="e">
        <f t="shared" si="173"/>
        <v>#REF!</v>
      </c>
      <c r="DG33" s="253" t="e">
        <f t="shared" si="174"/>
        <v>#REF!</v>
      </c>
      <c r="DH33" s="253" t="e">
        <f t="shared" si="175"/>
        <v>#REF!</v>
      </c>
      <c r="DI33" s="253" t="e">
        <f t="shared" si="176"/>
        <v>#REF!</v>
      </c>
      <c r="DJ33" s="254" t="e">
        <f t="shared" si="177"/>
        <v>#REF!</v>
      </c>
      <c r="DK33" s="241" t="e">
        <f t="shared" si="178"/>
        <v>#REF!</v>
      </c>
      <c r="DL33" s="273" t="e">
        <f t="shared" si="179"/>
        <v>#REF!</v>
      </c>
      <c r="DM33" s="176" t="e">
        <f>'[5]Фактические уровни нерег. цен'!CM14</f>
        <v>#REF!</v>
      </c>
      <c r="DN33" s="291">
        <f>DN31</f>
        <v>2734.06</v>
      </c>
      <c r="DO33" s="291">
        <v>102.85</v>
      </c>
      <c r="DP33" s="228" t="e">
        <f>DN33+DO33+DS33+DT33+#REF!</f>
        <v>#REF!</v>
      </c>
      <c r="DQ33" s="230">
        <f t="shared" si="180"/>
        <v>3.8981000000000003</v>
      </c>
      <c r="DR33" s="225"/>
      <c r="DS33" s="230">
        <f>DS19</f>
        <v>0.38529999999999998</v>
      </c>
      <c r="DT33" s="230">
        <f>DT19</f>
        <v>1.3048</v>
      </c>
      <c r="DU33" s="230">
        <f>DU19</f>
        <v>2.2080000000000002</v>
      </c>
      <c r="DV33" s="228" t="e">
        <f t="shared" si="69"/>
        <v>#REF!</v>
      </c>
      <c r="DW33" s="276">
        <f t="shared" si="181"/>
        <v>100</v>
      </c>
      <c r="DX33" s="276">
        <f t="shared" si="181"/>
        <v>115.23809523809523</v>
      </c>
      <c r="DY33" s="276">
        <f t="shared" si="182"/>
        <v>111.9114607257694</v>
      </c>
      <c r="DZ33" s="276">
        <f t="shared" si="183"/>
        <v>109.70956719817767</v>
      </c>
      <c r="EA33" s="276">
        <f t="shared" si="183"/>
        <v>109.68392737054471</v>
      </c>
      <c r="EB33" s="276">
        <f t="shared" si="183"/>
        <v>113.67380560131797</v>
      </c>
      <c r="EC33" s="276" t="e">
        <f t="shared" si="183"/>
        <v>#REF!</v>
      </c>
      <c r="ED33" s="276" t="e">
        <f t="shared" si="184"/>
        <v>#REF!</v>
      </c>
      <c r="EE33" s="253" t="e">
        <f t="shared" si="185"/>
        <v>#REF!</v>
      </c>
      <c r="EF33" s="253" t="e">
        <f t="shared" si="186"/>
        <v>#REF!</v>
      </c>
      <c r="EG33" s="253" t="e">
        <f t="shared" si="187"/>
        <v>#REF!</v>
      </c>
      <c r="EH33" s="254" t="e">
        <f t="shared" si="188"/>
        <v>#REF!</v>
      </c>
      <c r="EI33" s="241" t="e">
        <f t="shared" si="189"/>
        <v>#REF!</v>
      </c>
      <c r="EJ33" s="273" t="e">
        <f t="shared" si="190"/>
        <v>#REF!</v>
      </c>
      <c r="EK33" s="176" t="e">
        <f>'[5]Фактические уровни нерег. цен'!DK14</f>
        <v>#REF!</v>
      </c>
      <c r="EL33" s="291">
        <f>EL31</f>
        <v>2734.06</v>
      </c>
      <c r="EM33" s="291">
        <v>93.99</v>
      </c>
      <c r="EN33" s="228" t="e">
        <f>EL33+EM33+EQ33+ER33+#REF!</f>
        <v>#REF!</v>
      </c>
      <c r="EO33" s="230">
        <f t="shared" si="191"/>
        <v>3.8883000000000001</v>
      </c>
      <c r="EP33" s="225"/>
      <c r="EQ33" s="230">
        <f>EQ19</f>
        <v>0.36359999999999998</v>
      </c>
      <c r="ER33" s="230">
        <f>ER19</f>
        <v>1.2316</v>
      </c>
      <c r="ES33" s="230">
        <f>ES19</f>
        <v>2.2930999999999999</v>
      </c>
      <c r="ET33" s="228" t="e">
        <f t="shared" si="71"/>
        <v>#REF!</v>
      </c>
      <c r="EU33" s="276">
        <f t="shared" si="192"/>
        <v>100</v>
      </c>
      <c r="EV33" s="276">
        <f t="shared" si="192"/>
        <v>91.38551288283908</v>
      </c>
      <c r="EW33" s="276">
        <f t="shared" si="193"/>
        <v>99.748595469587741</v>
      </c>
      <c r="EX33" s="276">
        <f t="shared" si="194"/>
        <v>94.368024915650139</v>
      </c>
      <c r="EY33" s="276">
        <f t="shared" si="194"/>
        <v>94.389944819129383</v>
      </c>
      <c r="EZ33" s="276">
        <f t="shared" si="194"/>
        <v>103.85416666666664</v>
      </c>
      <c r="FA33" s="276" t="e">
        <f t="shared" si="194"/>
        <v>#REF!</v>
      </c>
      <c r="FB33" s="276" t="e">
        <f t="shared" si="195"/>
        <v>#REF!</v>
      </c>
      <c r="FC33" s="253" t="e">
        <f t="shared" si="57"/>
        <v>#REF!</v>
      </c>
      <c r="FD33" s="253" t="e">
        <f t="shared" si="58"/>
        <v>#REF!</v>
      </c>
      <c r="FE33" s="253" t="e">
        <f t="shared" si="196"/>
        <v>#REF!</v>
      </c>
      <c r="FF33" s="254" t="e">
        <f t="shared" si="197"/>
        <v>#REF!</v>
      </c>
      <c r="FG33" s="286" t="e">
        <f t="shared" si="198"/>
        <v>#REF!</v>
      </c>
      <c r="FH33" s="326">
        <f>FJ33+FK33+FM33+FN33</f>
        <v>7378.2400000000007</v>
      </c>
      <c r="FI33" s="176" t="e">
        <f>'[5]Фактические уровни нерег. цен'!EH14</f>
        <v>#REF!</v>
      </c>
      <c r="FJ33" s="330">
        <f>FJ31</f>
        <v>4204.5</v>
      </c>
      <c r="FK33" s="327">
        <f>FK29</f>
        <v>321.63000000000005</v>
      </c>
      <c r="FL33" s="328">
        <f t="shared" si="62"/>
        <v>4526.13</v>
      </c>
      <c r="FM33" s="329">
        <f>FM32</f>
        <v>4.8099999999999996</v>
      </c>
      <c r="FN33" s="327">
        <f t="shared" si="73"/>
        <v>2847.3</v>
      </c>
      <c r="FO33" s="280" t="s">
        <v>167</v>
      </c>
      <c r="FP33" s="326">
        <f>FQ33+FR33+FT33+FU33</f>
        <v>7626.27</v>
      </c>
      <c r="FQ33" s="330">
        <f>FQ31</f>
        <v>4204.5</v>
      </c>
      <c r="FR33" s="327">
        <f>FR29</f>
        <v>321.63000000000005</v>
      </c>
      <c r="FS33" s="328">
        <f t="shared" si="63"/>
        <v>4526.13</v>
      </c>
      <c r="FT33" s="329">
        <f>FT32</f>
        <v>4.8099999999999996</v>
      </c>
      <c r="FU33" s="327">
        <f t="shared" si="119"/>
        <v>3095.33</v>
      </c>
      <c r="FV33" s="308" t="s">
        <v>167</v>
      </c>
      <c r="FW33" s="261">
        <f t="shared" si="199"/>
        <v>100</v>
      </c>
      <c r="FX33" s="261">
        <f t="shared" si="199"/>
        <v>100</v>
      </c>
      <c r="FY33" s="261">
        <f t="shared" si="200"/>
        <v>100</v>
      </c>
      <c r="FZ33" s="261">
        <f t="shared" si="200"/>
        <v>108.7110596003231</v>
      </c>
      <c r="GA33" s="261">
        <f>FP33/FH33*100</f>
        <v>103.36164180075464</v>
      </c>
      <c r="GB33" s="340">
        <f>FQ33/FP33*100</f>
        <v>55.131800998391093</v>
      </c>
      <c r="GC33" s="340">
        <f>FR33/FP33*100</f>
        <v>4.2173959222529502</v>
      </c>
      <c r="GD33" s="340">
        <f>FT33/FP33*100</f>
        <v>6.3071462195804756E-2</v>
      </c>
      <c r="GE33" s="343">
        <f>FU33/FP33*100</f>
        <v>40.587731617160152</v>
      </c>
      <c r="GF33" s="348">
        <f t="shared" ref="GF33" si="206">GB33+GC33+GD33+GE33</f>
        <v>100</v>
      </c>
      <c r="GG33" s="256"/>
    </row>
    <row r="34" spans="1:189" ht="62.25" customHeight="1" x14ac:dyDescent="0.25">
      <c r="A34" s="446" t="s">
        <v>181</v>
      </c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  <c r="AF34" s="446"/>
      <c r="AG34" s="446"/>
      <c r="AH34" s="446"/>
      <c r="AI34" s="446"/>
      <c r="AJ34" s="446"/>
      <c r="AK34" s="446"/>
      <c r="AL34" s="446"/>
      <c r="AM34" s="446"/>
      <c r="AN34" s="446"/>
      <c r="AO34" s="446"/>
      <c r="AP34" s="446"/>
      <c r="AQ34" s="446"/>
      <c r="AR34" s="446"/>
      <c r="AS34" s="446"/>
      <c r="AT34" s="446"/>
      <c r="AU34" s="446"/>
      <c r="AV34" s="446"/>
      <c r="AW34" s="446"/>
      <c r="AX34" s="446"/>
      <c r="AY34" s="446"/>
      <c r="AZ34" s="446"/>
      <c r="BA34" s="446"/>
      <c r="BB34" s="446"/>
      <c r="BC34" s="446"/>
      <c r="BD34" s="446"/>
      <c r="BE34" s="446"/>
      <c r="BF34" s="446"/>
      <c r="BG34" s="446"/>
      <c r="BH34" s="446"/>
      <c r="BI34" s="446"/>
      <c r="BJ34" s="446"/>
      <c r="BK34" s="446"/>
      <c r="BL34" s="446"/>
      <c r="BM34" s="446"/>
      <c r="BN34" s="446"/>
      <c r="BO34" s="446"/>
      <c r="BP34" s="446"/>
      <c r="BQ34" s="446"/>
      <c r="BR34" s="446"/>
      <c r="BS34" s="446"/>
      <c r="BT34" s="446"/>
      <c r="BU34" s="446"/>
      <c r="BV34" s="446"/>
      <c r="BW34" s="446"/>
      <c r="BX34" s="446"/>
      <c r="BY34" s="446"/>
      <c r="BZ34" s="446"/>
      <c r="CA34" s="446"/>
      <c r="CB34" s="446"/>
      <c r="CC34" s="446"/>
      <c r="CD34" s="446"/>
      <c r="CE34" s="446"/>
      <c r="CF34" s="446"/>
      <c r="CG34" s="446"/>
      <c r="CH34" s="446"/>
      <c r="CI34" s="446"/>
      <c r="CJ34" s="446"/>
      <c r="CK34" s="446"/>
      <c r="CL34" s="446"/>
      <c r="CM34" s="446"/>
      <c r="CN34" s="446"/>
      <c r="CO34" s="446"/>
      <c r="CP34" s="446"/>
      <c r="CQ34" s="446"/>
      <c r="CR34" s="446"/>
      <c r="CS34" s="446"/>
      <c r="CT34" s="446"/>
      <c r="CU34" s="446"/>
      <c r="CV34" s="446"/>
      <c r="CW34" s="446"/>
      <c r="CX34" s="446"/>
      <c r="CY34" s="446"/>
      <c r="CZ34" s="446"/>
      <c r="DA34" s="446"/>
      <c r="DB34" s="446"/>
      <c r="DC34" s="446"/>
      <c r="DD34" s="446"/>
      <c r="DE34" s="446"/>
      <c r="DF34" s="446"/>
      <c r="DG34" s="446"/>
      <c r="DH34" s="446"/>
      <c r="DI34" s="446"/>
      <c r="DJ34" s="446"/>
      <c r="DK34" s="446"/>
      <c r="DL34" s="446"/>
      <c r="DM34" s="446"/>
      <c r="DN34" s="446"/>
      <c r="DO34" s="446"/>
      <c r="DP34" s="446"/>
      <c r="DQ34" s="446"/>
      <c r="DR34" s="446"/>
      <c r="DS34" s="446"/>
      <c r="DT34" s="446"/>
      <c r="DU34" s="446"/>
      <c r="DV34" s="446"/>
      <c r="DW34" s="446"/>
      <c r="DX34" s="446"/>
      <c r="DY34" s="446"/>
      <c r="DZ34" s="446"/>
      <c r="EA34" s="446"/>
      <c r="EB34" s="446"/>
      <c r="EC34" s="446"/>
      <c r="ED34" s="446"/>
      <c r="EE34" s="446"/>
      <c r="EF34" s="446"/>
      <c r="EG34" s="446"/>
      <c r="EH34" s="446"/>
      <c r="EI34" s="446"/>
      <c r="EJ34" s="446"/>
      <c r="EK34" s="446"/>
      <c r="EL34" s="446"/>
      <c r="EM34" s="446"/>
      <c r="EN34" s="446"/>
      <c r="EO34" s="446"/>
      <c r="EP34" s="446"/>
      <c r="EQ34" s="446"/>
      <c r="ER34" s="446"/>
      <c r="ES34" s="446"/>
      <c r="ET34" s="446"/>
      <c r="EU34" s="446"/>
      <c r="EV34" s="446"/>
      <c r="EW34" s="446"/>
      <c r="EX34" s="446"/>
      <c r="EY34" s="446"/>
      <c r="EZ34" s="446"/>
      <c r="FA34" s="446"/>
      <c r="FB34" s="446"/>
      <c r="FC34" s="446"/>
      <c r="FD34" s="446"/>
      <c r="FE34" s="446"/>
      <c r="FF34" s="446"/>
      <c r="FG34" s="446"/>
      <c r="FH34" s="446"/>
      <c r="FI34" s="446"/>
      <c r="FJ34" s="446"/>
      <c r="FK34" s="446"/>
      <c r="FL34" s="446"/>
      <c r="FM34" s="446"/>
      <c r="FN34" s="446"/>
      <c r="FO34" s="446"/>
      <c r="FP34" s="446"/>
      <c r="FQ34" s="446"/>
      <c r="FR34" s="446"/>
      <c r="FS34" s="446"/>
      <c r="FT34" s="446"/>
      <c r="FU34" s="446"/>
      <c r="FV34" s="576" t="s">
        <v>190</v>
      </c>
      <c r="FW34" s="577"/>
      <c r="FX34" s="578" t="s">
        <v>178</v>
      </c>
      <c r="FY34" s="579">
        <f>MIN(GA19:GA33)-100</f>
        <v>3.0920689298372253</v>
      </c>
      <c r="FZ34" s="578" t="s">
        <v>179</v>
      </c>
      <c r="GA34" s="580">
        <f>MAX(GA19:GA33)-100</f>
        <v>5.4503942267968739</v>
      </c>
      <c r="GB34" s="580"/>
      <c r="GC34" s="580"/>
      <c r="GD34" s="580"/>
      <c r="GE34" s="581"/>
      <c r="GF34" s="582"/>
    </row>
    <row r="35" spans="1:189" ht="39.75" customHeight="1" x14ac:dyDescent="0.25">
      <c r="A35" s="521" t="s">
        <v>176</v>
      </c>
      <c r="B35" s="521"/>
      <c r="C35" s="521"/>
      <c r="D35" s="521"/>
      <c r="E35" s="521"/>
      <c r="F35" s="521"/>
      <c r="G35" s="521"/>
      <c r="H35" s="521"/>
      <c r="I35" s="521"/>
      <c r="J35" s="521"/>
      <c r="K35" s="521"/>
      <c r="L35" s="521"/>
      <c r="M35" s="521"/>
      <c r="N35" s="521"/>
      <c r="O35" s="521"/>
      <c r="P35" s="521"/>
      <c r="Q35" s="521"/>
      <c r="R35" s="521"/>
      <c r="S35" s="521"/>
      <c r="T35" s="521"/>
      <c r="U35" s="521"/>
      <c r="V35" s="521"/>
      <c r="W35" s="521"/>
      <c r="X35" s="521"/>
      <c r="Y35" s="521"/>
      <c r="Z35" s="521"/>
      <c r="AA35" s="521"/>
      <c r="AB35" s="521"/>
      <c r="AC35" s="521"/>
      <c r="AD35" s="521"/>
      <c r="AE35" s="521"/>
      <c r="AF35" s="521"/>
      <c r="AG35" s="521"/>
      <c r="AH35" s="521"/>
      <c r="AI35" s="521"/>
      <c r="AJ35" s="521"/>
      <c r="AK35" s="521"/>
      <c r="AL35" s="521"/>
      <c r="AM35" s="521"/>
      <c r="AN35" s="521"/>
      <c r="AO35" s="521"/>
      <c r="AP35" s="521"/>
      <c r="AQ35" s="521"/>
      <c r="AR35" s="521"/>
      <c r="AS35" s="521"/>
      <c r="AT35" s="521"/>
      <c r="AU35" s="521"/>
      <c r="AV35" s="521"/>
      <c r="AW35" s="521"/>
      <c r="AX35" s="521"/>
      <c r="AY35" s="521"/>
      <c r="AZ35" s="521"/>
      <c r="BA35" s="521"/>
      <c r="BB35" s="521"/>
      <c r="BC35" s="521"/>
      <c r="BD35" s="521"/>
      <c r="BE35" s="521"/>
      <c r="BF35" s="521"/>
      <c r="BG35" s="521"/>
      <c r="BH35" s="521"/>
      <c r="BI35" s="521"/>
      <c r="BJ35" s="521"/>
      <c r="BK35" s="521"/>
      <c r="BL35" s="521"/>
      <c r="BM35" s="521"/>
      <c r="BN35" s="521"/>
      <c r="BO35" s="521"/>
      <c r="BP35" s="521"/>
      <c r="BQ35" s="521"/>
      <c r="BR35" s="521"/>
      <c r="BS35" s="521"/>
      <c r="BT35" s="521"/>
      <c r="BU35" s="521"/>
      <c r="BV35" s="521"/>
      <c r="BW35" s="521"/>
      <c r="BX35" s="521"/>
      <c r="BY35" s="521"/>
      <c r="BZ35" s="521"/>
      <c r="CA35" s="521"/>
      <c r="CB35" s="521"/>
      <c r="CC35" s="521"/>
      <c r="CD35" s="521"/>
      <c r="CE35" s="521"/>
      <c r="CF35" s="521"/>
      <c r="CG35" s="521"/>
      <c r="CH35" s="521"/>
      <c r="CI35" s="521"/>
      <c r="CJ35" s="521"/>
      <c r="CK35" s="521"/>
      <c r="CL35" s="521"/>
      <c r="CM35" s="521"/>
      <c r="CN35" s="521"/>
      <c r="CO35" s="521"/>
      <c r="CP35" s="521"/>
      <c r="CQ35" s="521"/>
      <c r="CR35" s="521"/>
      <c r="CS35" s="521"/>
      <c r="CT35" s="521"/>
      <c r="CU35" s="521"/>
      <c r="CV35" s="521"/>
      <c r="CW35" s="521"/>
      <c r="CX35" s="521"/>
      <c r="CY35" s="521"/>
      <c r="CZ35" s="521"/>
      <c r="DA35" s="521"/>
      <c r="DB35" s="521"/>
      <c r="DC35" s="521"/>
      <c r="DD35" s="521"/>
      <c r="DE35" s="521"/>
      <c r="DF35" s="521"/>
      <c r="DG35" s="521"/>
      <c r="DH35" s="521"/>
      <c r="DI35" s="521"/>
      <c r="DJ35" s="521"/>
      <c r="DK35" s="521"/>
      <c r="DL35" s="521"/>
      <c r="DM35" s="521"/>
      <c r="DN35" s="521"/>
      <c r="DO35" s="521"/>
      <c r="DP35" s="521"/>
      <c r="DQ35" s="521"/>
      <c r="DR35" s="521"/>
      <c r="DS35" s="521"/>
      <c r="DT35" s="521"/>
      <c r="DU35" s="521"/>
      <c r="DV35" s="521"/>
      <c r="DW35" s="521"/>
      <c r="DX35" s="521"/>
      <c r="DY35" s="521"/>
      <c r="DZ35" s="521"/>
      <c r="EA35" s="521"/>
      <c r="EB35" s="521"/>
      <c r="EC35" s="521"/>
      <c r="ED35" s="521"/>
      <c r="EE35" s="521"/>
      <c r="EF35" s="521"/>
      <c r="EG35" s="521"/>
      <c r="EH35" s="521"/>
      <c r="EI35" s="521"/>
      <c r="EJ35" s="521"/>
      <c r="EK35" s="521"/>
      <c r="EL35" s="521"/>
      <c r="EM35" s="521"/>
      <c r="EN35" s="521"/>
      <c r="EO35" s="521"/>
      <c r="EP35" s="521"/>
      <c r="EQ35" s="521"/>
      <c r="ER35" s="521"/>
      <c r="ES35" s="521"/>
      <c r="ET35" s="521"/>
      <c r="EU35" s="521"/>
      <c r="EV35" s="521"/>
      <c r="EW35" s="521"/>
      <c r="EX35" s="521"/>
      <c r="EY35" s="521"/>
      <c r="EZ35" s="521"/>
      <c r="FA35" s="521"/>
      <c r="FB35" s="521"/>
      <c r="FC35" s="521"/>
      <c r="FD35" s="521"/>
      <c r="FE35" s="521"/>
      <c r="FF35" s="521"/>
      <c r="FG35" s="521"/>
      <c r="FH35" s="521"/>
      <c r="FI35" s="521"/>
      <c r="FJ35" s="521"/>
      <c r="FK35" s="521"/>
      <c r="FL35" s="521"/>
      <c r="FM35" s="521"/>
      <c r="FN35" s="521"/>
      <c r="FO35" s="521"/>
      <c r="FP35" s="521"/>
      <c r="FQ35" s="521"/>
      <c r="FR35" s="521"/>
      <c r="FS35" s="521"/>
      <c r="FT35" s="521"/>
      <c r="FU35" s="522"/>
      <c r="FV35" s="583" t="s">
        <v>191</v>
      </c>
      <c r="FW35" s="584">
        <f>(MAX(FZ19:FZ33))-100</f>
        <v>8.7110596003230967</v>
      </c>
      <c r="FX35" s="584"/>
      <c r="FY35" s="584"/>
      <c r="FZ35" s="584"/>
      <c r="GA35" s="584"/>
      <c r="GB35" s="584"/>
      <c r="GC35" s="584"/>
      <c r="GD35" s="584"/>
      <c r="GE35" s="585"/>
      <c r="GF35" s="586"/>
    </row>
    <row r="36" spans="1:189" ht="26.25" customHeight="1" x14ac:dyDescent="0.25">
      <c r="A36" s="521"/>
      <c r="B36" s="521"/>
      <c r="C36" s="521"/>
      <c r="D36" s="521"/>
      <c r="E36" s="521"/>
      <c r="F36" s="521"/>
      <c r="G36" s="521"/>
      <c r="H36" s="521"/>
      <c r="I36" s="521"/>
      <c r="J36" s="521"/>
      <c r="K36" s="521"/>
      <c r="L36" s="521"/>
      <c r="M36" s="521"/>
      <c r="N36" s="521"/>
      <c r="O36" s="521"/>
      <c r="P36" s="521"/>
      <c r="Q36" s="521"/>
      <c r="R36" s="521"/>
      <c r="S36" s="521"/>
      <c r="T36" s="521"/>
      <c r="U36" s="521"/>
      <c r="V36" s="521"/>
      <c r="W36" s="521"/>
      <c r="X36" s="521"/>
      <c r="Y36" s="521"/>
      <c r="Z36" s="521"/>
      <c r="AA36" s="521"/>
      <c r="AB36" s="521"/>
      <c r="AC36" s="521"/>
      <c r="AD36" s="521"/>
      <c r="AE36" s="521"/>
      <c r="AF36" s="521"/>
      <c r="AG36" s="521"/>
      <c r="AH36" s="521"/>
      <c r="AI36" s="521"/>
      <c r="AJ36" s="521"/>
      <c r="AK36" s="521"/>
      <c r="AL36" s="521"/>
      <c r="AM36" s="521"/>
      <c r="AN36" s="521"/>
      <c r="AO36" s="521"/>
      <c r="AP36" s="521"/>
      <c r="AQ36" s="521"/>
      <c r="AR36" s="521"/>
      <c r="AS36" s="521"/>
      <c r="AT36" s="521"/>
      <c r="AU36" s="521"/>
      <c r="AV36" s="521"/>
      <c r="AW36" s="521"/>
      <c r="AX36" s="521"/>
      <c r="AY36" s="521"/>
      <c r="AZ36" s="521"/>
      <c r="BA36" s="521"/>
      <c r="BB36" s="521"/>
      <c r="BC36" s="521"/>
      <c r="BD36" s="521"/>
      <c r="BE36" s="521"/>
      <c r="BF36" s="521"/>
      <c r="BG36" s="521"/>
      <c r="BH36" s="521"/>
      <c r="BI36" s="521"/>
      <c r="BJ36" s="521"/>
      <c r="BK36" s="521"/>
      <c r="BL36" s="521"/>
      <c r="BM36" s="521"/>
      <c r="BN36" s="521"/>
      <c r="BO36" s="521"/>
      <c r="BP36" s="521"/>
      <c r="BQ36" s="521"/>
      <c r="BR36" s="521"/>
      <c r="BS36" s="521"/>
      <c r="BT36" s="521"/>
      <c r="BU36" s="521"/>
      <c r="BV36" s="521"/>
      <c r="BW36" s="521"/>
      <c r="BX36" s="521"/>
      <c r="BY36" s="521"/>
      <c r="BZ36" s="521"/>
      <c r="CA36" s="521"/>
      <c r="CB36" s="521"/>
      <c r="CC36" s="521"/>
      <c r="CD36" s="521"/>
      <c r="CE36" s="521"/>
      <c r="CF36" s="521"/>
      <c r="CG36" s="521"/>
      <c r="CH36" s="521"/>
      <c r="CI36" s="521"/>
      <c r="CJ36" s="521"/>
      <c r="CK36" s="521"/>
      <c r="CL36" s="521"/>
      <c r="CM36" s="521"/>
      <c r="CN36" s="521"/>
      <c r="CO36" s="521"/>
      <c r="CP36" s="521"/>
      <c r="CQ36" s="521"/>
      <c r="CR36" s="521"/>
      <c r="CS36" s="521"/>
      <c r="CT36" s="521"/>
      <c r="CU36" s="521"/>
      <c r="CV36" s="521"/>
      <c r="CW36" s="521"/>
      <c r="CX36" s="521"/>
      <c r="CY36" s="521"/>
      <c r="CZ36" s="521"/>
      <c r="DA36" s="521"/>
      <c r="DB36" s="521"/>
      <c r="DC36" s="521"/>
      <c r="DD36" s="521"/>
      <c r="DE36" s="521"/>
      <c r="DF36" s="521"/>
      <c r="DG36" s="521"/>
      <c r="DH36" s="521"/>
      <c r="DI36" s="521"/>
      <c r="DJ36" s="521"/>
      <c r="DK36" s="521"/>
      <c r="DL36" s="521"/>
      <c r="DM36" s="521"/>
      <c r="DN36" s="521"/>
      <c r="DO36" s="521"/>
      <c r="DP36" s="521"/>
      <c r="DQ36" s="521"/>
      <c r="DR36" s="521"/>
      <c r="DS36" s="521"/>
      <c r="DT36" s="521"/>
      <c r="DU36" s="521"/>
      <c r="DV36" s="521"/>
      <c r="DW36" s="521"/>
      <c r="DX36" s="521"/>
      <c r="DY36" s="521"/>
      <c r="DZ36" s="521"/>
      <c r="EA36" s="521"/>
      <c r="EB36" s="521"/>
      <c r="EC36" s="521"/>
      <c r="ED36" s="521"/>
      <c r="EE36" s="521"/>
      <c r="EF36" s="521"/>
      <c r="EG36" s="521"/>
      <c r="EH36" s="521"/>
      <c r="EI36" s="521"/>
      <c r="EJ36" s="521"/>
      <c r="EK36" s="521"/>
      <c r="EL36" s="521"/>
      <c r="EM36" s="521"/>
      <c r="EN36" s="521"/>
      <c r="EO36" s="521"/>
      <c r="EP36" s="521"/>
      <c r="EQ36" s="521"/>
      <c r="ER36" s="521"/>
      <c r="ES36" s="521"/>
      <c r="ET36" s="521"/>
      <c r="EU36" s="521"/>
      <c r="EV36" s="521"/>
      <c r="EW36" s="521"/>
      <c r="EX36" s="521"/>
      <c r="EY36" s="521"/>
      <c r="EZ36" s="521"/>
      <c r="FA36" s="521"/>
      <c r="FB36" s="521"/>
      <c r="FC36" s="521"/>
      <c r="FD36" s="521"/>
      <c r="FE36" s="521"/>
      <c r="FF36" s="521"/>
      <c r="FG36" s="521"/>
      <c r="FH36" s="521"/>
      <c r="FI36" s="521"/>
      <c r="FJ36" s="521"/>
      <c r="FK36" s="521"/>
      <c r="FL36" s="521"/>
      <c r="FM36" s="521"/>
      <c r="FN36" s="521"/>
      <c r="FO36" s="521"/>
      <c r="FP36" s="521"/>
      <c r="FQ36" s="521"/>
      <c r="FR36" s="521"/>
      <c r="FS36" s="521"/>
      <c r="FT36" s="521"/>
      <c r="FU36" s="522"/>
      <c r="FV36" s="587" t="s">
        <v>192</v>
      </c>
      <c r="FW36" s="588">
        <f>MAX(GE19:GE33)</f>
        <v>64.503376949221774</v>
      </c>
      <c r="FX36" s="588"/>
      <c r="FY36" s="588"/>
      <c r="FZ36" s="588"/>
      <c r="GA36" s="588"/>
      <c r="GB36" s="588"/>
      <c r="GC36" s="588"/>
      <c r="GD36" s="588"/>
      <c r="GE36" s="589"/>
      <c r="GF36" s="590" t="s">
        <v>184</v>
      </c>
    </row>
    <row r="37" spans="1:189" ht="15.75" customHeight="1" x14ac:dyDescent="0.25">
      <c r="A37" s="446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  <c r="Y37" s="446"/>
      <c r="Z37" s="446"/>
      <c r="AA37" s="446"/>
      <c r="AB37" s="446"/>
      <c r="AC37" s="446"/>
      <c r="AD37" s="446"/>
      <c r="AE37" s="446"/>
      <c r="AF37" s="446"/>
      <c r="AG37" s="446"/>
      <c r="AH37" s="446"/>
      <c r="AI37" s="446"/>
      <c r="AJ37" s="446"/>
      <c r="AK37" s="446"/>
      <c r="AL37" s="446"/>
      <c r="AM37" s="446"/>
      <c r="AN37" s="446"/>
      <c r="AO37" s="446"/>
      <c r="AP37" s="446"/>
      <c r="AQ37" s="446"/>
      <c r="AR37" s="446"/>
      <c r="AS37" s="446"/>
      <c r="AT37" s="446"/>
      <c r="AU37" s="446"/>
      <c r="AV37" s="446"/>
      <c r="AW37" s="446"/>
      <c r="AX37" s="446"/>
      <c r="AY37" s="446"/>
      <c r="AZ37" s="446"/>
      <c r="BA37" s="446"/>
      <c r="BB37" s="446"/>
      <c r="BC37" s="446"/>
      <c r="BD37" s="446"/>
      <c r="BE37" s="446"/>
      <c r="BF37" s="446"/>
      <c r="BG37" s="446"/>
      <c r="BH37" s="446"/>
      <c r="BI37" s="446"/>
      <c r="BJ37" s="446"/>
      <c r="BK37" s="446"/>
      <c r="BL37" s="446"/>
      <c r="BM37" s="446"/>
      <c r="BN37" s="446"/>
      <c r="BO37" s="446"/>
      <c r="BP37" s="446"/>
      <c r="BQ37" s="446"/>
      <c r="BR37" s="446"/>
      <c r="BS37" s="446"/>
      <c r="BT37" s="446"/>
      <c r="BU37" s="446"/>
      <c r="BV37" s="446"/>
      <c r="BW37" s="446"/>
      <c r="BX37" s="446"/>
      <c r="BY37" s="446"/>
      <c r="BZ37" s="446"/>
      <c r="CA37" s="446"/>
      <c r="CB37" s="446"/>
      <c r="CC37" s="446"/>
      <c r="CD37" s="446"/>
      <c r="CE37" s="446"/>
      <c r="CF37" s="446"/>
      <c r="CG37" s="446"/>
      <c r="CH37" s="446"/>
      <c r="CI37" s="446"/>
      <c r="CJ37" s="446"/>
      <c r="CK37" s="446"/>
      <c r="CL37" s="446"/>
      <c r="CM37" s="446"/>
      <c r="CN37" s="446"/>
      <c r="CO37" s="446"/>
      <c r="CP37" s="446"/>
      <c r="CQ37" s="446"/>
      <c r="CR37" s="446"/>
      <c r="CS37" s="446"/>
      <c r="CT37" s="446"/>
      <c r="CU37" s="446"/>
      <c r="CV37" s="446"/>
      <c r="CW37" s="446"/>
      <c r="CX37" s="446"/>
      <c r="CY37" s="446"/>
      <c r="CZ37" s="446"/>
      <c r="DA37" s="446"/>
      <c r="DB37" s="446"/>
      <c r="DC37" s="446"/>
      <c r="DD37" s="446"/>
      <c r="DE37" s="446"/>
      <c r="DF37" s="446"/>
      <c r="DG37" s="446"/>
      <c r="DH37" s="446"/>
      <c r="DI37" s="446"/>
      <c r="DJ37" s="446"/>
      <c r="DK37" s="446"/>
      <c r="DL37" s="446"/>
      <c r="DM37" s="446"/>
      <c r="DN37" s="446"/>
      <c r="DO37" s="446"/>
      <c r="DP37" s="446"/>
      <c r="DQ37" s="446"/>
      <c r="DR37" s="446"/>
      <c r="DS37" s="446"/>
      <c r="DT37" s="446"/>
      <c r="DU37" s="446"/>
      <c r="DV37" s="446"/>
      <c r="DW37" s="446"/>
      <c r="DX37" s="446"/>
      <c r="DY37" s="446"/>
      <c r="DZ37" s="446"/>
      <c r="EA37" s="446"/>
      <c r="EB37" s="446"/>
      <c r="EC37" s="446"/>
      <c r="ED37" s="446"/>
      <c r="EE37" s="446"/>
      <c r="EF37" s="446"/>
      <c r="EG37" s="446"/>
      <c r="EH37" s="446"/>
      <c r="EI37" s="446"/>
      <c r="EJ37" s="446"/>
      <c r="EK37" s="446"/>
      <c r="EL37" s="446"/>
      <c r="EM37" s="446"/>
      <c r="EN37" s="446"/>
      <c r="EO37" s="446"/>
      <c r="EP37" s="446"/>
      <c r="EQ37" s="446"/>
      <c r="ER37" s="446"/>
      <c r="ES37" s="446"/>
      <c r="ET37" s="446"/>
      <c r="EU37" s="446"/>
      <c r="EV37" s="446"/>
      <c r="EW37" s="446"/>
      <c r="EX37" s="446"/>
      <c r="EY37" s="446"/>
      <c r="EZ37" s="446"/>
      <c r="FA37" s="446"/>
      <c r="FB37" s="446"/>
      <c r="FC37" s="446"/>
      <c r="FD37" s="446"/>
      <c r="FE37" s="446"/>
      <c r="FF37" s="446"/>
      <c r="FG37" s="446"/>
      <c r="FH37" s="446"/>
      <c r="FI37" s="446"/>
      <c r="FJ37" s="446"/>
      <c r="FK37" s="446"/>
      <c r="FL37" s="446"/>
      <c r="FM37" s="446"/>
      <c r="FN37" s="446"/>
      <c r="FO37" s="446"/>
      <c r="FP37" s="446"/>
      <c r="FQ37" s="446"/>
      <c r="FR37" s="446"/>
      <c r="FS37" s="446"/>
      <c r="FT37" s="446"/>
      <c r="FU37" s="446"/>
      <c r="FV37" s="587"/>
      <c r="FW37" s="588">
        <f>MIN(GE19:GE33)</f>
        <v>37.430588474300805</v>
      </c>
      <c r="FX37" s="588"/>
      <c r="FY37" s="588"/>
      <c r="FZ37" s="588"/>
      <c r="GA37" s="588"/>
      <c r="GB37" s="588"/>
      <c r="GC37" s="588"/>
      <c r="GD37" s="588"/>
      <c r="GE37" s="589"/>
      <c r="GF37" s="590" t="s">
        <v>193</v>
      </c>
    </row>
    <row r="38" spans="1:189" ht="15.75" customHeight="1" x14ac:dyDescent="0.25">
      <c r="A38" s="446"/>
      <c r="B38" s="446"/>
      <c r="C38" s="446"/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  <c r="AA38" s="446"/>
      <c r="AB38" s="446"/>
      <c r="AC38" s="446"/>
      <c r="AD38" s="446"/>
      <c r="AE38" s="446"/>
      <c r="AF38" s="446"/>
      <c r="AG38" s="446"/>
      <c r="AH38" s="446"/>
      <c r="AI38" s="446"/>
      <c r="AJ38" s="446"/>
      <c r="AK38" s="446"/>
      <c r="AL38" s="446"/>
      <c r="AM38" s="446"/>
      <c r="AN38" s="446"/>
      <c r="AO38" s="446"/>
      <c r="AP38" s="446"/>
      <c r="AQ38" s="446"/>
      <c r="AR38" s="446"/>
      <c r="AS38" s="446"/>
      <c r="AT38" s="446"/>
      <c r="AU38" s="446"/>
      <c r="AV38" s="446"/>
      <c r="AW38" s="446"/>
      <c r="AX38" s="446"/>
      <c r="AY38" s="446"/>
      <c r="AZ38" s="446"/>
      <c r="BA38" s="446"/>
      <c r="BB38" s="446"/>
      <c r="BC38" s="446"/>
      <c r="BD38" s="446"/>
      <c r="BE38" s="446"/>
      <c r="BF38" s="446"/>
      <c r="BG38" s="446"/>
      <c r="BH38" s="446"/>
      <c r="BI38" s="446"/>
      <c r="BJ38" s="446"/>
      <c r="BK38" s="446"/>
      <c r="BL38" s="446"/>
      <c r="BM38" s="446"/>
      <c r="BN38" s="446"/>
      <c r="BO38" s="446"/>
      <c r="BP38" s="446"/>
      <c r="BQ38" s="446"/>
      <c r="BR38" s="446"/>
      <c r="BS38" s="446"/>
      <c r="BT38" s="446"/>
      <c r="BU38" s="446"/>
      <c r="BV38" s="446"/>
      <c r="BW38" s="446"/>
      <c r="BX38" s="446"/>
      <c r="BY38" s="446"/>
      <c r="BZ38" s="446"/>
      <c r="CA38" s="446"/>
      <c r="CB38" s="446"/>
      <c r="CC38" s="446"/>
      <c r="CD38" s="446"/>
      <c r="CE38" s="446"/>
      <c r="CF38" s="446"/>
      <c r="CG38" s="446"/>
      <c r="CH38" s="446"/>
      <c r="CI38" s="446"/>
      <c r="CJ38" s="446"/>
      <c r="CK38" s="446"/>
      <c r="CL38" s="446"/>
      <c r="CM38" s="446"/>
      <c r="CN38" s="446"/>
      <c r="CO38" s="446"/>
      <c r="CP38" s="446"/>
      <c r="CQ38" s="446"/>
      <c r="CR38" s="446"/>
      <c r="CS38" s="446"/>
      <c r="CT38" s="446"/>
      <c r="CU38" s="446"/>
      <c r="CV38" s="446"/>
      <c r="CW38" s="446"/>
      <c r="CX38" s="446"/>
      <c r="CY38" s="446"/>
      <c r="CZ38" s="446"/>
      <c r="DA38" s="446"/>
      <c r="DB38" s="446"/>
      <c r="DC38" s="446"/>
      <c r="DD38" s="446"/>
      <c r="DE38" s="446"/>
      <c r="DF38" s="446"/>
      <c r="DG38" s="446"/>
      <c r="DH38" s="446"/>
      <c r="DI38" s="446"/>
      <c r="DJ38" s="446"/>
      <c r="DK38" s="446"/>
      <c r="DL38" s="446"/>
      <c r="DM38" s="446"/>
      <c r="DN38" s="446"/>
      <c r="DO38" s="446"/>
      <c r="DP38" s="446"/>
      <c r="DQ38" s="446"/>
      <c r="DR38" s="446"/>
      <c r="DS38" s="446"/>
      <c r="DT38" s="446"/>
      <c r="DU38" s="446"/>
      <c r="DV38" s="446"/>
      <c r="DW38" s="446"/>
      <c r="DX38" s="446"/>
      <c r="DY38" s="446"/>
      <c r="DZ38" s="446"/>
      <c r="EA38" s="446"/>
      <c r="EB38" s="446"/>
      <c r="EC38" s="446"/>
      <c r="ED38" s="446"/>
      <c r="EE38" s="446"/>
      <c r="EF38" s="446"/>
      <c r="EG38" s="446"/>
      <c r="EH38" s="446"/>
      <c r="EI38" s="446"/>
      <c r="EJ38" s="446"/>
      <c r="EK38" s="446"/>
      <c r="EL38" s="446"/>
      <c r="EM38" s="446"/>
      <c r="EN38" s="446"/>
      <c r="EO38" s="446"/>
      <c r="EP38" s="446"/>
      <c r="EQ38" s="446"/>
      <c r="ER38" s="446"/>
      <c r="ES38" s="446"/>
      <c r="ET38" s="446"/>
      <c r="EU38" s="446"/>
      <c r="EV38" s="446"/>
      <c r="EW38" s="446"/>
      <c r="EX38" s="446"/>
      <c r="EY38" s="446"/>
      <c r="EZ38" s="446"/>
      <c r="FA38" s="446"/>
      <c r="FB38" s="446"/>
      <c r="FC38" s="446"/>
      <c r="FD38" s="446"/>
      <c r="FE38" s="446"/>
      <c r="FF38" s="446"/>
      <c r="FG38" s="446"/>
      <c r="FH38" s="446"/>
      <c r="FI38" s="446"/>
      <c r="FJ38" s="446"/>
      <c r="FK38" s="446"/>
      <c r="FL38" s="446"/>
      <c r="FM38" s="446"/>
      <c r="FN38" s="446"/>
      <c r="FO38" s="446"/>
      <c r="FP38" s="446"/>
      <c r="FQ38" s="446"/>
      <c r="FR38" s="446"/>
      <c r="FS38" s="446"/>
      <c r="FT38" s="446"/>
      <c r="FU38" s="446"/>
      <c r="FV38" s="591" t="s">
        <v>194</v>
      </c>
      <c r="FW38" s="592">
        <f>(MAX(FY19:FY33))-100</f>
        <v>0</v>
      </c>
      <c r="FX38" s="592"/>
      <c r="FY38" s="592"/>
      <c r="FZ38" s="592"/>
      <c r="GA38" s="592"/>
      <c r="GB38" s="592"/>
      <c r="GC38" s="592"/>
      <c r="GD38" s="592"/>
      <c r="GE38" s="593"/>
      <c r="GF38" s="594"/>
    </row>
    <row r="39" spans="1:189" ht="36" customHeight="1" thickBot="1" x14ac:dyDescent="0.3">
      <c r="B39" s="251"/>
      <c r="Y39"/>
      <c r="AR39" s="227"/>
      <c r="FK39" s="287"/>
      <c r="FV39" s="595" t="s">
        <v>195</v>
      </c>
      <c r="FW39" s="596">
        <f>MAX(GD19:GD33)</f>
        <v>0.10023527156256577</v>
      </c>
      <c r="FX39" s="596"/>
      <c r="FY39" s="596"/>
      <c r="FZ39" s="596"/>
      <c r="GA39" s="596"/>
      <c r="GB39" s="596"/>
      <c r="GC39" s="596"/>
      <c r="GD39" s="596"/>
      <c r="GE39" s="597"/>
      <c r="GF39" s="594"/>
    </row>
    <row r="40" spans="1:189" x14ac:dyDescent="0.25">
      <c r="B40" s="250"/>
      <c r="AR40" s="227"/>
      <c r="FV40" s="217" t="s">
        <v>180</v>
      </c>
    </row>
    <row r="41" spans="1:189" x14ac:dyDescent="0.25">
      <c r="B41" s="251"/>
      <c r="AR41" s="227"/>
    </row>
    <row r="42" spans="1:189" ht="30.75" x14ac:dyDescent="0.45">
      <c r="AR42" s="227"/>
      <c r="FH42" s="441" t="s">
        <v>187</v>
      </c>
      <c r="FI42" s="441"/>
      <c r="FJ42" s="441"/>
      <c r="FK42" s="441"/>
      <c r="FL42" s="441"/>
      <c r="FM42" s="441"/>
      <c r="FN42" s="441"/>
      <c r="FO42" s="441"/>
      <c r="FP42" s="441"/>
      <c r="FQ42" s="441"/>
      <c r="FR42" s="441"/>
      <c r="FS42" s="441"/>
      <c r="FT42" s="441"/>
      <c r="FU42" s="441"/>
    </row>
    <row r="43" spans="1:189" x14ac:dyDescent="0.25">
      <c r="AR43" s="227"/>
    </row>
    <row r="44" spans="1:189" x14ac:dyDescent="0.25">
      <c r="AR44" s="227"/>
    </row>
    <row r="45" spans="1:189" x14ac:dyDescent="0.25">
      <c r="AR45" s="227"/>
    </row>
    <row r="46" spans="1:189" x14ac:dyDescent="0.25">
      <c r="AR46" s="227"/>
    </row>
    <row r="47" spans="1:189" x14ac:dyDescent="0.25">
      <c r="AR47" s="227"/>
    </row>
    <row r="48" spans="1:189" x14ac:dyDescent="0.25">
      <c r="AR48" s="227"/>
    </row>
    <row r="49" spans="44:44" x14ac:dyDescent="0.25">
      <c r="AR49" s="227"/>
    </row>
    <row r="50" spans="44:44" x14ac:dyDescent="0.25">
      <c r="AR50" s="227"/>
    </row>
    <row r="51" spans="44:44" x14ac:dyDescent="0.25">
      <c r="AR51" s="227"/>
    </row>
  </sheetData>
  <mergeCells count="193">
    <mergeCell ref="GA34:GE34"/>
    <mergeCell ref="FW35:GE35"/>
    <mergeCell ref="FV36:FV37"/>
    <mergeCell ref="FW36:GE36"/>
    <mergeCell ref="FW37:GE37"/>
    <mergeCell ref="FW38:GE38"/>
    <mergeCell ref="FW39:GE39"/>
    <mergeCell ref="A37:FU37"/>
    <mergeCell ref="A38:FU38"/>
    <mergeCell ref="A35:FU36"/>
    <mergeCell ref="EJ13:ET13"/>
    <mergeCell ref="EU13:FB13"/>
    <mergeCell ref="FC13:FG13"/>
    <mergeCell ref="EJ14:EJ15"/>
    <mergeCell ref="CK14:CK15"/>
    <mergeCell ref="CL14:CL15"/>
    <mergeCell ref="CN13:CX13"/>
    <mergeCell ref="CY13:DF13"/>
    <mergeCell ref="CY14:CY15"/>
    <mergeCell ref="DC14:DC15"/>
    <mergeCell ref="DK14:DK15"/>
    <mergeCell ref="DI14:DI15"/>
    <mergeCell ref="DD14:DD15"/>
    <mergeCell ref="DE14:DE15"/>
    <mergeCell ref="DF14:DF15"/>
    <mergeCell ref="DG14:DG15"/>
    <mergeCell ref="DH14:DH15"/>
    <mergeCell ref="BJ14:BJ15"/>
    <mergeCell ref="GD8:GE8"/>
    <mergeCell ref="A10:FU11"/>
    <mergeCell ref="FP13:FU13"/>
    <mergeCell ref="FP14:FP15"/>
    <mergeCell ref="FQ14:FQ15"/>
    <mergeCell ref="FR14:FR15"/>
    <mergeCell ref="FS14:FS15"/>
    <mergeCell ref="FT14:FT15"/>
    <mergeCell ref="FU14:FU15"/>
    <mergeCell ref="DJ14:DJ15"/>
    <mergeCell ref="EM14:EM15"/>
    <mergeCell ref="EN14:EN15"/>
    <mergeCell ref="EO14:ES15"/>
    <mergeCell ref="CZ14:CZ15"/>
    <mergeCell ref="DA14:DA15"/>
    <mergeCell ref="DB14:DB15"/>
    <mergeCell ref="DG13:DK13"/>
    <mergeCell ref="CN14:CN15"/>
    <mergeCell ref="CP14:CP15"/>
    <mergeCell ref="CQ14:CQ15"/>
    <mergeCell ref="CR14:CR15"/>
    <mergeCell ref="CS14:CW15"/>
    <mergeCell ref="CX14:CX15"/>
    <mergeCell ref="CM14:CM15"/>
    <mergeCell ref="G13:M13"/>
    <mergeCell ref="N13:N15"/>
    <mergeCell ref="AI15:AJ15"/>
    <mergeCell ref="CI13:CM13"/>
    <mergeCell ref="G14:G15"/>
    <mergeCell ref="H14:H15"/>
    <mergeCell ref="I14:I15"/>
    <mergeCell ref="J14:J15"/>
    <mergeCell ref="K14:K15"/>
    <mergeCell ref="L14:L15"/>
    <mergeCell ref="M14:M15"/>
    <mergeCell ref="CJ14:CJ15"/>
    <mergeCell ref="CA14:CA15"/>
    <mergeCell ref="CB14:CB15"/>
    <mergeCell ref="CC14:CC15"/>
    <mergeCell ref="CD14:CD15"/>
    <mergeCell ref="CE14:CE15"/>
    <mergeCell ref="BD14:BD15"/>
    <mergeCell ref="BE14:BE15"/>
    <mergeCell ref="CG14:CG15"/>
    <mergeCell ref="CH14:CH15"/>
    <mergeCell ref="BK13:BO13"/>
    <mergeCell ref="BP13:BZ13"/>
    <mergeCell ref="CA13:CH13"/>
    <mergeCell ref="AC14:AC15"/>
    <mergeCell ref="AD14:AD15"/>
    <mergeCell ref="AR14:AR15"/>
    <mergeCell ref="AT14:AT15"/>
    <mergeCell ref="AU14:AU15"/>
    <mergeCell ref="BI14:BI15"/>
    <mergeCell ref="BN14:BN15"/>
    <mergeCell ref="BO14:BO15"/>
    <mergeCell ref="BF14:BF15"/>
    <mergeCell ref="BZ14:BZ15"/>
    <mergeCell ref="CF14:CF15"/>
    <mergeCell ref="BP14:BP15"/>
    <mergeCell ref="CI14:CI15"/>
    <mergeCell ref="BU14:BY15"/>
    <mergeCell ref="BM14:BM15"/>
    <mergeCell ref="A13:A15"/>
    <mergeCell ref="B13:B15"/>
    <mergeCell ref="C13:C15"/>
    <mergeCell ref="D13:D15"/>
    <mergeCell ref="E13:E15"/>
    <mergeCell ref="F13:F15"/>
    <mergeCell ref="BG14:BG15"/>
    <mergeCell ref="BH14:BH15"/>
    <mergeCell ref="BR14:BR15"/>
    <mergeCell ref="BS14:BS15"/>
    <mergeCell ref="BT14:BT15"/>
    <mergeCell ref="BK14:BK15"/>
    <mergeCell ref="BL14:BL15"/>
    <mergeCell ref="AP13:AP15"/>
    <mergeCell ref="R14:R15"/>
    <mergeCell ref="T14:X15"/>
    <mergeCell ref="Y14:Y15"/>
    <mergeCell ref="AB14:AB15"/>
    <mergeCell ref="DL13:DV13"/>
    <mergeCell ref="DW13:ED13"/>
    <mergeCell ref="EE13:EI13"/>
    <mergeCell ref="DL14:DL15"/>
    <mergeCell ref="DN14:DN15"/>
    <mergeCell ref="DO14:DO15"/>
    <mergeCell ref="DV14:DV15"/>
    <mergeCell ref="DW14:DW15"/>
    <mergeCell ref="DX14:DX15"/>
    <mergeCell ref="DY14:DY15"/>
    <mergeCell ref="DZ14:DZ15"/>
    <mergeCell ref="EA14:EA15"/>
    <mergeCell ref="EB14:EB15"/>
    <mergeCell ref="EC14:EC15"/>
    <mergeCell ref="ED14:ED15"/>
    <mergeCell ref="EE14:EE15"/>
    <mergeCell ref="EF14:EF15"/>
    <mergeCell ref="EG14:EG15"/>
    <mergeCell ref="EH14:EH15"/>
    <mergeCell ref="EI14:EI15"/>
    <mergeCell ref="DP14:DP15"/>
    <mergeCell ref="DQ14:DU15"/>
    <mergeCell ref="E1:AC1"/>
    <mergeCell ref="E2:AC2"/>
    <mergeCell ref="E3:AC3"/>
    <mergeCell ref="E5:AC5"/>
    <mergeCell ref="E7:AC7"/>
    <mergeCell ref="BB14:BB15"/>
    <mergeCell ref="BC14:BC15"/>
    <mergeCell ref="AK13:AK15"/>
    <mergeCell ref="AL13:AL15"/>
    <mergeCell ref="AM13:AM15"/>
    <mergeCell ref="AN13:AN15"/>
    <mergeCell ref="AO13:AO15"/>
    <mergeCell ref="O13:Y13"/>
    <mergeCell ref="Z13:Z15"/>
    <mergeCell ref="AA13:AA15"/>
    <mergeCell ref="AB13:AD13"/>
    <mergeCell ref="AV14:AV15"/>
    <mergeCell ref="AW14:BA15"/>
    <mergeCell ref="O14:O15"/>
    <mergeCell ref="Q14:Q15"/>
    <mergeCell ref="AQ13:AQ15"/>
    <mergeCell ref="AR13:BB13"/>
    <mergeCell ref="BC13:BJ13"/>
    <mergeCell ref="AI14:AJ14"/>
    <mergeCell ref="GB14:GB15"/>
    <mergeCell ref="GE14:GE15"/>
    <mergeCell ref="FH13:FN13"/>
    <mergeCell ref="FW13:GA13"/>
    <mergeCell ref="EZ14:EZ15"/>
    <mergeCell ref="FA14:FA15"/>
    <mergeCell ref="FB14:FB15"/>
    <mergeCell ref="FC14:FC15"/>
    <mergeCell ref="FD14:FD15"/>
    <mergeCell ref="FE14:FE15"/>
    <mergeCell ref="FF14:FF15"/>
    <mergeCell ref="FG14:FG15"/>
    <mergeCell ref="FV13:FV15"/>
    <mergeCell ref="GC14:GC15"/>
    <mergeCell ref="GD14:GD15"/>
    <mergeCell ref="FH42:FU42"/>
    <mergeCell ref="ET14:ET15"/>
    <mergeCell ref="EU14:EU15"/>
    <mergeCell ref="A34:FU34"/>
    <mergeCell ref="GF14:GF15"/>
    <mergeCell ref="FO13:FO15"/>
    <mergeCell ref="EV14:EV15"/>
    <mergeCell ref="EW14:EW15"/>
    <mergeCell ref="EX14:EX15"/>
    <mergeCell ref="EY14:EY15"/>
    <mergeCell ref="EL14:EL15"/>
    <mergeCell ref="GB13:GF13"/>
    <mergeCell ref="FH14:FH15"/>
    <mergeCell ref="FJ14:FJ15"/>
    <mergeCell ref="FK14:FK15"/>
    <mergeCell ref="FL14:FL15"/>
    <mergeCell ref="FM14:FM15"/>
    <mergeCell ref="FN14:FN15"/>
    <mergeCell ref="FW14:FW15"/>
    <mergeCell ref="FX14:FX15"/>
    <mergeCell ref="FY14:FY15"/>
    <mergeCell ref="FZ14:FZ15"/>
    <mergeCell ref="GA14:GA15"/>
  </mergeCells>
  <pageMargins left="0.25" right="0.25" top="0.75" bottom="0.75" header="0.3" footer="0.3"/>
  <pageSetup paperSize="8" scale="75" fitToWidth="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view="pageBreakPreview" topLeftCell="A4" zoomScale="80" zoomScaleNormal="100" zoomScaleSheetLayoutView="80" workbookViewId="0">
      <selection activeCell="E28" sqref="E28"/>
    </sheetView>
  </sheetViews>
  <sheetFormatPr defaultRowHeight="12.75" x14ac:dyDescent="0.2"/>
  <cols>
    <col min="1" max="1" width="43.42578125" customWidth="1"/>
    <col min="2" max="2" width="12.42578125" customWidth="1"/>
    <col min="3" max="3" width="12.85546875" customWidth="1"/>
    <col min="4" max="4" width="28.85546875" customWidth="1"/>
    <col min="5" max="5" width="24.85546875" bestFit="1" customWidth="1"/>
  </cols>
  <sheetData>
    <row r="1" spans="1:8" ht="45" customHeight="1" x14ac:dyDescent="0.25">
      <c r="A1" s="527" t="s">
        <v>175</v>
      </c>
      <c r="B1" s="527"/>
      <c r="C1" s="527"/>
      <c r="D1" s="527"/>
      <c r="E1" s="527"/>
    </row>
    <row r="2" spans="1:8" ht="16.5" x14ac:dyDescent="0.25">
      <c r="A2" s="526" t="str">
        <f>'Динамика к предыдущ мес '!FP13</f>
        <v>июнь 2025 года</v>
      </c>
      <c r="B2" s="526"/>
      <c r="C2" s="526"/>
      <c r="D2" s="526"/>
      <c r="E2" s="296"/>
    </row>
    <row r="3" spans="1:8" ht="31.5" customHeight="1" x14ac:dyDescent="0.2">
      <c r="A3" s="528" t="str">
        <f>'Динамика к предыдущ мес '!FV13</f>
        <v>Наименование</v>
      </c>
      <c r="B3" s="529" t="s">
        <v>148</v>
      </c>
      <c r="C3" s="529" t="s">
        <v>74</v>
      </c>
      <c r="D3" s="529" t="s">
        <v>142</v>
      </c>
      <c r="E3" s="408" t="s">
        <v>149</v>
      </c>
    </row>
    <row r="4" spans="1:8" ht="31.5" customHeight="1" x14ac:dyDescent="0.2">
      <c r="A4" s="528"/>
      <c r="B4" s="529"/>
      <c r="C4" s="529"/>
      <c r="D4" s="529"/>
      <c r="E4" s="408"/>
    </row>
    <row r="5" spans="1:8" ht="45.75" customHeight="1" x14ac:dyDescent="0.2">
      <c r="A5" s="528"/>
      <c r="B5" s="529"/>
      <c r="C5" s="529"/>
      <c r="D5" s="529"/>
      <c r="E5" s="408"/>
    </row>
    <row r="6" spans="1:8" ht="12.75" customHeight="1" x14ac:dyDescent="0.2">
      <c r="A6" s="528"/>
      <c r="B6" s="529"/>
      <c r="C6" s="529"/>
      <c r="D6" s="529"/>
      <c r="E6" s="408"/>
    </row>
    <row r="7" spans="1:8" ht="35.25" customHeight="1" x14ac:dyDescent="0.2">
      <c r="A7" s="528"/>
      <c r="B7" s="529"/>
      <c r="C7" s="529"/>
      <c r="D7" s="529"/>
      <c r="E7" s="408"/>
    </row>
    <row r="8" spans="1:8" ht="15.75" x14ac:dyDescent="0.25">
      <c r="A8" s="222" t="s">
        <v>6</v>
      </c>
      <c r="B8" s="244"/>
      <c r="C8" s="244"/>
      <c r="D8" s="244"/>
      <c r="E8" s="244"/>
    </row>
    <row r="9" spans="1:8" ht="20.25" customHeight="1" x14ac:dyDescent="0.25">
      <c r="A9" s="317" t="s">
        <v>166</v>
      </c>
      <c r="B9" s="318">
        <f>'Динамика к предыдущ мес '!GB19</f>
        <v>25.302280795889715</v>
      </c>
      <c r="C9" s="320">
        <f>'Динамика к предыдущ мес '!GC19</f>
        <v>17.730376555505735</v>
      </c>
      <c r="D9" s="320">
        <f>'Динамика к предыдущ мес '!GD19</f>
        <v>8.8387272232798464E-2</v>
      </c>
      <c r="E9" s="320">
        <f>'Динамика к предыдущ мес '!GE19</f>
        <v>56.878955376371742</v>
      </c>
      <c r="F9" s="257"/>
      <c r="G9" s="246"/>
      <c r="H9" s="246"/>
    </row>
    <row r="10" spans="1:8" ht="31.5" customHeight="1" x14ac:dyDescent="0.25">
      <c r="A10" s="226" t="s">
        <v>132</v>
      </c>
      <c r="B10" s="255">
        <f>'Динамика к предыдущ мес '!GB20</f>
        <v>26.929335283855778</v>
      </c>
      <c r="C10" s="255">
        <f>'Динамика к предыдущ мес '!GC20</f>
        <v>12.44005663816505</v>
      </c>
      <c r="D10" s="255">
        <f>'Динамика к предыдущ мес '!GD20</f>
        <v>9.4070985457134146E-2</v>
      </c>
      <c r="E10" s="255">
        <f>'Динамика к предыдущ мес '!GE20</f>
        <v>60.536537092522046</v>
      </c>
      <c r="G10" s="246"/>
      <c r="H10" s="246"/>
    </row>
    <row r="11" spans="1:8" ht="31.5" customHeight="1" x14ac:dyDescent="0.25">
      <c r="A11" s="226" t="s">
        <v>167</v>
      </c>
      <c r="B11" s="255">
        <f>'Динамика к предыдущ мес '!GB21</f>
        <v>28.693961502153702</v>
      </c>
      <c r="C11" s="255">
        <f>'Динамика к предыдущ мес '!GC21</f>
        <v>6.7024262770619609</v>
      </c>
      <c r="D11" s="255">
        <f>'Динамика к предыдущ мес '!GD21</f>
        <v>0.10023527156256577</v>
      </c>
      <c r="E11" s="297">
        <f>'Динамика к предыдущ мес '!GE21</f>
        <v>64.503376949221774</v>
      </c>
      <c r="G11" s="246"/>
      <c r="H11" s="246"/>
    </row>
    <row r="12" spans="1:8" ht="15.75" x14ac:dyDescent="0.25">
      <c r="A12" s="262" t="s">
        <v>15</v>
      </c>
      <c r="B12" s="255"/>
      <c r="C12" s="255"/>
      <c r="D12" s="255"/>
      <c r="E12" s="255"/>
      <c r="G12" s="246"/>
      <c r="H12" s="246"/>
    </row>
    <row r="13" spans="1:8" ht="29.25" customHeight="1" x14ac:dyDescent="0.2">
      <c r="A13" s="317" t="s">
        <v>166</v>
      </c>
      <c r="B13" s="320">
        <f>'Динамика к предыдущ мес '!GB23</f>
        <v>31.058822731312201</v>
      </c>
      <c r="C13" s="320">
        <f>'Динамика к предыдущ мес '!GC23</f>
        <v>16.363994057350638</v>
      </c>
      <c r="D13" s="320">
        <f>'Динамика к предыдущ мес '!GD23</f>
        <v>8.157575181976677E-2</v>
      </c>
      <c r="E13" s="320">
        <f>'Динамика к предыдущ мес '!GE23</f>
        <v>52.495607459517402</v>
      </c>
      <c r="G13" s="246"/>
      <c r="H13" s="246"/>
    </row>
    <row r="14" spans="1:8" ht="36.75" customHeight="1" x14ac:dyDescent="0.25">
      <c r="A14" s="226" t="s">
        <v>132</v>
      </c>
      <c r="B14" s="255">
        <f>'Динамика к предыдущ мес '!GB24</f>
        <v>32.893044708992811</v>
      </c>
      <c r="C14" s="255">
        <f>'Динамика к предыдущ мес '!GC24</f>
        <v>11.424753392868691</v>
      </c>
      <c r="D14" s="255">
        <f>'Динамика к предыдущ мес '!GD24</f>
        <v>8.6393321311310514E-2</v>
      </c>
      <c r="E14" s="255">
        <f>'Динамика к предыдущ мес '!GE24</f>
        <v>55.595808576827196</v>
      </c>
      <c r="G14" s="246"/>
      <c r="H14" s="246"/>
    </row>
    <row r="15" spans="1:8" ht="35.25" customHeight="1" x14ac:dyDescent="0.25">
      <c r="A15" s="226" t="s">
        <v>167</v>
      </c>
      <c r="B15" s="255">
        <f>'Динамика к предыдущ мес '!GB25</f>
        <v>34.862015072975815</v>
      </c>
      <c r="C15" s="255">
        <f>'Динамика к предыдущ мес '!GC25</f>
        <v>6.1226587678537108</v>
      </c>
      <c r="D15" s="255">
        <f>'Динамика к предыдущ мес '!GD25</f>
        <v>9.1564806371844484E-2</v>
      </c>
      <c r="E15" s="255">
        <f>'Динамика к предыдущ мес '!GE25</f>
        <v>58.923761352798628</v>
      </c>
      <c r="G15" s="246"/>
      <c r="H15" s="246"/>
    </row>
    <row r="16" spans="1:8" ht="15.75" x14ac:dyDescent="0.25">
      <c r="A16" s="262" t="s">
        <v>16</v>
      </c>
      <c r="B16" s="255"/>
      <c r="C16" s="255"/>
      <c r="D16" s="255"/>
      <c r="E16" s="255"/>
      <c r="G16" s="246"/>
      <c r="H16" s="246"/>
    </row>
    <row r="17" spans="1:8" x14ac:dyDescent="0.2">
      <c r="A17" s="524" t="s">
        <v>166</v>
      </c>
      <c r="B17" s="525">
        <f>'Динамика к предыдущ мес '!GB27</f>
        <v>42.3121571031621</v>
      </c>
      <c r="C17" s="525">
        <f>'Динамика к предыдущ мес '!GC27</f>
        <v>13.692883640006926</v>
      </c>
      <c r="D17" s="525">
        <f>'Динамика к предыдущ мес '!GD27</f>
        <v>6.8260063747236241E-2</v>
      </c>
      <c r="E17" s="525">
        <f>'Динамика к предыдущ мес '!GE27</f>
        <v>43.926699193083735</v>
      </c>
      <c r="G17" s="246"/>
      <c r="H17" s="246"/>
    </row>
    <row r="18" spans="1:8" ht="18.75" customHeight="1" x14ac:dyDescent="0.2">
      <c r="A18" s="524"/>
      <c r="B18" s="525"/>
      <c r="C18" s="525"/>
      <c r="D18" s="525"/>
      <c r="E18" s="525"/>
      <c r="G18" s="246"/>
      <c r="H18" s="246"/>
    </row>
    <row r="19" spans="1:8" ht="31.5" customHeight="1" x14ac:dyDescent="0.25">
      <c r="A19" s="226" t="s">
        <v>132</v>
      </c>
      <c r="B19" s="255">
        <f>'Динамика к предыдущ мес '!GB28</f>
        <v>44.383114659902532</v>
      </c>
      <c r="C19" s="255">
        <f>'Динамика к предыдущ мес '!GC28</f>
        <v>9.4686042115103515</v>
      </c>
      <c r="D19" s="255">
        <f>'Динамика к предыдущ мес '!GD28</f>
        <v>7.1601034865684796E-2</v>
      </c>
      <c r="E19" s="255">
        <f>'Динамика к предыдущ мес '!GE28</f>
        <v>46.076680093721443</v>
      </c>
      <c r="G19" s="246"/>
      <c r="H19" s="246"/>
    </row>
    <row r="20" spans="1:8" ht="31.5" customHeight="1" x14ac:dyDescent="0.25">
      <c r="A20" s="226" t="s">
        <v>167</v>
      </c>
      <c r="B20" s="255">
        <f>'Динамика к предыдущ мес '!GB29</f>
        <v>46.562647872278959</v>
      </c>
      <c r="C20" s="255">
        <f>'Динамика к предыдущ мес '!GC29</f>
        <v>5.0228552956040069</v>
      </c>
      <c r="D20" s="255">
        <f>'Динамика к предыдущ мес '!GD29</f>
        <v>7.5117165599773855E-2</v>
      </c>
      <c r="E20" s="255">
        <f>'Динамика к предыдущ мес '!GE29</f>
        <v>48.33937966651726</v>
      </c>
      <c r="G20" s="246"/>
      <c r="H20" s="246"/>
    </row>
    <row r="21" spans="1:8" ht="15.75" x14ac:dyDescent="0.25">
      <c r="A21" s="262" t="s">
        <v>17</v>
      </c>
      <c r="B21" s="255"/>
      <c r="C21" s="255"/>
      <c r="D21" s="255"/>
      <c r="E21" s="255"/>
      <c r="G21" s="246"/>
      <c r="H21" s="246"/>
    </row>
    <row r="22" spans="1:8" ht="22.5" customHeight="1" x14ac:dyDescent="0.25">
      <c r="A22" s="317" t="s">
        <v>166</v>
      </c>
      <c r="B22" s="318">
        <f>'Динамика к предыдущ мес '!GB31</f>
        <v>50.843337944644908</v>
      </c>
      <c r="C22" s="318">
        <f>'Динамика к предыдущ мес '!GC31</f>
        <v>11.667908173630391</v>
      </c>
      <c r="D22" s="318">
        <f>'Динамика к предыдущ мес '!GD31</f>
        <v>5.8165407423889162E-2</v>
      </c>
      <c r="E22" s="319">
        <f>'Динамика к предыдущ мес '!GE31</f>
        <v>37.430588474300805</v>
      </c>
      <c r="G22" s="246"/>
      <c r="H22" s="246"/>
    </row>
    <row r="23" spans="1:8" ht="33" customHeight="1" x14ac:dyDescent="0.25">
      <c r="A23" s="226" t="s">
        <v>132</v>
      </c>
      <c r="B23" s="255">
        <f>'Динамика к предыдущ мес '!GB32</f>
        <v>52.948599119475318</v>
      </c>
      <c r="C23" s="255">
        <f>'Динамика к предыдущ мес '!GC32</f>
        <v>8.0103567434691065</v>
      </c>
      <c r="D23" s="255">
        <f>'Динамика к предыдущ мес '!GD32</f>
        <v>6.0573852245136457E-2</v>
      </c>
      <c r="E23" s="298">
        <f>'Динамика к предыдущ мес '!GE32</f>
        <v>38.980470284810444</v>
      </c>
      <c r="G23" s="246"/>
      <c r="H23" s="246"/>
    </row>
    <row r="24" spans="1:8" ht="37.5" customHeight="1" x14ac:dyDescent="0.25">
      <c r="A24" s="226" t="s">
        <v>167</v>
      </c>
      <c r="B24" s="255">
        <f>'Динамика к предыдущ мес '!GB33</f>
        <v>55.131800998391093</v>
      </c>
      <c r="C24" s="255">
        <f>'Динамика к предыдущ мес '!GC33</f>
        <v>4.2173959222529502</v>
      </c>
      <c r="D24" s="255">
        <f>'Динамика к предыдущ мес '!GD33</f>
        <v>6.3071462195804756E-2</v>
      </c>
      <c r="E24" s="255">
        <f>'Динамика к предыдущ мес '!GE33</f>
        <v>40.587731617160152</v>
      </c>
      <c r="G24" s="246"/>
      <c r="H24" s="246"/>
    </row>
    <row r="25" spans="1:8" ht="15.75" x14ac:dyDescent="0.2">
      <c r="A25" s="354" t="s">
        <v>184</v>
      </c>
      <c r="B25" s="356">
        <f>MAX(B9:B24)</f>
        <v>55.131800998391093</v>
      </c>
      <c r="C25" s="356">
        <f>MAX(C9:C24)</f>
        <v>17.730376555505735</v>
      </c>
      <c r="D25" s="356">
        <f t="shared" ref="D25:E25" si="0">MAX(D9:D24)</f>
        <v>0.10023527156256577</v>
      </c>
      <c r="E25" s="356">
        <f t="shared" si="0"/>
        <v>64.503376949221774</v>
      </c>
    </row>
    <row r="26" spans="1:8" ht="15.75" x14ac:dyDescent="0.25">
      <c r="A26" s="355" t="s">
        <v>185</v>
      </c>
      <c r="B26" s="357">
        <f>MIN(B9:B24)</f>
        <v>25.302280795889715</v>
      </c>
      <c r="C26" s="357">
        <f t="shared" ref="C26:E26" si="1">MIN(C9:C24)</f>
        <v>4.2173959222529502</v>
      </c>
      <c r="D26" s="357">
        <f t="shared" si="1"/>
        <v>5.8165407423889162E-2</v>
      </c>
      <c r="E26" s="357">
        <f t="shared" si="1"/>
        <v>37.430588474300805</v>
      </c>
    </row>
  </sheetData>
  <mergeCells count="12">
    <mergeCell ref="A2:D2"/>
    <mergeCell ref="E3:E7"/>
    <mergeCell ref="A1:E1"/>
    <mergeCell ref="A3:A7"/>
    <mergeCell ref="B3:B7"/>
    <mergeCell ref="C3:C7"/>
    <mergeCell ref="D3:D7"/>
    <mergeCell ref="A17:A18"/>
    <mergeCell ref="B17:B18"/>
    <mergeCell ref="C17:C18"/>
    <mergeCell ref="D17:D18"/>
    <mergeCell ref="E17:E18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view="pageBreakPreview" zoomScaleNormal="100" zoomScaleSheetLayoutView="100" workbookViewId="0">
      <selection activeCell="V14" sqref="V14"/>
    </sheetView>
  </sheetViews>
  <sheetFormatPr defaultRowHeight="12.75" x14ac:dyDescent="0.2"/>
  <sheetData>
    <row r="2" spans="1:17" ht="18.75" x14ac:dyDescent="0.3">
      <c r="K2" s="530" t="s">
        <v>172</v>
      </c>
      <c r="L2" s="530"/>
      <c r="M2" s="530"/>
      <c r="N2" s="299">
        <f>'Фактические уровни нерег. цен'!J2</f>
        <v>6</v>
      </c>
    </row>
    <row r="3" spans="1:17" ht="15.75" customHeight="1" x14ac:dyDescent="0.25">
      <c r="A3" s="533"/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</row>
    <row r="4" spans="1:17" ht="34.5" customHeight="1" x14ac:dyDescent="0.25">
      <c r="A4" s="531" t="s">
        <v>171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132"/>
      <c r="P4" s="132"/>
      <c r="Q4" s="132"/>
    </row>
    <row r="5" spans="1:17" ht="15" customHeight="1" x14ac:dyDescent="0.25">
      <c r="A5" s="531" t="str">
        <f>'Динамика к предыдущ мес '!FP13</f>
        <v>июнь 2025 года</v>
      </c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</row>
    <row r="40" spans="1:14" ht="67.5" customHeight="1" x14ac:dyDescent="0.25">
      <c r="A40" s="536"/>
      <c r="B40" s="532"/>
      <c r="C40" s="532"/>
      <c r="D40" s="532"/>
      <c r="E40" s="532"/>
      <c r="F40" s="532"/>
      <c r="J40" s="534"/>
      <c r="K40" s="534"/>
      <c r="L40" s="534"/>
      <c r="M40" s="534"/>
      <c r="N40" s="535"/>
    </row>
  </sheetData>
  <mergeCells count="6">
    <mergeCell ref="K2:M2"/>
    <mergeCell ref="A4:N4"/>
    <mergeCell ref="A3:N3"/>
    <mergeCell ref="J40:N40"/>
    <mergeCell ref="A40:F40"/>
    <mergeCell ref="A5:N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I133"/>
  <sheetViews>
    <sheetView topLeftCell="A8" zoomScale="60" zoomScaleNormal="60" workbookViewId="0">
      <pane xSplit="3" ySplit="12" topLeftCell="H41" activePane="bottomRight" state="frozen"/>
      <selection activeCell="A8" sqref="A8"/>
      <selection pane="topRight" activeCell="D8" sqref="D8"/>
      <selection pane="bottomLeft" activeCell="A20" sqref="A20"/>
      <selection pane="bottomRight" activeCell="AZ11" sqref="AZ11:AZ16"/>
    </sheetView>
  </sheetViews>
  <sheetFormatPr defaultRowHeight="15.75" x14ac:dyDescent="0.25"/>
  <cols>
    <col min="1" max="1" width="4.28515625" style="1" customWidth="1"/>
    <col min="2" max="2" width="54" style="1" customWidth="1"/>
    <col min="3" max="3" width="14.7109375" style="1" customWidth="1"/>
    <col min="4" max="4" width="19.7109375" style="1" customWidth="1"/>
    <col min="5" max="5" width="18" style="1" customWidth="1"/>
    <col min="6" max="6" width="17.7109375" style="1" customWidth="1"/>
    <col min="7" max="7" width="18.28515625" style="1" customWidth="1"/>
    <col min="8" max="12" width="18" style="1" customWidth="1"/>
    <col min="13" max="13" width="20.42578125" style="1" customWidth="1"/>
    <col min="14" max="14" width="18" style="1" customWidth="1"/>
    <col min="15" max="15" width="17.85546875" style="1" customWidth="1"/>
    <col min="16" max="16" width="16.42578125" style="1" customWidth="1"/>
    <col min="17" max="17" width="18" style="1" customWidth="1"/>
    <col min="18" max="28" width="20.5703125" style="1" hidden="1" customWidth="1"/>
    <col min="29" max="29" width="22.28515625" style="1" hidden="1" customWidth="1"/>
    <col min="30" max="30" width="20.28515625" style="1" hidden="1" customWidth="1"/>
    <col min="31" max="31" width="18.85546875" style="1" hidden="1" customWidth="1"/>
    <col min="32" max="38" width="21" style="1" hidden="1" customWidth="1"/>
    <col min="39" max="39" width="18" style="1" hidden="1" customWidth="1"/>
    <col min="40" max="40" width="17.7109375" style="1" hidden="1" customWidth="1"/>
    <col min="41" max="41" width="13.5703125" style="1" hidden="1" customWidth="1"/>
    <col min="42" max="42" width="13.85546875" style="1" hidden="1" customWidth="1"/>
    <col min="43" max="43" width="12.5703125" style="1" hidden="1" customWidth="1"/>
    <col min="44" max="45" width="9.140625" style="1" hidden="1" customWidth="1"/>
    <col min="46" max="46" width="12.85546875" style="1" hidden="1" customWidth="1"/>
    <col min="47" max="47" width="9.140625" style="1" hidden="1" customWidth="1"/>
    <col min="48" max="48" width="7" style="1" hidden="1" customWidth="1"/>
    <col min="49" max="49" width="17.7109375" style="1" hidden="1" customWidth="1"/>
    <col min="50" max="50" width="18.28515625" style="1" hidden="1" customWidth="1"/>
    <col min="51" max="51" width="17.85546875" style="1" customWidth="1"/>
    <col min="52" max="52" width="17.28515625" style="1" customWidth="1"/>
    <col min="53" max="53" width="18.28515625" style="1" customWidth="1"/>
    <col min="54" max="54" width="17.85546875" style="1" customWidth="1"/>
    <col min="55" max="55" width="19" style="1" customWidth="1"/>
    <col min="56" max="56" width="17.7109375" style="1" customWidth="1"/>
    <col min="57" max="57" width="12.42578125" style="1" customWidth="1"/>
    <col min="58" max="58" width="11.28515625" style="1" customWidth="1"/>
    <col min="59" max="59" width="11.5703125" style="1" customWidth="1"/>
    <col min="60" max="60" width="13" style="1" customWidth="1"/>
    <col min="61" max="61" width="12.42578125" style="1" customWidth="1"/>
    <col min="62" max="16384" width="9.140625" style="1"/>
  </cols>
  <sheetData>
    <row r="1" spans="1:55" ht="18.75" hidden="1" customHeight="1" x14ac:dyDescent="0.3">
      <c r="D1" s="416" t="s">
        <v>30</v>
      </c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6"/>
    </row>
    <row r="2" spans="1:55" ht="18.75" hidden="1" customHeight="1" x14ac:dyDescent="0.3">
      <c r="D2" s="416" t="s">
        <v>31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6"/>
      <c r="AM2" s="416"/>
      <c r="AN2" s="416"/>
      <c r="AO2" s="416"/>
    </row>
    <row r="3" spans="1:55" ht="18.75" hidden="1" customHeight="1" x14ac:dyDescent="0.3">
      <c r="D3" s="416" t="s">
        <v>32</v>
      </c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  <c r="AM3" s="416"/>
      <c r="AN3" s="416"/>
      <c r="AO3" s="416"/>
    </row>
    <row r="4" spans="1:55" ht="18.75" hidden="1" customHeight="1" x14ac:dyDescent="0.3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8"/>
      <c r="AO4" s="19"/>
    </row>
    <row r="5" spans="1:55" ht="18.75" hidden="1" customHeight="1" x14ac:dyDescent="0.3">
      <c r="D5" s="417" t="s">
        <v>33</v>
      </c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7"/>
      <c r="AN5" s="417"/>
      <c r="AO5" s="417"/>
    </row>
    <row r="6" spans="1:55" ht="15.75" hidden="1" customHeight="1" x14ac:dyDescent="0.3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20"/>
      <c r="AO6" s="19"/>
    </row>
    <row r="7" spans="1:55" ht="18.75" hidden="1" customHeight="1" x14ac:dyDescent="0.3">
      <c r="D7" s="416" t="s">
        <v>34</v>
      </c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416"/>
      <c r="AM7" s="416"/>
      <c r="AN7" s="416"/>
      <c r="AO7" s="416"/>
    </row>
    <row r="8" spans="1:55" ht="71.25" customHeight="1" x14ac:dyDescent="0.3">
      <c r="D8" s="135"/>
      <c r="E8" s="135"/>
      <c r="F8" s="135"/>
      <c r="G8" s="135"/>
      <c r="H8" s="135"/>
      <c r="I8" s="556" t="s">
        <v>136</v>
      </c>
      <c r="J8" s="556"/>
      <c r="K8" s="556"/>
      <c r="L8" s="556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</row>
    <row r="9" spans="1:55" ht="23.25" customHeight="1" x14ac:dyDescent="0.3">
      <c r="A9" s="418" t="s">
        <v>123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8"/>
      <c r="AS9" s="418"/>
      <c r="AT9" s="418"/>
      <c r="AU9" s="418"/>
      <c r="AV9" s="418"/>
      <c r="AW9" s="418"/>
      <c r="AX9" s="418"/>
      <c r="AY9" s="138"/>
      <c r="AZ9" s="138"/>
      <c r="BA9" s="138"/>
      <c r="BB9" s="138"/>
      <c r="BC9" s="138"/>
    </row>
    <row r="10" spans="1:55" ht="16.5" thickBot="1" x14ac:dyDescent="0.3"/>
    <row r="11" spans="1:55" ht="31.5" customHeight="1" thickBot="1" x14ac:dyDescent="0.3">
      <c r="A11" s="390" t="s">
        <v>0</v>
      </c>
      <c r="B11" s="390" t="s">
        <v>1</v>
      </c>
      <c r="C11" s="419" t="s">
        <v>2</v>
      </c>
      <c r="D11" s="557" t="s">
        <v>50</v>
      </c>
      <c r="E11" s="420" t="s">
        <v>104</v>
      </c>
      <c r="F11" s="421"/>
      <c r="G11" s="421"/>
      <c r="H11" s="421"/>
      <c r="I11" s="422"/>
      <c r="J11" s="557" t="s">
        <v>52</v>
      </c>
      <c r="K11" s="560" t="s">
        <v>124</v>
      </c>
      <c r="L11" s="561"/>
      <c r="M11" s="561"/>
      <c r="N11" s="561"/>
      <c r="O11" s="561"/>
      <c r="P11" s="562"/>
      <c r="Q11" s="563"/>
      <c r="R11" s="424" t="s">
        <v>55</v>
      </c>
      <c r="S11" s="411" t="s">
        <v>56</v>
      </c>
      <c r="T11" s="413" t="s">
        <v>57</v>
      </c>
      <c r="U11" s="413" t="s">
        <v>58</v>
      </c>
      <c r="V11" s="413" t="s">
        <v>54</v>
      </c>
      <c r="W11" s="413" t="s">
        <v>59</v>
      </c>
      <c r="X11" s="405" t="s">
        <v>60</v>
      </c>
      <c r="Y11" s="411" t="s">
        <v>61</v>
      </c>
      <c r="Z11" s="413" t="s">
        <v>57</v>
      </c>
      <c r="AA11" s="413" t="s">
        <v>62</v>
      </c>
      <c r="AB11" s="413" t="s">
        <v>54</v>
      </c>
      <c r="AC11" s="409" t="s">
        <v>63</v>
      </c>
      <c r="AD11" s="397" t="s">
        <v>64</v>
      </c>
      <c r="AE11" s="399" t="s">
        <v>65</v>
      </c>
      <c r="AF11" s="411" t="s">
        <v>61</v>
      </c>
      <c r="AG11" s="413" t="s">
        <v>57</v>
      </c>
      <c r="AH11" s="413" t="s">
        <v>62</v>
      </c>
      <c r="AI11" s="413" t="s">
        <v>54</v>
      </c>
      <c r="AJ11" s="409" t="s">
        <v>66</v>
      </c>
      <c r="AK11" s="397" t="s">
        <v>64</v>
      </c>
      <c r="AL11" s="399" t="s">
        <v>65</v>
      </c>
      <c r="AM11" s="402" t="s">
        <v>67</v>
      </c>
      <c r="AN11" s="407" t="s">
        <v>68</v>
      </c>
      <c r="AO11" s="407"/>
      <c r="AP11" s="407"/>
      <c r="AQ11" s="62"/>
      <c r="AR11" s="6"/>
      <c r="AS11" s="6"/>
      <c r="AT11" s="62">
        <v>0.90842999999999996</v>
      </c>
      <c r="AU11" s="6" t="s">
        <v>69</v>
      </c>
      <c r="AV11" s="6"/>
      <c r="AW11" s="408" t="s">
        <v>70</v>
      </c>
      <c r="AX11" s="408" t="s">
        <v>71</v>
      </c>
      <c r="AY11" s="538" t="s">
        <v>126</v>
      </c>
      <c r="AZ11" s="538" t="s">
        <v>127</v>
      </c>
      <c r="BA11" s="538" t="s">
        <v>128</v>
      </c>
      <c r="BB11" s="537" t="s">
        <v>129</v>
      </c>
      <c r="BC11" s="537" t="s">
        <v>130</v>
      </c>
    </row>
    <row r="12" spans="1:55" ht="17.25" customHeight="1" x14ac:dyDescent="0.25">
      <c r="A12" s="390"/>
      <c r="B12" s="390"/>
      <c r="C12" s="419"/>
      <c r="D12" s="559"/>
      <c r="E12" s="387" t="s">
        <v>73</v>
      </c>
      <c r="F12" s="389" t="s">
        <v>74</v>
      </c>
      <c r="G12" s="391" t="s">
        <v>53</v>
      </c>
      <c r="H12" s="389" t="s">
        <v>54</v>
      </c>
      <c r="I12" s="392" t="s">
        <v>75</v>
      </c>
      <c r="J12" s="558"/>
      <c r="K12" s="544" t="s">
        <v>105</v>
      </c>
      <c r="L12" s="547" t="s">
        <v>106</v>
      </c>
      <c r="M12" s="547" t="s">
        <v>107</v>
      </c>
      <c r="N12" s="547" t="s">
        <v>54</v>
      </c>
      <c r="O12" s="550" t="s">
        <v>108</v>
      </c>
      <c r="P12" s="553" t="s">
        <v>109</v>
      </c>
      <c r="Q12" s="541" t="s">
        <v>125</v>
      </c>
      <c r="R12" s="425"/>
      <c r="S12" s="412"/>
      <c r="T12" s="390"/>
      <c r="U12" s="390"/>
      <c r="V12" s="390"/>
      <c r="W12" s="390"/>
      <c r="X12" s="406"/>
      <c r="Y12" s="412"/>
      <c r="Z12" s="390"/>
      <c r="AA12" s="390"/>
      <c r="AB12" s="390"/>
      <c r="AC12" s="410"/>
      <c r="AD12" s="398"/>
      <c r="AE12" s="400"/>
      <c r="AF12" s="412"/>
      <c r="AG12" s="390"/>
      <c r="AH12" s="390"/>
      <c r="AI12" s="390"/>
      <c r="AJ12" s="410"/>
      <c r="AK12" s="398"/>
      <c r="AL12" s="400"/>
      <c r="AM12" s="403"/>
      <c r="AN12" s="394" t="s">
        <v>73</v>
      </c>
      <c r="AO12" s="390" t="s">
        <v>74</v>
      </c>
      <c r="AP12" s="395" t="s">
        <v>76</v>
      </c>
      <c r="AQ12" s="62"/>
      <c r="AR12" s="6"/>
      <c r="AS12" s="6"/>
      <c r="AT12" s="62">
        <v>0.86099999999999999</v>
      </c>
      <c r="AU12" s="396" t="s">
        <v>77</v>
      </c>
      <c r="AV12" s="396"/>
      <c r="AW12" s="408"/>
      <c r="AX12" s="408"/>
      <c r="AY12" s="539"/>
      <c r="AZ12" s="539"/>
      <c r="BA12" s="539"/>
      <c r="BB12" s="537"/>
      <c r="BC12" s="537"/>
    </row>
    <row r="13" spans="1:55" ht="15" customHeight="1" x14ac:dyDescent="0.25">
      <c r="A13" s="390"/>
      <c r="B13" s="390"/>
      <c r="C13" s="419"/>
      <c r="D13" s="559"/>
      <c r="E13" s="388"/>
      <c r="F13" s="390"/>
      <c r="G13" s="391"/>
      <c r="H13" s="390"/>
      <c r="I13" s="392"/>
      <c r="J13" s="558"/>
      <c r="K13" s="545"/>
      <c r="L13" s="548"/>
      <c r="M13" s="548"/>
      <c r="N13" s="548"/>
      <c r="O13" s="551"/>
      <c r="P13" s="554"/>
      <c r="Q13" s="542"/>
      <c r="R13" s="425"/>
      <c r="S13" s="412"/>
      <c r="T13" s="390"/>
      <c r="U13" s="390"/>
      <c r="V13" s="390"/>
      <c r="W13" s="390"/>
      <c r="X13" s="406"/>
      <c r="Y13" s="412"/>
      <c r="Z13" s="390"/>
      <c r="AA13" s="390"/>
      <c r="AB13" s="390"/>
      <c r="AC13" s="410"/>
      <c r="AD13" s="398"/>
      <c r="AE13" s="400"/>
      <c r="AF13" s="412"/>
      <c r="AG13" s="390"/>
      <c r="AH13" s="390"/>
      <c r="AI13" s="390"/>
      <c r="AJ13" s="410"/>
      <c r="AK13" s="398"/>
      <c r="AL13" s="400"/>
      <c r="AM13" s="403"/>
      <c r="AN13" s="394"/>
      <c r="AO13" s="390"/>
      <c r="AP13" s="391"/>
      <c r="AQ13" s="62"/>
      <c r="AR13" s="6"/>
      <c r="AS13" s="6"/>
      <c r="AT13" s="62">
        <v>0.90800000000000003</v>
      </c>
      <c r="AU13" s="396" t="s">
        <v>37</v>
      </c>
      <c r="AV13" s="396"/>
      <c r="AW13" s="408"/>
      <c r="AX13" s="408"/>
      <c r="AY13" s="539"/>
      <c r="AZ13" s="539"/>
      <c r="BA13" s="539"/>
      <c r="BB13" s="537"/>
      <c r="BC13" s="537"/>
    </row>
    <row r="14" spans="1:55" ht="13.5" customHeight="1" x14ac:dyDescent="0.25">
      <c r="A14" s="390"/>
      <c r="B14" s="390"/>
      <c r="C14" s="419"/>
      <c r="D14" s="559"/>
      <c r="E14" s="388"/>
      <c r="F14" s="390"/>
      <c r="G14" s="391"/>
      <c r="H14" s="390"/>
      <c r="I14" s="392"/>
      <c r="J14" s="558"/>
      <c r="K14" s="545"/>
      <c r="L14" s="548"/>
      <c r="M14" s="548"/>
      <c r="N14" s="548"/>
      <c r="O14" s="551"/>
      <c r="P14" s="554"/>
      <c r="Q14" s="542"/>
      <c r="R14" s="425"/>
      <c r="S14" s="412"/>
      <c r="T14" s="390"/>
      <c r="U14" s="390"/>
      <c r="V14" s="390"/>
      <c r="W14" s="390"/>
      <c r="X14" s="406"/>
      <c r="Y14" s="412"/>
      <c r="Z14" s="390"/>
      <c r="AA14" s="390"/>
      <c r="AB14" s="390"/>
      <c r="AC14" s="410"/>
      <c r="AD14" s="398"/>
      <c r="AE14" s="400"/>
      <c r="AF14" s="412"/>
      <c r="AG14" s="390"/>
      <c r="AH14" s="390"/>
      <c r="AI14" s="390"/>
      <c r="AJ14" s="410"/>
      <c r="AK14" s="398"/>
      <c r="AL14" s="400"/>
      <c r="AM14" s="403"/>
      <c r="AN14" s="394"/>
      <c r="AO14" s="390"/>
      <c r="AP14" s="391"/>
      <c r="AQ14" s="62"/>
      <c r="AR14" s="6"/>
      <c r="AS14" s="6"/>
      <c r="AT14" s="62">
        <v>0.97299999999999998</v>
      </c>
      <c r="AU14" s="396" t="s">
        <v>38</v>
      </c>
      <c r="AV14" s="396"/>
      <c r="AW14" s="408"/>
      <c r="AX14" s="408"/>
      <c r="AY14" s="539"/>
      <c r="AZ14" s="539"/>
      <c r="BA14" s="539"/>
      <c r="BB14" s="537"/>
      <c r="BC14" s="537"/>
    </row>
    <row r="15" spans="1:55" ht="16.5" customHeight="1" x14ac:dyDescent="0.25">
      <c r="A15" s="390"/>
      <c r="B15" s="390"/>
      <c r="C15" s="419"/>
      <c r="D15" s="559"/>
      <c r="E15" s="388"/>
      <c r="F15" s="390"/>
      <c r="G15" s="391"/>
      <c r="H15" s="390"/>
      <c r="I15" s="392"/>
      <c r="J15" s="558"/>
      <c r="K15" s="545"/>
      <c r="L15" s="548"/>
      <c r="M15" s="548"/>
      <c r="N15" s="548"/>
      <c r="O15" s="551"/>
      <c r="P15" s="554"/>
      <c r="Q15" s="542"/>
      <c r="R15" s="425"/>
      <c r="S15" s="412"/>
      <c r="T15" s="390"/>
      <c r="U15" s="390"/>
      <c r="V15" s="390"/>
      <c r="W15" s="390"/>
      <c r="X15" s="406"/>
      <c r="Y15" s="412"/>
      <c r="Z15" s="390"/>
      <c r="AA15" s="390"/>
      <c r="AB15" s="390"/>
      <c r="AC15" s="410"/>
      <c r="AD15" s="398"/>
      <c r="AE15" s="400"/>
      <c r="AF15" s="412"/>
      <c r="AG15" s="390"/>
      <c r="AH15" s="390"/>
      <c r="AI15" s="390"/>
      <c r="AJ15" s="410"/>
      <c r="AK15" s="398"/>
      <c r="AL15" s="400"/>
      <c r="AM15" s="403"/>
      <c r="AN15" s="394"/>
      <c r="AO15" s="390"/>
      <c r="AP15" s="391"/>
      <c r="AQ15" s="62"/>
      <c r="AR15" s="6"/>
      <c r="AS15" s="6"/>
      <c r="AT15" s="62">
        <v>1.0649999999999999</v>
      </c>
      <c r="AU15" s="396" t="s">
        <v>39</v>
      </c>
      <c r="AV15" s="396"/>
      <c r="AW15" s="408"/>
      <c r="AX15" s="408"/>
      <c r="AY15" s="539"/>
      <c r="AZ15" s="539"/>
      <c r="BA15" s="539"/>
      <c r="BB15" s="537"/>
      <c r="BC15" s="537"/>
    </row>
    <row r="16" spans="1:55" ht="128.25" customHeight="1" thickBot="1" x14ac:dyDescent="0.3">
      <c r="A16" s="390"/>
      <c r="B16" s="390"/>
      <c r="C16" s="419"/>
      <c r="D16" s="559"/>
      <c r="E16" s="388"/>
      <c r="F16" s="390"/>
      <c r="G16" s="389"/>
      <c r="H16" s="390"/>
      <c r="I16" s="393"/>
      <c r="J16" s="558"/>
      <c r="K16" s="546"/>
      <c r="L16" s="549"/>
      <c r="M16" s="549"/>
      <c r="N16" s="549"/>
      <c r="O16" s="552"/>
      <c r="P16" s="555"/>
      <c r="Q16" s="543"/>
      <c r="R16" s="425"/>
      <c r="S16" s="412"/>
      <c r="T16" s="390"/>
      <c r="U16" s="390"/>
      <c r="V16" s="390"/>
      <c r="W16" s="390"/>
      <c r="X16" s="406"/>
      <c r="Y16" s="412"/>
      <c r="Z16" s="390"/>
      <c r="AA16" s="390"/>
      <c r="AB16" s="390"/>
      <c r="AC16" s="410"/>
      <c r="AD16" s="398"/>
      <c r="AE16" s="401"/>
      <c r="AF16" s="412"/>
      <c r="AG16" s="390"/>
      <c r="AH16" s="390"/>
      <c r="AI16" s="390"/>
      <c r="AJ16" s="410"/>
      <c r="AK16" s="398"/>
      <c r="AL16" s="401"/>
      <c r="AM16" s="404"/>
      <c r="AN16" s="394"/>
      <c r="AO16" s="390"/>
      <c r="AP16" s="389"/>
      <c r="AQ16" s="62"/>
      <c r="AR16" s="6"/>
      <c r="AS16" s="6"/>
      <c r="AT16" s="62">
        <v>0.55500000000000005</v>
      </c>
      <c r="AU16" s="6" t="s">
        <v>78</v>
      </c>
      <c r="AV16" s="6"/>
      <c r="AW16" s="408"/>
      <c r="AX16" s="408"/>
      <c r="AY16" s="540"/>
      <c r="AZ16" s="540"/>
      <c r="BA16" s="540"/>
      <c r="BB16" s="537"/>
      <c r="BC16" s="537"/>
    </row>
    <row r="17" spans="1:61" x14ac:dyDescent="0.25">
      <c r="A17" s="21" t="s">
        <v>3</v>
      </c>
      <c r="B17" s="22" t="s">
        <v>4</v>
      </c>
      <c r="C17" s="63"/>
      <c r="D17" s="24"/>
      <c r="E17" s="21"/>
      <c r="F17" s="21"/>
      <c r="G17" s="21"/>
      <c r="H17" s="21"/>
      <c r="I17" s="63"/>
      <c r="J17" s="24"/>
      <c r="K17" s="181"/>
      <c r="L17" s="181"/>
      <c r="M17" s="181"/>
      <c r="N17" s="181"/>
      <c r="O17" s="182"/>
      <c r="P17" s="185"/>
      <c r="Q17" s="181"/>
      <c r="R17" s="64"/>
      <c r="S17" s="24"/>
      <c r="T17" s="21"/>
      <c r="U17" s="21"/>
      <c r="V17" s="21"/>
      <c r="W17" s="21"/>
      <c r="X17" s="64"/>
      <c r="Y17" s="24"/>
      <c r="Z17" s="21"/>
      <c r="AA17" s="21"/>
      <c r="AB17" s="21"/>
      <c r="AC17" s="65"/>
      <c r="AD17" s="66"/>
      <c r="AE17" s="67"/>
      <c r="AF17" s="24"/>
      <c r="AG17" s="21"/>
      <c r="AH17" s="21"/>
      <c r="AI17" s="21"/>
      <c r="AJ17" s="65"/>
      <c r="AK17" s="66"/>
      <c r="AL17" s="67"/>
      <c r="AM17" s="26"/>
      <c r="AN17" s="23"/>
      <c r="AO17" s="23"/>
      <c r="AP17" s="23"/>
      <c r="AQ17" s="68"/>
      <c r="AR17" s="23"/>
      <c r="AS17" s="23"/>
      <c r="AT17" s="68">
        <v>63.52</v>
      </c>
      <c r="AU17" s="23" t="s">
        <v>79</v>
      </c>
      <c r="AV17" s="23"/>
      <c r="AW17" s="23"/>
      <c r="AX17" s="23"/>
      <c r="AY17" s="23"/>
      <c r="AZ17" s="23"/>
      <c r="BA17" s="23"/>
      <c r="BB17" s="23"/>
      <c r="BC17" s="27"/>
    </row>
    <row r="18" spans="1:61" ht="24.2" customHeight="1" x14ac:dyDescent="0.25">
      <c r="A18" s="28"/>
      <c r="B18" s="9" t="s">
        <v>5</v>
      </c>
      <c r="C18" s="70"/>
      <c r="D18" s="71"/>
      <c r="E18" s="28"/>
      <c r="F18" s="28"/>
      <c r="G18" s="28"/>
      <c r="H18" s="28"/>
      <c r="I18" s="72"/>
      <c r="J18" s="71"/>
      <c r="K18" s="28"/>
      <c r="L18" s="28"/>
      <c r="M18" s="28"/>
      <c r="N18" s="28"/>
      <c r="O18" s="179"/>
      <c r="P18" s="177"/>
      <c r="Q18" s="28"/>
      <c r="R18" s="64"/>
      <c r="S18" s="71"/>
      <c r="T18" s="28"/>
      <c r="U18" s="28"/>
      <c r="V18" s="28"/>
      <c r="W18" s="28"/>
      <c r="X18" s="64"/>
      <c r="Y18" s="71"/>
      <c r="Z18" s="28"/>
      <c r="AA18" s="28"/>
      <c r="AB18" s="28"/>
      <c r="AC18" s="52"/>
      <c r="AD18" s="66"/>
      <c r="AE18" s="73"/>
      <c r="AF18" s="71"/>
      <c r="AG18" s="28"/>
      <c r="AH18" s="28"/>
      <c r="AI18" s="28"/>
      <c r="AJ18" s="52"/>
      <c r="AK18" s="66"/>
      <c r="AL18" s="73"/>
      <c r="AM18" s="30"/>
      <c r="AN18" s="6"/>
      <c r="AO18" s="6"/>
      <c r="AP18" s="6"/>
      <c r="AQ18" s="6"/>
      <c r="AR18" s="6"/>
      <c r="AS18" s="6"/>
      <c r="AT18" s="6">
        <v>0.55500000000000005</v>
      </c>
      <c r="AU18" s="6" t="s">
        <v>80</v>
      </c>
      <c r="AV18" s="6"/>
      <c r="AW18" s="6"/>
      <c r="AX18" s="6"/>
      <c r="AY18" s="6"/>
      <c r="AZ18" s="6"/>
      <c r="BA18" s="6"/>
      <c r="BB18" s="6"/>
      <c r="BC18" s="192"/>
    </row>
    <row r="19" spans="1:61" x14ac:dyDescent="0.25">
      <c r="A19" s="136"/>
      <c r="B19" s="10" t="s">
        <v>6</v>
      </c>
      <c r="C19" s="74"/>
      <c r="D19" s="75"/>
      <c r="E19" s="32"/>
      <c r="F19" s="32"/>
      <c r="G19" s="32"/>
      <c r="H19" s="32"/>
      <c r="I19" s="76"/>
      <c r="J19" s="75"/>
      <c r="K19" s="32"/>
      <c r="L19" s="32"/>
      <c r="M19" s="32"/>
      <c r="N19" s="32"/>
      <c r="O19" s="180"/>
      <c r="P19" s="178"/>
      <c r="Q19" s="32"/>
      <c r="R19" s="77"/>
      <c r="S19" s="75"/>
      <c r="T19" s="32"/>
      <c r="U19" s="32"/>
      <c r="V19" s="32"/>
      <c r="W19" s="32"/>
      <c r="X19" s="77"/>
      <c r="Y19" s="75"/>
      <c r="Z19" s="32"/>
      <c r="AA19" s="32"/>
      <c r="AB19" s="32"/>
      <c r="AC19" s="32"/>
      <c r="AD19" s="78"/>
      <c r="AE19" s="79"/>
      <c r="AF19" s="75"/>
      <c r="AG19" s="32"/>
      <c r="AH19" s="32"/>
      <c r="AI19" s="32"/>
      <c r="AJ19" s="32"/>
      <c r="AK19" s="78"/>
      <c r="AL19" s="79"/>
      <c r="AM19" s="35"/>
      <c r="AN19" s="33"/>
      <c r="AO19" s="34"/>
      <c r="AP19" s="33"/>
      <c r="AQ19" s="6"/>
      <c r="AR19" s="6"/>
      <c r="AS19" s="6"/>
      <c r="AT19" s="6">
        <v>1.022</v>
      </c>
      <c r="AU19" s="6" t="s">
        <v>81</v>
      </c>
      <c r="AV19" s="6"/>
      <c r="AW19" s="6"/>
      <c r="AX19" s="6"/>
      <c r="AY19" s="6"/>
      <c r="AZ19" s="6"/>
      <c r="BA19" s="6"/>
      <c r="BB19" s="6"/>
      <c r="BC19" s="192"/>
    </row>
    <row r="20" spans="1:61" ht="20.25" x14ac:dyDescent="0.3">
      <c r="A20" s="136"/>
      <c r="B20" s="136" t="s">
        <v>7</v>
      </c>
      <c r="C20" s="80" t="s">
        <v>35</v>
      </c>
      <c r="D20" s="140">
        <f>H20+I20</f>
        <v>2002.3990000000001</v>
      </c>
      <c r="E20" s="81">
        <v>612.72</v>
      </c>
      <c r="F20" s="82">
        <v>127.73</v>
      </c>
      <c r="G20" s="83">
        <v>0.23899999999999999</v>
      </c>
      <c r="H20" s="84">
        <f>E20+F20+G20</f>
        <v>740.68900000000008</v>
      </c>
      <c r="I20" s="143">
        <v>1261.71</v>
      </c>
      <c r="J20" s="144" t="e">
        <f>Q20+N20+O20+P20</f>
        <v>#REF!</v>
      </c>
      <c r="K20" s="175">
        <v>680.12</v>
      </c>
      <c r="L20" s="37">
        <v>133.87</v>
      </c>
      <c r="M20" s="85">
        <v>0.26700000000000002</v>
      </c>
      <c r="N20" s="37">
        <f>K20+L20+M20</f>
        <v>814.25700000000006</v>
      </c>
      <c r="O20" s="184">
        <v>7.76E-4</v>
      </c>
      <c r="P20" s="186" t="e">
        <f>#REF!</f>
        <v>#REF!</v>
      </c>
      <c r="Q20" s="176">
        <f>'Фактические уровни нерег. цен'!C13</f>
        <v>5443.11</v>
      </c>
      <c r="R20" s="148" t="e">
        <f>J20/D20*100-100</f>
        <v>#REF!</v>
      </c>
      <c r="S20" s="144">
        <f t="shared" ref="S20:S26" si="0">W20+V20</f>
        <v>2130.94</v>
      </c>
      <c r="T20" s="145">
        <v>532.79999999999995</v>
      </c>
      <c r="U20" s="141">
        <v>127.73</v>
      </c>
      <c r="V20" s="147">
        <f t="shared" ref="V20:V26" si="1">T20+U20</f>
        <v>660.53</v>
      </c>
      <c r="W20" s="145">
        <v>1470.41</v>
      </c>
      <c r="X20" s="148">
        <f>S20/D20*100-100</f>
        <v>6.4193499896873618</v>
      </c>
      <c r="Y20" s="144">
        <f>AC20+AB20</f>
        <v>1851.26</v>
      </c>
      <c r="Z20" s="145">
        <v>532.79999999999995</v>
      </c>
      <c r="AA20" s="142">
        <v>56.75</v>
      </c>
      <c r="AB20" s="147">
        <f t="shared" ref="AB20:AB26" si="2">Z20+AA20</f>
        <v>589.54999999999995</v>
      </c>
      <c r="AC20" s="149">
        <v>1261.71</v>
      </c>
      <c r="AD20" s="150">
        <f>Y20/D20*100-100</f>
        <v>-7.5478962983900857</v>
      </c>
      <c r="AE20" s="151" t="e">
        <f>R20+X20+AD20</f>
        <v>#REF!</v>
      </c>
      <c r="AF20" s="144">
        <f>AJ20+AI20</f>
        <v>1851.26</v>
      </c>
      <c r="AG20" s="145">
        <v>532.79999999999995</v>
      </c>
      <c r="AH20" s="142">
        <v>56.75</v>
      </c>
      <c r="AI20" s="147">
        <f t="shared" ref="AI20:AI26" si="3">AG20+AH20</f>
        <v>589.54999999999995</v>
      </c>
      <c r="AJ20" s="149">
        <v>1261.71</v>
      </c>
      <c r="AK20" s="150">
        <f>AF20/Y20*100-100</f>
        <v>0</v>
      </c>
      <c r="AL20" s="151" t="e">
        <f t="shared" ref="AL20:AL50" si="4">AK20+R20+X20</f>
        <v>#REF!</v>
      </c>
      <c r="AM20" s="142">
        <f>[3]расчет!D22</f>
        <v>1510.746352628016</v>
      </c>
      <c r="AN20" s="152">
        <v>671.85</v>
      </c>
      <c r="AO20" s="152">
        <v>127.73</v>
      </c>
      <c r="AP20" s="153">
        <f t="shared" ref="AP20:AP25" si="5">AN20+AO20</f>
        <v>799.58</v>
      </c>
      <c r="AQ20" s="154"/>
      <c r="AR20" s="155"/>
      <c r="AS20" s="155"/>
      <c r="AT20" s="154">
        <v>1.1240000000000001</v>
      </c>
      <c r="AU20" s="155" t="s">
        <v>82</v>
      </c>
      <c r="AV20" s="155"/>
      <c r="AW20" s="156">
        <f>AM20+AP20</f>
        <v>2310.3263526280161</v>
      </c>
      <c r="AX20" s="156">
        <f t="shared" ref="AX20:AX49" si="6">AW20/D20*100</f>
        <v>115.37792181418469</v>
      </c>
      <c r="AY20" s="191">
        <f>K20/E20*100</f>
        <v>111.00013056534794</v>
      </c>
      <c r="AZ20" s="191">
        <f t="shared" ref="AZ20:BA20" si="7">L20/F20*100</f>
        <v>104.80701479683707</v>
      </c>
      <c r="BA20" s="191">
        <f t="shared" si="7"/>
        <v>111.71548117154812</v>
      </c>
      <c r="BB20" s="191">
        <f>Q20/I20*100</f>
        <v>431.40737570440109</v>
      </c>
      <c r="BC20" s="193" t="e">
        <f>J20/D20*100</f>
        <v>#REF!</v>
      </c>
      <c r="BD20" s="89">
        <f>(U20+K20)/1000</f>
        <v>0.80785000000000007</v>
      </c>
      <c r="BE20" s="89">
        <f>'[4]август (Факт)'!$D$10</f>
        <v>0.74045000000000005</v>
      </c>
      <c r="BF20" s="1">
        <f t="shared" ref="BF20:BF50" si="8">AC20/1000+BD20</f>
        <v>2.0695600000000001</v>
      </c>
      <c r="BG20" s="1">
        <f>'[4]август (Факт)'!$F$10</f>
        <v>2.0672800000000002</v>
      </c>
      <c r="BH20" s="90">
        <f>BF20/D20*100</f>
        <v>0.10335402684479966</v>
      </c>
      <c r="BI20" s="1">
        <f>BG20/D20*100</f>
        <v>0.10324016342397296</v>
      </c>
    </row>
    <row r="21" spans="1:61" ht="20.25" x14ac:dyDescent="0.3">
      <c r="A21" s="136"/>
      <c r="B21" s="136" t="s">
        <v>9</v>
      </c>
      <c r="C21" s="80" t="s">
        <v>35</v>
      </c>
      <c r="D21" s="140">
        <f t="shared" ref="D21:D50" si="9">H21+I21</f>
        <v>2041.549</v>
      </c>
      <c r="E21" s="81">
        <v>612.72</v>
      </c>
      <c r="F21" s="82">
        <f t="shared" ref="F21:F26" si="10">$F$20</f>
        <v>127.73</v>
      </c>
      <c r="G21" s="174">
        <f t="shared" ref="G21:G26" si="11">$G$20</f>
        <v>0.23899999999999999</v>
      </c>
      <c r="H21" s="84">
        <f t="shared" ref="H21:H50" si="12">E21+F21+G21</f>
        <v>740.68900000000008</v>
      </c>
      <c r="I21" s="143">
        <v>1300.8599999999999</v>
      </c>
      <c r="J21" s="144" t="e">
        <f t="shared" ref="J21:J50" si="13">Q21+N21+O21+P21</f>
        <v>#REF!</v>
      </c>
      <c r="K21" s="175">
        <f>K20</f>
        <v>680.12</v>
      </c>
      <c r="L21" s="37">
        <f>$L$20</f>
        <v>133.87</v>
      </c>
      <c r="M21" s="85">
        <f t="shared" ref="M21:M26" si="14">$M$20</f>
        <v>0.26700000000000002</v>
      </c>
      <c r="N21" s="37">
        <f t="shared" ref="N21:N50" si="15">K21+L21+M21</f>
        <v>814.25700000000006</v>
      </c>
      <c r="O21" s="184">
        <f>O20</f>
        <v>7.76E-4</v>
      </c>
      <c r="P21" s="186" t="e">
        <f>P20</f>
        <v>#REF!</v>
      </c>
      <c r="Q21" s="176">
        <f>Q20</f>
        <v>5443.11</v>
      </c>
      <c r="R21" s="148" t="e">
        <f t="shared" ref="R21:R50" si="16">J21/D21*100-100</f>
        <v>#REF!</v>
      </c>
      <c r="S21" s="144">
        <f t="shared" si="0"/>
        <v>2218.8000000000002</v>
      </c>
      <c r="T21" s="145">
        <v>532.79999999999995</v>
      </c>
      <c r="U21" s="141">
        <v>127.73</v>
      </c>
      <c r="V21" s="147">
        <f t="shared" si="1"/>
        <v>660.53</v>
      </c>
      <c r="W21" s="145">
        <v>1558.27</v>
      </c>
      <c r="X21" s="148">
        <f t="shared" ref="X21:X50" si="17">S21/D21*100-100</f>
        <v>8.6821820098366516</v>
      </c>
      <c r="Y21" s="144">
        <f t="shared" ref="Y21:Y26" si="18">AC21+AB21</f>
        <v>1890.4099999999999</v>
      </c>
      <c r="Z21" s="145">
        <v>532.79999999999995</v>
      </c>
      <c r="AA21" s="142">
        <v>56.75</v>
      </c>
      <c r="AB21" s="147">
        <f t="shared" si="2"/>
        <v>589.54999999999995</v>
      </c>
      <c r="AC21" s="149">
        <v>1300.8599999999999</v>
      </c>
      <c r="AD21" s="150">
        <f t="shared" ref="AD21:AD50" si="19">Y21/D21*100-100</f>
        <v>-7.403153193971832</v>
      </c>
      <c r="AE21" s="151" t="e">
        <f t="shared" ref="AE21:AE50" si="20">R21+X21+AD21</f>
        <v>#REF!</v>
      </c>
      <c r="AF21" s="144">
        <f t="shared" ref="AF21:AF26" si="21">AJ21+AI21</f>
        <v>1890.4099999999999</v>
      </c>
      <c r="AG21" s="145">
        <v>532.79999999999995</v>
      </c>
      <c r="AH21" s="142">
        <v>56.75</v>
      </c>
      <c r="AI21" s="147">
        <f t="shared" si="3"/>
        <v>589.54999999999995</v>
      </c>
      <c r="AJ21" s="149">
        <v>1300.8599999999999</v>
      </c>
      <c r="AK21" s="150">
        <f t="shared" ref="AK21:AK50" si="22">AF21/Y21*100-100</f>
        <v>0</v>
      </c>
      <c r="AL21" s="151" t="e">
        <f t="shared" si="4"/>
        <v>#REF!</v>
      </c>
      <c r="AM21" s="142">
        <f>[3]расчет!E22</f>
        <v>1571.0842450180785</v>
      </c>
      <c r="AN21" s="152">
        <v>671.85</v>
      </c>
      <c r="AO21" s="152">
        <v>127.73</v>
      </c>
      <c r="AP21" s="153">
        <f t="shared" si="5"/>
        <v>799.58</v>
      </c>
      <c r="AQ21" s="154"/>
      <c r="AR21" s="155"/>
      <c r="AS21" s="155"/>
      <c r="AT21" s="154"/>
      <c r="AU21" s="155"/>
      <c r="AV21" s="155"/>
      <c r="AW21" s="156">
        <f t="shared" ref="AW21:AW49" si="23">AM21+AP21</f>
        <v>2370.6642450180784</v>
      </c>
      <c r="AX21" s="156">
        <f t="shared" si="6"/>
        <v>116.12085945613251</v>
      </c>
      <c r="AY21" s="191">
        <f t="shared" ref="AY21:AY50" si="24">K21/E21*100</f>
        <v>111.00013056534794</v>
      </c>
      <c r="AZ21" s="191">
        <f t="shared" ref="AZ21:AZ50" si="25">L21/F21*100</f>
        <v>104.80701479683707</v>
      </c>
      <c r="BA21" s="191">
        <f t="shared" ref="BA21:BA50" si="26">M21/G21*100</f>
        <v>111.71548117154812</v>
      </c>
      <c r="BB21" s="191">
        <f>Q21/I21*100</f>
        <v>418.42396568423965</v>
      </c>
      <c r="BC21" s="193" t="e">
        <f t="shared" ref="BC21:BC50" si="27">J21/D21*100</f>
        <v>#REF!</v>
      </c>
      <c r="BD21" s="89">
        <f t="shared" ref="BD21:BD50" si="28">(U21+K21)/1000</f>
        <v>0.80785000000000007</v>
      </c>
      <c r="BE21" s="89"/>
      <c r="BF21" s="1">
        <f t="shared" si="8"/>
        <v>2.1087099999999999</v>
      </c>
    </row>
    <row r="22" spans="1:61" ht="20.25" x14ac:dyDescent="0.3">
      <c r="A22" s="136"/>
      <c r="B22" s="136" t="s">
        <v>10</v>
      </c>
      <c r="C22" s="80" t="s">
        <v>35</v>
      </c>
      <c r="D22" s="140">
        <f t="shared" si="9"/>
        <v>2072.779</v>
      </c>
      <c r="E22" s="81">
        <v>612.72</v>
      </c>
      <c r="F22" s="82">
        <f t="shared" si="10"/>
        <v>127.73</v>
      </c>
      <c r="G22" s="174">
        <f t="shared" si="11"/>
        <v>0.23899999999999999</v>
      </c>
      <c r="H22" s="84">
        <f t="shared" si="12"/>
        <v>740.68900000000008</v>
      </c>
      <c r="I22" s="143">
        <v>1332.09</v>
      </c>
      <c r="J22" s="144" t="e">
        <f t="shared" si="13"/>
        <v>#REF!</v>
      </c>
      <c r="K22" s="175">
        <f t="shared" ref="K22:K26" si="29">K21</f>
        <v>680.12</v>
      </c>
      <c r="L22" s="37">
        <f t="shared" ref="L22:L50" si="30">$L$20</f>
        <v>133.87</v>
      </c>
      <c r="M22" s="85">
        <f t="shared" si="14"/>
        <v>0.26700000000000002</v>
      </c>
      <c r="N22" s="37">
        <f t="shared" si="15"/>
        <v>814.25700000000006</v>
      </c>
      <c r="O22" s="184">
        <f t="shared" ref="O22:Q50" si="31">O21</f>
        <v>7.76E-4</v>
      </c>
      <c r="P22" s="186" t="e">
        <f t="shared" si="31"/>
        <v>#REF!</v>
      </c>
      <c r="Q22" s="176">
        <f t="shared" si="31"/>
        <v>5443.11</v>
      </c>
      <c r="R22" s="148" t="e">
        <f t="shared" si="16"/>
        <v>#REF!</v>
      </c>
      <c r="S22" s="144">
        <f t="shared" si="0"/>
        <v>2218.8000000000002</v>
      </c>
      <c r="T22" s="145">
        <v>532.79999999999995</v>
      </c>
      <c r="U22" s="141">
        <v>127.73</v>
      </c>
      <c r="V22" s="147">
        <f t="shared" si="1"/>
        <v>660.53</v>
      </c>
      <c r="W22" s="145">
        <v>1558.27</v>
      </c>
      <c r="X22" s="148">
        <f t="shared" si="17"/>
        <v>7.0446969985705294</v>
      </c>
      <c r="Y22" s="144">
        <f t="shared" si="18"/>
        <v>1921.6399999999999</v>
      </c>
      <c r="Z22" s="145">
        <v>532.79999999999995</v>
      </c>
      <c r="AA22" s="142">
        <v>56.75</v>
      </c>
      <c r="AB22" s="147">
        <f t="shared" si="2"/>
        <v>589.54999999999995</v>
      </c>
      <c r="AC22" s="149">
        <v>1332.09</v>
      </c>
      <c r="AD22" s="150">
        <f t="shared" si="19"/>
        <v>-7.2916118891594408</v>
      </c>
      <c r="AE22" s="151" t="e">
        <f t="shared" si="20"/>
        <v>#REF!</v>
      </c>
      <c r="AF22" s="144">
        <f t="shared" si="21"/>
        <v>1921.6399999999999</v>
      </c>
      <c r="AG22" s="145">
        <v>532.79999999999995</v>
      </c>
      <c r="AH22" s="142">
        <v>56.75</v>
      </c>
      <c r="AI22" s="147">
        <f t="shared" si="3"/>
        <v>589.54999999999995</v>
      </c>
      <c r="AJ22" s="149">
        <v>1332.09</v>
      </c>
      <c r="AK22" s="150">
        <f t="shared" si="22"/>
        <v>0</v>
      </c>
      <c r="AL22" s="151" t="e">
        <f t="shared" si="4"/>
        <v>#REF!</v>
      </c>
      <c r="AM22" s="142">
        <f>[3]расчет!F22</f>
        <v>1619.3545589301284</v>
      </c>
      <c r="AN22" s="152">
        <v>671.85</v>
      </c>
      <c r="AO22" s="152">
        <v>127.73</v>
      </c>
      <c r="AP22" s="153">
        <f t="shared" si="5"/>
        <v>799.58</v>
      </c>
      <c r="AQ22" s="154">
        <f>D22-AN28</f>
        <v>1072.3589999999999</v>
      </c>
      <c r="AR22" s="155"/>
      <c r="AS22" s="155"/>
      <c r="AT22" s="155"/>
      <c r="AU22" s="155"/>
      <c r="AV22" s="155"/>
      <c r="AW22" s="156">
        <f t="shared" si="23"/>
        <v>2418.9345589301283</v>
      </c>
      <c r="AX22" s="156">
        <f t="shared" si="6"/>
        <v>116.7000707229342</v>
      </c>
      <c r="AY22" s="191">
        <f t="shared" si="24"/>
        <v>111.00013056534794</v>
      </c>
      <c r="AZ22" s="191">
        <f t="shared" si="25"/>
        <v>104.80701479683707</v>
      </c>
      <c r="BA22" s="191">
        <f t="shared" si="26"/>
        <v>111.71548117154812</v>
      </c>
      <c r="BB22" s="191">
        <f t="shared" ref="BB22:BB50" si="32">Q22/I22*100</f>
        <v>408.6142828187285</v>
      </c>
      <c r="BC22" s="193" t="e">
        <f t="shared" si="27"/>
        <v>#REF!</v>
      </c>
      <c r="BD22" s="89">
        <f t="shared" si="28"/>
        <v>0.80785000000000007</v>
      </c>
      <c r="BE22" s="89"/>
      <c r="BF22" s="1">
        <f t="shared" si="8"/>
        <v>2.1399400000000002</v>
      </c>
    </row>
    <row r="23" spans="1:61" ht="20.25" x14ac:dyDescent="0.3">
      <c r="A23" s="136"/>
      <c r="B23" s="136" t="s">
        <v>11</v>
      </c>
      <c r="C23" s="80" t="s">
        <v>35</v>
      </c>
      <c r="D23" s="140">
        <f t="shared" si="9"/>
        <v>2109.509</v>
      </c>
      <c r="E23" s="81">
        <v>612.72</v>
      </c>
      <c r="F23" s="82">
        <f t="shared" si="10"/>
        <v>127.73</v>
      </c>
      <c r="G23" s="174">
        <f t="shared" si="11"/>
        <v>0.23899999999999999</v>
      </c>
      <c r="H23" s="84">
        <f t="shared" si="12"/>
        <v>740.68900000000008</v>
      </c>
      <c r="I23" s="143">
        <v>1368.82</v>
      </c>
      <c r="J23" s="144" t="e">
        <f t="shared" si="13"/>
        <v>#REF!</v>
      </c>
      <c r="K23" s="175">
        <f t="shared" si="29"/>
        <v>680.12</v>
      </c>
      <c r="L23" s="37">
        <f t="shared" si="30"/>
        <v>133.87</v>
      </c>
      <c r="M23" s="85">
        <f t="shared" si="14"/>
        <v>0.26700000000000002</v>
      </c>
      <c r="N23" s="37">
        <f t="shared" si="15"/>
        <v>814.25700000000006</v>
      </c>
      <c r="O23" s="184">
        <f t="shared" si="31"/>
        <v>7.76E-4</v>
      </c>
      <c r="P23" s="186" t="e">
        <f t="shared" si="31"/>
        <v>#REF!</v>
      </c>
      <c r="Q23" s="176">
        <f t="shared" si="31"/>
        <v>5443.11</v>
      </c>
      <c r="R23" s="148" t="e">
        <f t="shared" si="16"/>
        <v>#REF!</v>
      </c>
      <c r="S23" s="144">
        <f t="shared" si="0"/>
        <v>2338.6099999999997</v>
      </c>
      <c r="T23" s="145">
        <v>532.79999999999995</v>
      </c>
      <c r="U23" s="141">
        <v>127.73</v>
      </c>
      <c r="V23" s="147">
        <f t="shared" si="1"/>
        <v>660.53</v>
      </c>
      <c r="W23" s="145">
        <v>1678.08</v>
      </c>
      <c r="X23" s="148">
        <f t="shared" si="17"/>
        <v>10.860394527826116</v>
      </c>
      <c r="Y23" s="144">
        <f t="shared" si="18"/>
        <v>1958.37</v>
      </c>
      <c r="Z23" s="145">
        <v>532.79999999999995</v>
      </c>
      <c r="AA23" s="142">
        <v>56.75</v>
      </c>
      <c r="AB23" s="147">
        <f t="shared" si="2"/>
        <v>589.54999999999995</v>
      </c>
      <c r="AC23" s="149">
        <v>1368.82</v>
      </c>
      <c r="AD23" s="150">
        <f t="shared" si="19"/>
        <v>-7.1646530069319567</v>
      </c>
      <c r="AE23" s="151" t="e">
        <f t="shared" si="20"/>
        <v>#REF!</v>
      </c>
      <c r="AF23" s="144">
        <f t="shared" si="21"/>
        <v>1958.37</v>
      </c>
      <c r="AG23" s="145">
        <v>532.79999999999995</v>
      </c>
      <c r="AH23" s="142">
        <v>56.75</v>
      </c>
      <c r="AI23" s="147">
        <f t="shared" si="3"/>
        <v>589.54999999999995</v>
      </c>
      <c r="AJ23" s="149">
        <v>1368.82</v>
      </c>
      <c r="AK23" s="150">
        <f t="shared" si="22"/>
        <v>0</v>
      </c>
      <c r="AL23" s="151" t="e">
        <f t="shared" si="4"/>
        <v>#REF!</v>
      </c>
      <c r="AM23" s="142">
        <f>[3]расчет!G22</f>
        <v>1676.0197100442738</v>
      </c>
      <c r="AN23" s="152">
        <v>671.85</v>
      </c>
      <c r="AO23" s="152">
        <v>127.73</v>
      </c>
      <c r="AP23" s="153">
        <f t="shared" si="5"/>
        <v>799.58</v>
      </c>
      <c r="AQ23" s="154">
        <f>D23-AN36</f>
        <v>276.20900000000006</v>
      </c>
      <c r="AR23" s="155"/>
      <c r="AS23" s="155"/>
      <c r="AT23" s="155"/>
      <c r="AU23" s="155"/>
      <c r="AV23" s="155"/>
      <c r="AW23" s="156">
        <f t="shared" si="23"/>
        <v>2475.5997100442737</v>
      </c>
      <c r="AX23" s="156">
        <f t="shared" si="6"/>
        <v>117.35430899058849</v>
      </c>
      <c r="AY23" s="191">
        <f t="shared" si="24"/>
        <v>111.00013056534794</v>
      </c>
      <c r="AZ23" s="191">
        <f t="shared" si="25"/>
        <v>104.80701479683707</v>
      </c>
      <c r="BA23" s="191">
        <f t="shared" si="26"/>
        <v>111.71548117154812</v>
      </c>
      <c r="BB23" s="191">
        <f t="shared" si="32"/>
        <v>397.64980055814499</v>
      </c>
      <c r="BC23" s="193" t="e">
        <f t="shared" si="27"/>
        <v>#REF!</v>
      </c>
      <c r="BD23" s="89">
        <f t="shared" si="28"/>
        <v>0.80785000000000007</v>
      </c>
      <c r="BE23" s="89"/>
      <c r="BF23" s="1">
        <f t="shared" si="8"/>
        <v>2.1766700000000001</v>
      </c>
    </row>
    <row r="24" spans="1:61" ht="20.25" x14ac:dyDescent="0.3">
      <c r="A24" s="136"/>
      <c r="B24" s="136" t="s">
        <v>12</v>
      </c>
      <c r="C24" s="80" t="s">
        <v>35</v>
      </c>
      <c r="D24" s="140">
        <f t="shared" si="9"/>
        <v>2153.279</v>
      </c>
      <c r="E24" s="81">
        <v>612.72</v>
      </c>
      <c r="F24" s="82">
        <f t="shared" si="10"/>
        <v>127.73</v>
      </c>
      <c r="G24" s="174">
        <f t="shared" si="11"/>
        <v>0.23899999999999999</v>
      </c>
      <c r="H24" s="84">
        <f t="shared" si="12"/>
        <v>740.68900000000008</v>
      </c>
      <c r="I24" s="143">
        <v>1412.59</v>
      </c>
      <c r="J24" s="144" t="e">
        <f t="shared" si="13"/>
        <v>#REF!</v>
      </c>
      <c r="K24" s="175">
        <f t="shared" si="29"/>
        <v>680.12</v>
      </c>
      <c r="L24" s="37">
        <f t="shared" si="30"/>
        <v>133.87</v>
      </c>
      <c r="M24" s="85">
        <f t="shared" si="14"/>
        <v>0.26700000000000002</v>
      </c>
      <c r="N24" s="37">
        <f t="shared" si="15"/>
        <v>814.25700000000006</v>
      </c>
      <c r="O24" s="184">
        <f t="shared" si="31"/>
        <v>7.76E-4</v>
      </c>
      <c r="P24" s="186" t="e">
        <f t="shared" si="31"/>
        <v>#REF!</v>
      </c>
      <c r="Q24" s="176">
        <f t="shared" si="31"/>
        <v>5443.11</v>
      </c>
      <c r="R24" s="148" t="e">
        <f t="shared" si="16"/>
        <v>#REF!</v>
      </c>
      <c r="S24" s="144">
        <f t="shared" si="0"/>
        <v>2338.6099999999997</v>
      </c>
      <c r="T24" s="145">
        <v>532.79999999999995</v>
      </c>
      <c r="U24" s="141">
        <v>127.73</v>
      </c>
      <c r="V24" s="147">
        <f t="shared" si="1"/>
        <v>660.53</v>
      </c>
      <c r="W24" s="145">
        <v>1678.08</v>
      </c>
      <c r="X24" s="148">
        <f t="shared" si="17"/>
        <v>8.6069199578874702</v>
      </c>
      <c r="Y24" s="144">
        <f t="shared" si="18"/>
        <v>2002.1399999999999</v>
      </c>
      <c r="Z24" s="145">
        <v>532.79999999999995</v>
      </c>
      <c r="AA24" s="142">
        <v>56.75</v>
      </c>
      <c r="AB24" s="147">
        <f t="shared" si="2"/>
        <v>589.54999999999995</v>
      </c>
      <c r="AC24" s="149">
        <v>1412.59</v>
      </c>
      <c r="AD24" s="150">
        <f t="shared" si="19"/>
        <v>-7.0190161144932972</v>
      </c>
      <c r="AE24" s="151" t="e">
        <f t="shared" si="20"/>
        <v>#REF!</v>
      </c>
      <c r="AF24" s="144">
        <f t="shared" si="21"/>
        <v>2002.1399999999999</v>
      </c>
      <c r="AG24" s="145">
        <v>532.79999999999995</v>
      </c>
      <c r="AH24" s="142">
        <v>56.75</v>
      </c>
      <c r="AI24" s="147">
        <f t="shared" si="3"/>
        <v>589.54999999999995</v>
      </c>
      <c r="AJ24" s="149">
        <v>1412.59</v>
      </c>
      <c r="AK24" s="150">
        <f t="shared" si="22"/>
        <v>0</v>
      </c>
      <c r="AL24" s="151" t="e">
        <f t="shared" si="4"/>
        <v>#REF!</v>
      </c>
      <c r="AM24" s="142">
        <f>[3]расчет!H22</f>
        <v>1743.4782232753996</v>
      </c>
      <c r="AN24" s="152">
        <v>671.85</v>
      </c>
      <c r="AO24" s="152">
        <v>127.73</v>
      </c>
      <c r="AP24" s="153">
        <f t="shared" si="5"/>
        <v>799.58</v>
      </c>
      <c r="AQ24" s="154"/>
      <c r="AR24" s="155"/>
      <c r="AS24" s="155"/>
      <c r="AT24" s="155"/>
      <c r="AU24" s="155"/>
      <c r="AV24" s="155"/>
      <c r="AW24" s="156">
        <f t="shared" si="23"/>
        <v>2543.0582232753995</v>
      </c>
      <c r="AX24" s="156">
        <f t="shared" si="6"/>
        <v>118.10165906393921</v>
      </c>
      <c r="AY24" s="191">
        <f t="shared" si="24"/>
        <v>111.00013056534794</v>
      </c>
      <c r="AZ24" s="191">
        <f t="shared" si="25"/>
        <v>104.80701479683707</v>
      </c>
      <c r="BA24" s="191">
        <f t="shared" si="26"/>
        <v>111.71548117154812</v>
      </c>
      <c r="BB24" s="191">
        <f t="shared" si="32"/>
        <v>385.32836845793895</v>
      </c>
      <c r="BC24" s="193" t="e">
        <f t="shared" si="27"/>
        <v>#REF!</v>
      </c>
      <c r="BD24" s="89">
        <f t="shared" si="28"/>
        <v>0.80785000000000007</v>
      </c>
      <c r="BE24" s="89"/>
      <c r="BF24" s="1">
        <f t="shared" si="8"/>
        <v>2.22044</v>
      </c>
    </row>
    <row r="25" spans="1:61" ht="20.25" x14ac:dyDescent="0.3">
      <c r="A25" s="136"/>
      <c r="B25" s="136" t="s">
        <v>83</v>
      </c>
      <c r="C25" s="80" t="s">
        <v>35</v>
      </c>
      <c r="D25" s="140">
        <f t="shared" si="9"/>
        <v>2206.0590000000002</v>
      </c>
      <c r="E25" s="81">
        <v>612.72</v>
      </c>
      <c r="F25" s="82">
        <f t="shared" si="10"/>
        <v>127.73</v>
      </c>
      <c r="G25" s="174">
        <f t="shared" si="11"/>
        <v>0.23899999999999999</v>
      </c>
      <c r="H25" s="84">
        <f t="shared" si="12"/>
        <v>740.68900000000008</v>
      </c>
      <c r="I25" s="143">
        <v>1465.37</v>
      </c>
      <c r="J25" s="144" t="e">
        <f t="shared" si="13"/>
        <v>#REF!</v>
      </c>
      <c r="K25" s="175">
        <f t="shared" si="29"/>
        <v>680.12</v>
      </c>
      <c r="L25" s="37">
        <f t="shared" si="30"/>
        <v>133.87</v>
      </c>
      <c r="M25" s="85">
        <f t="shared" si="14"/>
        <v>0.26700000000000002</v>
      </c>
      <c r="N25" s="37">
        <f t="shared" si="15"/>
        <v>814.25700000000006</v>
      </c>
      <c r="O25" s="184">
        <f t="shared" si="31"/>
        <v>7.76E-4</v>
      </c>
      <c r="P25" s="186" t="e">
        <f t="shared" si="31"/>
        <v>#REF!</v>
      </c>
      <c r="Q25" s="176">
        <f t="shared" si="31"/>
        <v>5443.11</v>
      </c>
      <c r="R25" s="148" t="e">
        <f t="shared" si="16"/>
        <v>#REF!</v>
      </c>
      <c r="S25" s="144">
        <f t="shared" si="0"/>
        <v>2511.67</v>
      </c>
      <c r="T25" s="145">
        <v>532.79999999999995</v>
      </c>
      <c r="U25" s="141">
        <v>127.73</v>
      </c>
      <c r="V25" s="147">
        <f t="shared" si="1"/>
        <v>660.53</v>
      </c>
      <c r="W25" s="145">
        <v>1851.14</v>
      </c>
      <c r="X25" s="148">
        <f t="shared" si="17"/>
        <v>13.853255964595675</v>
      </c>
      <c r="Y25" s="144">
        <f t="shared" si="18"/>
        <v>2054.92</v>
      </c>
      <c r="Z25" s="145">
        <v>532.79999999999995</v>
      </c>
      <c r="AA25" s="142">
        <v>56.75</v>
      </c>
      <c r="AB25" s="147">
        <f t="shared" si="2"/>
        <v>589.54999999999995</v>
      </c>
      <c r="AC25" s="149">
        <v>1465.37</v>
      </c>
      <c r="AD25" s="150">
        <f t="shared" si="19"/>
        <v>-6.8510860316972497</v>
      </c>
      <c r="AE25" s="151" t="e">
        <f t="shared" si="20"/>
        <v>#REF!</v>
      </c>
      <c r="AF25" s="144">
        <f t="shared" si="21"/>
        <v>2054.92</v>
      </c>
      <c r="AG25" s="145">
        <v>532.79999999999995</v>
      </c>
      <c r="AH25" s="142">
        <v>56.75</v>
      </c>
      <c r="AI25" s="147">
        <f t="shared" si="3"/>
        <v>589.54999999999995</v>
      </c>
      <c r="AJ25" s="149">
        <v>1465.37</v>
      </c>
      <c r="AK25" s="150">
        <f t="shared" si="22"/>
        <v>0</v>
      </c>
      <c r="AL25" s="151" t="e">
        <f t="shared" si="4"/>
        <v>#REF!</v>
      </c>
      <c r="AM25" s="142">
        <f>[3]расчет!I22</f>
        <v>1825.1385287657095</v>
      </c>
      <c r="AN25" s="152">
        <v>671.85</v>
      </c>
      <c r="AO25" s="152">
        <v>127.73</v>
      </c>
      <c r="AP25" s="153">
        <f t="shared" si="5"/>
        <v>799.58</v>
      </c>
      <c r="AQ25" s="154">
        <f>D25-AN25</f>
        <v>1534.2090000000003</v>
      </c>
      <c r="AR25" s="155"/>
      <c r="AS25" s="155"/>
      <c r="AT25" s="155"/>
      <c r="AU25" s="155"/>
      <c r="AV25" s="155"/>
      <c r="AW25" s="156">
        <f t="shared" si="23"/>
        <v>2624.7185287657094</v>
      </c>
      <c r="AX25" s="156">
        <f t="shared" si="6"/>
        <v>118.97771223551632</v>
      </c>
      <c r="AY25" s="191">
        <f t="shared" si="24"/>
        <v>111.00013056534794</v>
      </c>
      <c r="AZ25" s="191">
        <f t="shared" si="25"/>
        <v>104.80701479683707</v>
      </c>
      <c r="BA25" s="191">
        <f t="shared" si="26"/>
        <v>111.71548117154812</v>
      </c>
      <c r="BB25" s="191">
        <f t="shared" si="32"/>
        <v>371.44953151763718</v>
      </c>
      <c r="BC25" s="193" t="e">
        <f t="shared" si="27"/>
        <v>#REF!</v>
      </c>
      <c r="BD25" s="89">
        <f t="shared" si="28"/>
        <v>0.80785000000000007</v>
      </c>
      <c r="BE25" s="89"/>
      <c r="BF25" s="1">
        <f t="shared" si="8"/>
        <v>2.2732199999999998</v>
      </c>
    </row>
    <row r="26" spans="1:61" ht="20.25" x14ac:dyDescent="0.3">
      <c r="A26" s="136"/>
      <c r="B26" s="136" t="s">
        <v>14</v>
      </c>
      <c r="C26" s="80" t="s">
        <v>35</v>
      </c>
      <c r="D26" s="140">
        <f t="shared" si="9"/>
        <v>2271.6090000000004</v>
      </c>
      <c r="E26" s="81">
        <v>612.72</v>
      </c>
      <c r="F26" s="82">
        <f t="shared" si="10"/>
        <v>127.73</v>
      </c>
      <c r="G26" s="174">
        <f t="shared" si="11"/>
        <v>0.23899999999999999</v>
      </c>
      <c r="H26" s="84">
        <f t="shared" si="12"/>
        <v>740.68900000000008</v>
      </c>
      <c r="I26" s="143">
        <v>1530.92</v>
      </c>
      <c r="J26" s="144" t="e">
        <f t="shared" si="13"/>
        <v>#REF!</v>
      </c>
      <c r="K26" s="175">
        <f t="shared" si="29"/>
        <v>680.12</v>
      </c>
      <c r="L26" s="37">
        <f t="shared" si="30"/>
        <v>133.87</v>
      </c>
      <c r="M26" s="85">
        <f t="shared" si="14"/>
        <v>0.26700000000000002</v>
      </c>
      <c r="N26" s="37">
        <f t="shared" si="15"/>
        <v>814.25700000000006</v>
      </c>
      <c r="O26" s="184">
        <f t="shared" si="31"/>
        <v>7.76E-4</v>
      </c>
      <c r="P26" s="186" t="e">
        <f t="shared" si="31"/>
        <v>#REF!</v>
      </c>
      <c r="Q26" s="176">
        <f t="shared" si="31"/>
        <v>5443.11</v>
      </c>
      <c r="R26" s="148" t="e">
        <f t="shared" si="16"/>
        <v>#REF!</v>
      </c>
      <c r="S26" s="144">
        <f t="shared" si="0"/>
        <v>2511.67</v>
      </c>
      <c r="T26" s="145">
        <v>532.79999999999995</v>
      </c>
      <c r="U26" s="141">
        <v>127.73</v>
      </c>
      <c r="V26" s="147">
        <f t="shared" si="1"/>
        <v>660.53</v>
      </c>
      <c r="W26" s="145">
        <v>1851.14</v>
      </c>
      <c r="X26" s="148">
        <f t="shared" si="17"/>
        <v>10.56788382155554</v>
      </c>
      <c r="Y26" s="144">
        <f t="shared" si="18"/>
        <v>2120.4700000000003</v>
      </c>
      <c r="Z26" s="145">
        <v>532.79999999999995</v>
      </c>
      <c r="AA26" s="142">
        <v>56.75</v>
      </c>
      <c r="AB26" s="147">
        <f t="shared" si="2"/>
        <v>589.54999999999995</v>
      </c>
      <c r="AC26" s="149">
        <v>1530.92</v>
      </c>
      <c r="AD26" s="150">
        <f t="shared" si="19"/>
        <v>-6.6533897338846657</v>
      </c>
      <c r="AE26" s="151" t="e">
        <f t="shared" si="20"/>
        <v>#REF!</v>
      </c>
      <c r="AF26" s="144">
        <f t="shared" si="21"/>
        <v>2120.4700000000003</v>
      </c>
      <c r="AG26" s="145">
        <v>532.79999999999995</v>
      </c>
      <c r="AH26" s="142">
        <v>56.75</v>
      </c>
      <c r="AI26" s="147">
        <f t="shared" si="3"/>
        <v>589.54999999999995</v>
      </c>
      <c r="AJ26" s="149">
        <v>1530.92</v>
      </c>
      <c r="AK26" s="150">
        <f t="shared" si="22"/>
        <v>0</v>
      </c>
      <c r="AL26" s="151" t="e">
        <f t="shared" si="4"/>
        <v>#REF!</v>
      </c>
      <c r="AM26" s="142"/>
      <c r="AN26" s="152"/>
      <c r="AO26" s="152"/>
      <c r="AP26" s="153"/>
      <c r="AQ26" s="154"/>
      <c r="AR26" s="155"/>
      <c r="AS26" s="155"/>
      <c r="AT26" s="155"/>
      <c r="AU26" s="155"/>
      <c r="AV26" s="155"/>
      <c r="AW26" s="156"/>
      <c r="AX26" s="156"/>
      <c r="AY26" s="191">
        <f t="shared" si="24"/>
        <v>111.00013056534794</v>
      </c>
      <c r="AZ26" s="191">
        <f t="shared" si="25"/>
        <v>104.80701479683707</v>
      </c>
      <c r="BA26" s="191">
        <f t="shared" si="26"/>
        <v>111.71548117154812</v>
      </c>
      <c r="BB26" s="191">
        <f t="shared" si="32"/>
        <v>355.545031745617</v>
      </c>
      <c r="BC26" s="194" t="e">
        <f t="shared" si="27"/>
        <v>#REF!</v>
      </c>
      <c r="BD26" s="89">
        <f t="shared" si="28"/>
        <v>0.80785000000000007</v>
      </c>
      <c r="BE26" s="89"/>
      <c r="BF26" s="1">
        <f t="shared" si="8"/>
        <v>2.3387700000000002</v>
      </c>
    </row>
    <row r="27" spans="1:61" ht="20.25" x14ac:dyDescent="0.3">
      <c r="A27" s="136"/>
      <c r="B27" s="10" t="s">
        <v>15</v>
      </c>
      <c r="C27" s="80"/>
      <c r="D27" s="140"/>
      <c r="E27" s="81"/>
      <c r="F27" s="38"/>
      <c r="G27" s="146"/>
      <c r="H27" s="84"/>
      <c r="I27" s="159"/>
      <c r="J27" s="144"/>
      <c r="K27" s="175"/>
      <c r="L27" s="37"/>
      <c r="M27" s="85"/>
      <c r="N27" s="37"/>
      <c r="O27" s="184"/>
      <c r="P27" s="186"/>
      <c r="Q27" s="176"/>
      <c r="R27" s="148"/>
      <c r="S27" s="144"/>
      <c r="T27" s="160"/>
      <c r="U27" s="141"/>
      <c r="V27" s="147"/>
      <c r="W27" s="160"/>
      <c r="X27" s="148"/>
      <c r="Y27" s="144"/>
      <c r="Z27" s="160"/>
      <c r="AA27" s="158"/>
      <c r="AB27" s="147"/>
      <c r="AC27" s="149"/>
      <c r="AD27" s="150"/>
      <c r="AE27" s="151"/>
      <c r="AF27" s="144"/>
      <c r="AG27" s="160"/>
      <c r="AH27" s="158"/>
      <c r="AI27" s="147"/>
      <c r="AJ27" s="149"/>
      <c r="AK27" s="150"/>
      <c r="AL27" s="151"/>
      <c r="AM27" s="158"/>
      <c r="AN27" s="152"/>
      <c r="AO27" s="152"/>
      <c r="AP27" s="153"/>
      <c r="AQ27" s="154"/>
      <c r="AR27" s="155"/>
      <c r="AS27" s="155"/>
      <c r="AT27" s="155"/>
      <c r="AU27" s="155"/>
      <c r="AV27" s="155"/>
      <c r="AW27" s="156">
        <f t="shared" si="23"/>
        <v>0</v>
      </c>
      <c r="AX27" s="156" t="e">
        <f t="shared" si="6"/>
        <v>#DIV/0!</v>
      </c>
      <c r="AY27" s="191"/>
      <c r="AZ27" s="191"/>
      <c r="BA27" s="191"/>
      <c r="BB27" s="191"/>
      <c r="BC27" s="193"/>
      <c r="BD27" s="89">
        <f t="shared" si="28"/>
        <v>0</v>
      </c>
      <c r="BE27" s="89"/>
      <c r="BF27" s="1">
        <f t="shared" si="8"/>
        <v>0</v>
      </c>
    </row>
    <row r="28" spans="1:61" ht="20.25" x14ac:dyDescent="0.3">
      <c r="A28" s="136"/>
      <c r="B28" s="136" t="s">
        <v>7</v>
      </c>
      <c r="C28" s="80" t="s">
        <v>35</v>
      </c>
      <c r="D28" s="140">
        <f t="shared" si="9"/>
        <v>2185.1990000000001</v>
      </c>
      <c r="E28" s="81">
        <v>795.52</v>
      </c>
      <c r="F28" s="82">
        <f t="shared" ref="F28:F34" si="33">$F$20</f>
        <v>127.73</v>
      </c>
      <c r="G28" s="174">
        <f t="shared" ref="G28:G34" si="34">$G$20</f>
        <v>0.23899999999999999</v>
      </c>
      <c r="H28" s="84">
        <f t="shared" si="12"/>
        <v>923.48900000000003</v>
      </c>
      <c r="I28" s="143">
        <v>1261.71</v>
      </c>
      <c r="J28" s="144" t="e">
        <f t="shared" si="13"/>
        <v>#REF!</v>
      </c>
      <c r="K28" s="175">
        <v>883.03</v>
      </c>
      <c r="L28" s="37">
        <f t="shared" si="30"/>
        <v>133.87</v>
      </c>
      <c r="M28" s="85">
        <f t="shared" ref="M28:M34" si="35">$M$20</f>
        <v>0.26700000000000002</v>
      </c>
      <c r="N28" s="37">
        <f t="shared" si="15"/>
        <v>1017.167</v>
      </c>
      <c r="O28" s="184">
        <f>O26</f>
        <v>7.76E-4</v>
      </c>
      <c r="P28" s="186" t="e">
        <f>P26</f>
        <v>#REF!</v>
      </c>
      <c r="Q28" s="176">
        <f>Q20</f>
        <v>5443.11</v>
      </c>
      <c r="R28" s="148" t="e">
        <f t="shared" si="16"/>
        <v>#REF!</v>
      </c>
      <c r="S28" s="144">
        <f t="shared" ref="S28:S34" si="36">W28+V28</f>
        <v>2289.9</v>
      </c>
      <c r="T28" s="145">
        <v>691.76</v>
      </c>
      <c r="U28" s="141">
        <v>127.73</v>
      </c>
      <c r="V28" s="147">
        <f t="shared" ref="V28:V34" si="37">T28+U28</f>
        <v>819.49</v>
      </c>
      <c r="W28" s="145">
        <v>1470.41</v>
      </c>
      <c r="X28" s="148">
        <f t="shared" si="17"/>
        <v>4.7913714037028257</v>
      </c>
      <c r="Y28" s="144">
        <f t="shared" ref="Y28:Y34" si="38">AC28+AB28</f>
        <v>2010.22</v>
      </c>
      <c r="Z28" s="145">
        <v>691.76</v>
      </c>
      <c r="AA28" s="142">
        <v>56.75</v>
      </c>
      <c r="AB28" s="147">
        <f t="shared" ref="AB28:AB34" si="39">Z28+AA28</f>
        <v>748.51</v>
      </c>
      <c r="AC28" s="149">
        <f>AC20</f>
        <v>1261.71</v>
      </c>
      <c r="AD28" s="150">
        <f t="shared" si="19"/>
        <v>-8.0074629358699099</v>
      </c>
      <c r="AE28" s="151" t="e">
        <f t="shared" si="20"/>
        <v>#REF!</v>
      </c>
      <c r="AF28" s="144">
        <f t="shared" ref="AF28:AF34" si="40">AJ28+AI28</f>
        <v>2010.22</v>
      </c>
      <c r="AG28" s="145">
        <v>691.76</v>
      </c>
      <c r="AH28" s="142">
        <v>56.75</v>
      </c>
      <c r="AI28" s="147">
        <f t="shared" ref="AI28:AI34" si="41">AG28+AH28</f>
        <v>748.51</v>
      </c>
      <c r="AJ28" s="149">
        <v>1261.71</v>
      </c>
      <c r="AK28" s="150">
        <f t="shared" si="22"/>
        <v>0</v>
      </c>
      <c r="AL28" s="151" t="e">
        <f t="shared" si="4"/>
        <v>#REF!</v>
      </c>
      <c r="AM28" s="142">
        <f t="shared" ref="AM28:AM33" si="42">AM20</f>
        <v>1510.746352628016</v>
      </c>
      <c r="AN28" s="152">
        <v>1000.42</v>
      </c>
      <c r="AO28" s="152">
        <v>127.73</v>
      </c>
      <c r="AP28" s="153">
        <f t="shared" ref="AP28:AP33" si="43">AN28+AO28</f>
        <v>1128.1499999999999</v>
      </c>
      <c r="AQ28" s="154" t="e">
        <f>D28-#REF!</f>
        <v>#REF!</v>
      </c>
      <c r="AR28" s="155"/>
      <c r="AS28" s="155"/>
      <c r="AT28" s="155"/>
      <c r="AU28" s="155"/>
      <c r="AV28" s="155"/>
      <c r="AW28" s="156">
        <f t="shared" si="23"/>
        <v>2638.8963526280158</v>
      </c>
      <c r="AX28" s="156">
        <f t="shared" si="6"/>
        <v>120.76228996205909</v>
      </c>
      <c r="AY28" s="191">
        <f t="shared" si="24"/>
        <v>111.00035197103782</v>
      </c>
      <c r="AZ28" s="191">
        <f t="shared" si="25"/>
        <v>104.80701479683707</v>
      </c>
      <c r="BA28" s="191">
        <f t="shared" si="26"/>
        <v>111.71548117154812</v>
      </c>
      <c r="BB28" s="191">
        <f t="shared" si="32"/>
        <v>431.40737570440109</v>
      </c>
      <c r="BC28" s="193" t="e">
        <f t="shared" si="27"/>
        <v>#REF!</v>
      </c>
      <c r="BD28" s="89">
        <f t="shared" si="28"/>
        <v>1.0107599999999999</v>
      </c>
      <c r="BE28" s="89"/>
      <c r="BF28" s="1">
        <f t="shared" si="8"/>
        <v>2.2724700000000002</v>
      </c>
    </row>
    <row r="29" spans="1:61" ht="20.25" x14ac:dyDescent="0.3">
      <c r="A29" s="136"/>
      <c r="B29" s="136" t="s">
        <v>9</v>
      </c>
      <c r="C29" s="80" t="s">
        <v>35</v>
      </c>
      <c r="D29" s="140">
        <f t="shared" si="9"/>
        <v>2224.3490000000002</v>
      </c>
      <c r="E29" s="81">
        <v>795.52</v>
      </c>
      <c r="F29" s="82">
        <f t="shared" si="33"/>
        <v>127.73</v>
      </c>
      <c r="G29" s="174">
        <f t="shared" si="34"/>
        <v>0.23899999999999999</v>
      </c>
      <c r="H29" s="84">
        <f t="shared" si="12"/>
        <v>923.48900000000003</v>
      </c>
      <c r="I29" s="143">
        <v>1300.8599999999999</v>
      </c>
      <c r="J29" s="144" t="e">
        <f t="shared" si="13"/>
        <v>#REF!</v>
      </c>
      <c r="K29" s="175">
        <f>K28</f>
        <v>883.03</v>
      </c>
      <c r="L29" s="37">
        <f t="shared" si="30"/>
        <v>133.87</v>
      </c>
      <c r="M29" s="85">
        <f t="shared" si="35"/>
        <v>0.26700000000000002</v>
      </c>
      <c r="N29" s="37">
        <f t="shared" si="15"/>
        <v>1017.167</v>
      </c>
      <c r="O29" s="184">
        <f t="shared" si="31"/>
        <v>7.76E-4</v>
      </c>
      <c r="P29" s="186" t="e">
        <f t="shared" si="31"/>
        <v>#REF!</v>
      </c>
      <c r="Q29" s="176">
        <f>Q28</f>
        <v>5443.11</v>
      </c>
      <c r="R29" s="148" t="e">
        <f t="shared" si="16"/>
        <v>#REF!</v>
      </c>
      <c r="S29" s="144">
        <f t="shared" si="36"/>
        <v>2377.7600000000002</v>
      </c>
      <c r="T29" s="145">
        <v>691.76</v>
      </c>
      <c r="U29" s="141">
        <v>127.73</v>
      </c>
      <c r="V29" s="147">
        <f t="shared" si="37"/>
        <v>819.49</v>
      </c>
      <c r="W29" s="145">
        <v>1558.27</v>
      </c>
      <c r="X29" s="148">
        <f t="shared" si="17"/>
        <v>6.896894327284059</v>
      </c>
      <c r="Y29" s="144">
        <f t="shared" si="38"/>
        <v>2049.37</v>
      </c>
      <c r="Z29" s="145">
        <v>691.76</v>
      </c>
      <c r="AA29" s="142">
        <v>56.75</v>
      </c>
      <c r="AB29" s="147">
        <f t="shared" si="39"/>
        <v>748.51</v>
      </c>
      <c r="AC29" s="149">
        <f t="shared" ref="AC29:AC34" si="44">AC21</f>
        <v>1300.8599999999999</v>
      </c>
      <c r="AD29" s="150">
        <f t="shared" si="19"/>
        <v>-7.8665263409653789</v>
      </c>
      <c r="AE29" s="151" t="e">
        <f t="shared" si="20"/>
        <v>#REF!</v>
      </c>
      <c r="AF29" s="144">
        <f t="shared" si="40"/>
        <v>2049.37</v>
      </c>
      <c r="AG29" s="145">
        <v>691.76</v>
      </c>
      <c r="AH29" s="142">
        <v>56.75</v>
      </c>
      <c r="AI29" s="147">
        <f t="shared" si="41"/>
        <v>748.51</v>
      </c>
      <c r="AJ29" s="149">
        <v>1300.8599999999999</v>
      </c>
      <c r="AK29" s="150">
        <f t="shared" si="22"/>
        <v>0</v>
      </c>
      <c r="AL29" s="151" t="e">
        <f t="shared" si="4"/>
        <v>#REF!</v>
      </c>
      <c r="AM29" s="142">
        <f t="shared" si="42"/>
        <v>1571.0842450180785</v>
      </c>
      <c r="AN29" s="152">
        <v>1000.42</v>
      </c>
      <c r="AO29" s="152">
        <v>127.73</v>
      </c>
      <c r="AP29" s="153">
        <f t="shared" si="43"/>
        <v>1128.1499999999999</v>
      </c>
      <c r="AQ29" s="154"/>
      <c r="AR29" s="155"/>
      <c r="AS29" s="155"/>
      <c r="AT29" s="155"/>
      <c r="AU29" s="155"/>
      <c r="AV29" s="155"/>
      <c r="AW29" s="156">
        <f t="shared" si="23"/>
        <v>2699.2342450180786</v>
      </c>
      <c r="AX29" s="156">
        <f t="shared" si="6"/>
        <v>121.34940357911815</v>
      </c>
      <c r="AY29" s="191">
        <f t="shared" si="24"/>
        <v>111.00035197103782</v>
      </c>
      <c r="AZ29" s="191">
        <f t="shared" si="25"/>
        <v>104.80701479683707</v>
      </c>
      <c r="BA29" s="191">
        <f t="shared" si="26"/>
        <v>111.71548117154812</v>
      </c>
      <c r="BB29" s="191">
        <f t="shared" si="32"/>
        <v>418.42396568423965</v>
      </c>
      <c r="BC29" s="193" t="e">
        <f t="shared" si="27"/>
        <v>#REF!</v>
      </c>
      <c r="BD29" s="89">
        <f t="shared" si="28"/>
        <v>1.0107599999999999</v>
      </c>
      <c r="BE29" s="89"/>
      <c r="BF29" s="1">
        <f t="shared" si="8"/>
        <v>2.3116199999999996</v>
      </c>
    </row>
    <row r="30" spans="1:61" ht="20.25" x14ac:dyDescent="0.3">
      <c r="A30" s="136"/>
      <c r="B30" s="136" t="s">
        <v>10</v>
      </c>
      <c r="C30" s="80" t="s">
        <v>35</v>
      </c>
      <c r="D30" s="140">
        <f t="shared" si="9"/>
        <v>2255.5789999999997</v>
      </c>
      <c r="E30" s="81">
        <v>795.52</v>
      </c>
      <c r="F30" s="82">
        <f t="shared" si="33"/>
        <v>127.73</v>
      </c>
      <c r="G30" s="174">
        <f t="shared" si="34"/>
        <v>0.23899999999999999</v>
      </c>
      <c r="H30" s="84">
        <f t="shared" si="12"/>
        <v>923.48900000000003</v>
      </c>
      <c r="I30" s="143">
        <v>1332.09</v>
      </c>
      <c r="J30" s="144" t="e">
        <f t="shared" si="13"/>
        <v>#REF!</v>
      </c>
      <c r="K30" s="175">
        <f t="shared" ref="K30:K34" si="45">K29</f>
        <v>883.03</v>
      </c>
      <c r="L30" s="37">
        <f t="shared" si="30"/>
        <v>133.87</v>
      </c>
      <c r="M30" s="85">
        <f t="shared" si="35"/>
        <v>0.26700000000000002</v>
      </c>
      <c r="N30" s="37">
        <f t="shared" si="15"/>
        <v>1017.167</v>
      </c>
      <c r="O30" s="184">
        <f t="shared" si="31"/>
        <v>7.76E-4</v>
      </c>
      <c r="P30" s="186" t="e">
        <f t="shared" si="31"/>
        <v>#REF!</v>
      </c>
      <c r="Q30" s="176">
        <f t="shared" si="31"/>
        <v>5443.11</v>
      </c>
      <c r="R30" s="148" t="e">
        <f t="shared" si="16"/>
        <v>#REF!</v>
      </c>
      <c r="S30" s="144">
        <f t="shared" si="36"/>
        <v>2377.7600000000002</v>
      </c>
      <c r="T30" s="145">
        <v>691.76</v>
      </c>
      <c r="U30" s="141">
        <v>127.73</v>
      </c>
      <c r="V30" s="147">
        <f t="shared" si="37"/>
        <v>819.49</v>
      </c>
      <c r="W30" s="145">
        <v>1558.27</v>
      </c>
      <c r="X30" s="148">
        <f t="shared" si="17"/>
        <v>5.416835322549133</v>
      </c>
      <c r="Y30" s="144">
        <f t="shared" si="38"/>
        <v>2080.6</v>
      </c>
      <c r="Z30" s="145">
        <v>691.76</v>
      </c>
      <c r="AA30" s="142">
        <v>56.75</v>
      </c>
      <c r="AB30" s="147">
        <f t="shared" si="39"/>
        <v>748.51</v>
      </c>
      <c r="AC30" s="149">
        <f t="shared" si="44"/>
        <v>1332.09</v>
      </c>
      <c r="AD30" s="150">
        <f t="shared" si="19"/>
        <v>-7.7576090218963571</v>
      </c>
      <c r="AE30" s="151" t="e">
        <f t="shared" si="20"/>
        <v>#REF!</v>
      </c>
      <c r="AF30" s="144">
        <f t="shared" si="40"/>
        <v>2080.6</v>
      </c>
      <c r="AG30" s="145">
        <v>691.76</v>
      </c>
      <c r="AH30" s="142">
        <v>56.75</v>
      </c>
      <c r="AI30" s="147">
        <f t="shared" si="41"/>
        <v>748.51</v>
      </c>
      <c r="AJ30" s="149">
        <v>1332.09</v>
      </c>
      <c r="AK30" s="150">
        <f t="shared" si="22"/>
        <v>0</v>
      </c>
      <c r="AL30" s="151" t="e">
        <f t="shared" si="4"/>
        <v>#REF!</v>
      </c>
      <c r="AM30" s="142">
        <f t="shared" si="42"/>
        <v>1619.3545589301284</v>
      </c>
      <c r="AN30" s="152">
        <v>1000.42</v>
      </c>
      <c r="AO30" s="152">
        <v>127.73</v>
      </c>
      <c r="AP30" s="153">
        <f t="shared" si="43"/>
        <v>1128.1499999999999</v>
      </c>
      <c r="AQ30" s="161">
        <f>D30-AN30</f>
        <v>1255.1589999999997</v>
      </c>
      <c r="AR30" s="155"/>
      <c r="AS30" s="155"/>
      <c r="AT30" s="155"/>
      <c r="AU30" s="155"/>
      <c r="AV30" s="155"/>
      <c r="AW30" s="156">
        <f>AM30+AP30</f>
        <v>2747.504558930128</v>
      </c>
      <c r="AX30" s="156">
        <f t="shared" si="6"/>
        <v>121.80928085117517</v>
      </c>
      <c r="AY30" s="191">
        <f t="shared" si="24"/>
        <v>111.00035197103782</v>
      </c>
      <c r="AZ30" s="191">
        <f t="shared" si="25"/>
        <v>104.80701479683707</v>
      </c>
      <c r="BA30" s="191">
        <f t="shared" si="26"/>
        <v>111.71548117154812</v>
      </c>
      <c r="BB30" s="191">
        <f t="shared" si="32"/>
        <v>408.6142828187285</v>
      </c>
      <c r="BC30" s="193" t="e">
        <f t="shared" si="27"/>
        <v>#REF!</v>
      </c>
      <c r="BD30" s="89">
        <f t="shared" si="28"/>
        <v>1.0107599999999999</v>
      </c>
      <c r="BE30" s="89"/>
      <c r="BF30" s="1">
        <f t="shared" si="8"/>
        <v>2.3428499999999999</v>
      </c>
    </row>
    <row r="31" spans="1:61" ht="20.25" x14ac:dyDescent="0.3">
      <c r="A31" s="136"/>
      <c r="B31" s="136" t="s">
        <v>11</v>
      </c>
      <c r="C31" s="80" t="s">
        <v>35</v>
      </c>
      <c r="D31" s="140">
        <f t="shared" si="9"/>
        <v>2292.3090000000002</v>
      </c>
      <c r="E31" s="81">
        <v>795.52</v>
      </c>
      <c r="F31" s="82">
        <f t="shared" si="33"/>
        <v>127.73</v>
      </c>
      <c r="G31" s="174">
        <f t="shared" si="34"/>
        <v>0.23899999999999999</v>
      </c>
      <c r="H31" s="84">
        <f t="shared" si="12"/>
        <v>923.48900000000003</v>
      </c>
      <c r="I31" s="143">
        <v>1368.82</v>
      </c>
      <c r="J31" s="144" t="e">
        <f t="shared" si="13"/>
        <v>#REF!</v>
      </c>
      <c r="K31" s="175">
        <f t="shared" si="45"/>
        <v>883.03</v>
      </c>
      <c r="L31" s="37">
        <f t="shared" si="30"/>
        <v>133.87</v>
      </c>
      <c r="M31" s="85">
        <f t="shared" si="35"/>
        <v>0.26700000000000002</v>
      </c>
      <c r="N31" s="37">
        <f t="shared" si="15"/>
        <v>1017.167</v>
      </c>
      <c r="O31" s="184">
        <f t="shared" si="31"/>
        <v>7.76E-4</v>
      </c>
      <c r="P31" s="186" t="e">
        <f t="shared" si="31"/>
        <v>#REF!</v>
      </c>
      <c r="Q31" s="176">
        <f t="shared" si="31"/>
        <v>5443.11</v>
      </c>
      <c r="R31" s="148" t="e">
        <f t="shared" si="16"/>
        <v>#REF!</v>
      </c>
      <c r="S31" s="144">
        <f t="shared" si="36"/>
        <v>2497.5699999999997</v>
      </c>
      <c r="T31" s="145">
        <v>691.76</v>
      </c>
      <c r="U31" s="141">
        <v>127.73</v>
      </c>
      <c r="V31" s="147">
        <f t="shared" si="37"/>
        <v>819.49</v>
      </c>
      <c r="W31" s="145">
        <v>1678.08</v>
      </c>
      <c r="X31" s="148">
        <f t="shared" si="17"/>
        <v>8.9543338179974654</v>
      </c>
      <c r="Y31" s="144">
        <f t="shared" si="38"/>
        <v>2117.33</v>
      </c>
      <c r="Z31" s="145">
        <v>691.76</v>
      </c>
      <c r="AA31" s="142">
        <v>56.75</v>
      </c>
      <c r="AB31" s="147">
        <f t="shared" si="39"/>
        <v>748.51</v>
      </c>
      <c r="AC31" s="149">
        <f t="shared" si="44"/>
        <v>1368.82</v>
      </c>
      <c r="AD31" s="150">
        <f t="shared" si="19"/>
        <v>-7.6333077259653948</v>
      </c>
      <c r="AE31" s="151" t="e">
        <f t="shared" si="20"/>
        <v>#REF!</v>
      </c>
      <c r="AF31" s="144">
        <f t="shared" si="40"/>
        <v>2117.33</v>
      </c>
      <c r="AG31" s="145">
        <v>691.76</v>
      </c>
      <c r="AH31" s="142">
        <v>56.75</v>
      </c>
      <c r="AI31" s="147">
        <f t="shared" si="41"/>
        <v>748.51</v>
      </c>
      <c r="AJ31" s="149">
        <f>AJ23</f>
        <v>1368.82</v>
      </c>
      <c r="AK31" s="150">
        <f t="shared" si="22"/>
        <v>0</v>
      </c>
      <c r="AL31" s="151" t="e">
        <f t="shared" si="4"/>
        <v>#REF!</v>
      </c>
      <c r="AM31" s="142">
        <f t="shared" si="42"/>
        <v>1676.0197100442738</v>
      </c>
      <c r="AN31" s="152">
        <v>1000.42</v>
      </c>
      <c r="AO31" s="152">
        <v>127.73</v>
      </c>
      <c r="AP31" s="153">
        <f t="shared" si="43"/>
        <v>1128.1499999999999</v>
      </c>
      <c r="AQ31" s="154">
        <f>D31-AN31</f>
        <v>1291.8890000000001</v>
      </c>
      <c r="AR31" s="155"/>
      <c r="AS31" s="155"/>
      <c r="AT31" s="155"/>
      <c r="AU31" s="155"/>
      <c r="AV31" s="155"/>
      <c r="AW31" s="156">
        <f t="shared" si="23"/>
        <v>2804.1697100442734</v>
      </c>
      <c r="AX31" s="156">
        <f t="shared" si="6"/>
        <v>122.32948132403936</v>
      </c>
      <c r="AY31" s="191">
        <f t="shared" si="24"/>
        <v>111.00035197103782</v>
      </c>
      <c r="AZ31" s="191">
        <f t="shared" si="25"/>
        <v>104.80701479683707</v>
      </c>
      <c r="BA31" s="191">
        <f t="shared" si="26"/>
        <v>111.71548117154812</v>
      </c>
      <c r="BB31" s="191">
        <f t="shared" si="32"/>
        <v>397.64980055814499</v>
      </c>
      <c r="BC31" s="193" t="e">
        <f t="shared" si="27"/>
        <v>#REF!</v>
      </c>
      <c r="BD31" s="89">
        <f t="shared" si="28"/>
        <v>1.0107599999999999</v>
      </c>
      <c r="BE31" s="89"/>
      <c r="BF31" s="1">
        <f t="shared" si="8"/>
        <v>2.3795799999999998</v>
      </c>
    </row>
    <row r="32" spans="1:61" ht="20.25" x14ac:dyDescent="0.3">
      <c r="A32" s="136"/>
      <c r="B32" s="136" t="s">
        <v>12</v>
      </c>
      <c r="C32" s="80" t="s">
        <v>35</v>
      </c>
      <c r="D32" s="140">
        <f t="shared" si="9"/>
        <v>2336.0789999999997</v>
      </c>
      <c r="E32" s="81">
        <v>795.52</v>
      </c>
      <c r="F32" s="82">
        <f t="shared" si="33"/>
        <v>127.73</v>
      </c>
      <c r="G32" s="174">
        <f t="shared" si="34"/>
        <v>0.23899999999999999</v>
      </c>
      <c r="H32" s="84">
        <f t="shared" si="12"/>
        <v>923.48900000000003</v>
      </c>
      <c r="I32" s="143">
        <v>1412.59</v>
      </c>
      <c r="J32" s="144" t="e">
        <f t="shared" si="13"/>
        <v>#REF!</v>
      </c>
      <c r="K32" s="175">
        <f t="shared" si="45"/>
        <v>883.03</v>
      </c>
      <c r="L32" s="37">
        <f t="shared" si="30"/>
        <v>133.87</v>
      </c>
      <c r="M32" s="85">
        <f t="shared" si="35"/>
        <v>0.26700000000000002</v>
      </c>
      <c r="N32" s="37">
        <f t="shared" si="15"/>
        <v>1017.167</v>
      </c>
      <c r="O32" s="184">
        <f t="shared" si="31"/>
        <v>7.76E-4</v>
      </c>
      <c r="P32" s="186" t="e">
        <f t="shared" si="31"/>
        <v>#REF!</v>
      </c>
      <c r="Q32" s="176">
        <f t="shared" si="31"/>
        <v>5443.11</v>
      </c>
      <c r="R32" s="148" t="e">
        <f t="shared" si="16"/>
        <v>#REF!</v>
      </c>
      <c r="S32" s="144">
        <f t="shared" si="36"/>
        <v>2497.5699999999997</v>
      </c>
      <c r="T32" s="145">
        <v>691.76</v>
      </c>
      <c r="U32" s="141">
        <v>127.73</v>
      </c>
      <c r="V32" s="147">
        <f t="shared" si="37"/>
        <v>819.49</v>
      </c>
      <c r="W32" s="145">
        <v>1678.08</v>
      </c>
      <c r="X32" s="148">
        <f t="shared" si="17"/>
        <v>6.9129083391443515</v>
      </c>
      <c r="Y32" s="144">
        <f t="shared" si="38"/>
        <v>2161.1</v>
      </c>
      <c r="Z32" s="145">
        <v>691.76</v>
      </c>
      <c r="AA32" s="142">
        <v>56.75</v>
      </c>
      <c r="AB32" s="147">
        <f t="shared" si="39"/>
        <v>748.51</v>
      </c>
      <c r="AC32" s="149">
        <f t="shared" si="44"/>
        <v>1412.59</v>
      </c>
      <c r="AD32" s="150">
        <f t="shared" si="19"/>
        <v>-7.4902860733733689</v>
      </c>
      <c r="AE32" s="151" t="e">
        <f t="shared" si="20"/>
        <v>#REF!</v>
      </c>
      <c r="AF32" s="144">
        <f t="shared" si="40"/>
        <v>2161.1</v>
      </c>
      <c r="AG32" s="145">
        <v>691.76</v>
      </c>
      <c r="AH32" s="142">
        <v>56.75</v>
      </c>
      <c r="AI32" s="147">
        <f t="shared" si="41"/>
        <v>748.51</v>
      </c>
      <c r="AJ32" s="149">
        <f>AJ24</f>
        <v>1412.59</v>
      </c>
      <c r="AK32" s="150">
        <f t="shared" si="22"/>
        <v>0</v>
      </c>
      <c r="AL32" s="151" t="e">
        <f t="shared" si="4"/>
        <v>#REF!</v>
      </c>
      <c r="AM32" s="142">
        <f t="shared" si="42"/>
        <v>1743.4782232753996</v>
      </c>
      <c r="AN32" s="152">
        <v>1000.42</v>
      </c>
      <c r="AO32" s="152">
        <v>127.73</v>
      </c>
      <c r="AP32" s="153">
        <f t="shared" si="43"/>
        <v>1128.1499999999999</v>
      </c>
      <c r="AQ32" s="154"/>
      <c r="AR32" s="155"/>
      <c r="AS32" s="155"/>
      <c r="AT32" s="155"/>
      <c r="AU32" s="155"/>
      <c r="AV32" s="155"/>
      <c r="AW32" s="156">
        <f t="shared" si="23"/>
        <v>2871.6282232753993</v>
      </c>
      <c r="AX32" s="156">
        <f t="shared" si="6"/>
        <v>122.92513323716364</v>
      </c>
      <c r="AY32" s="191">
        <f t="shared" si="24"/>
        <v>111.00035197103782</v>
      </c>
      <c r="AZ32" s="191">
        <f t="shared" si="25"/>
        <v>104.80701479683707</v>
      </c>
      <c r="BA32" s="191">
        <f t="shared" si="26"/>
        <v>111.71548117154812</v>
      </c>
      <c r="BB32" s="191">
        <f t="shared" si="32"/>
        <v>385.32836845793895</v>
      </c>
      <c r="BC32" s="193" t="e">
        <f t="shared" si="27"/>
        <v>#REF!</v>
      </c>
      <c r="BD32" s="89">
        <f t="shared" si="28"/>
        <v>1.0107599999999999</v>
      </c>
      <c r="BE32" s="89"/>
      <c r="BF32" s="1">
        <f t="shared" si="8"/>
        <v>2.4233500000000001</v>
      </c>
    </row>
    <row r="33" spans="1:58" ht="20.25" x14ac:dyDescent="0.3">
      <c r="A33" s="136"/>
      <c r="B33" s="136" t="s">
        <v>83</v>
      </c>
      <c r="C33" s="80" t="s">
        <v>35</v>
      </c>
      <c r="D33" s="140">
        <f t="shared" si="9"/>
        <v>2388.8589999999999</v>
      </c>
      <c r="E33" s="81">
        <v>795.52</v>
      </c>
      <c r="F33" s="82">
        <f t="shared" si="33"/>
        <v>127.73</v>
      </c>
      <c r="G33" s="174">
        <f t="shared" si="34"/>
        <v>0.23899999999999999</v>
      </c>
      <c r="H33" s="84">
        <f t="shared" si="12"/>
        <v>923.48900000000003</v>
      </c>
      <c r="I33" s="143">
        <v>1465.37</v>
      </c>
      <c r="J33" s="144" t="e">
        <f t="shared" si="13"/>
        <v>#REF!</v>
      </c>
      <c r="K33" s="175">
        <f t="shared" si="45"/>
        <v>883.03</v>
      </c>
      <c r="L33" s="37">
        <f t="shared" si="30"/>
        <v>133.87</v>
      </c>
      <c r="M33" s="85">
        <f t="shared" si="35"/>
        <v>0.26700000000000002</v>
      </c>
      <c r="N33" s="37">
        <f t="shared" si="15"/>
        <v>1017.167</v>
      </c>
      <c r="O33" s="184">
        <f t="shared" si="31"/>
        <v>7.76E-4</v>
      </c>
      <c r="P33" s="186" t="e">
        <f t="shared" si="31"/>
        <v>#REF!</v>
      </c>
      <c r="Q33" s="176">
        <f t="shared" si="31"/>
        <v>5443.11</v>
      </c>
      <c r="R33" s="148" t="e">
        <f t="shared" si="16"/>
        <v>#REF!</v>
      </c>
      <c r="S33" s="144">
        <f t="shared" si="36"/>
        <v>2670.63</v>
      </c>
      <c r="T33" s="145">
        <v>691.76</v>
      </c>
      <c r="U33" s="141">
        <v>127.73</v>
      </c>
      <c r="V33" s="147">
        <f t="shared" si="37"/>
        <v>819.49</v>
      </c>
      <c r="W33" s="145">
        <v>1851.14</v>
      </c>
      <c r="X33" s="148">
        <f t="shared" si="17"/>
        <v>11.795212693591381</v>
      </c>
      <c r="Y33" s="144">
        <f t="shared" si="38"/>
        <v>2213.88</v>
      </c>
      <c r="Z33" s="145">
        <v>691.76</v>
      </c>
      <c r="AA33" s="142">
        <v>56.75</v>
      </c>
      <c r="AB33" s="147">
        <f t="shared" si="39"/>
        <v>748.51</v>
      </c>
      <c r="AC33" s="149">
        <f t="shared" si="44"/>
        <v>1465.37</v>
      </c>
      <c r="AD33" s="150">
        <f t="shared" si="19"/>
        <v>-7.3247939706780443</v>
      </c>
      <c r="AE33" s="151" t="e">
        <f t="shared" si="20"/>
        <v>#REF!</v>
      </c>
      <c r="AF33" s="144">
        <f t="shared" si="40"/>
        <v>2213.88</v>
      </c>
      <c r="AG33" s="145">
        <v>691.76</v>
      </c>
      <c r="AH33" s="142">
        <v>56.75</v>
      </c>
      <c r="AI33" s="147">
        <f t="shared" si="41"/>
        <v>748.51</v>
      </c>
      <c r="AJ33" s="149">
        <f>AJ25</f>
        <v>1465.37</v>
      </c>
      <c r="AK33" s="150">
        <f t="shared" si="22"/>
        <v>0</v>
      </c>
      <c r="AL33" s="151" t="e">
        <f t="shared" si="4"/>
        <v>#REF!</v>
      </c>
      <c r="AM33" s="142">
        <f t="shared" si="42"/>
        <v>1825.1385287657095</v>
      </c>
      <c r="AN33" s="152">
        <v>1000.42</v>
      </c>
      <c r="AO33" s="152">
        <v>127.73</v>
      </c>
      <c r="AP33" s="153">
        <f t="shared" si="43"/>
        <v>1128.1499999999999</v>
      </c>
      <c r="AQ33" s="154">
        <f>D33-AN33</f>
        <v>1388.4389999999999</v>
      </c>
      <c r="AR33" s="155"/>
      <c r="AS33" s="155"/>
      <c r="AT33" s="155"/>
      <c r="AU33" s="155"/>
      <c r="AV33" s="155"/>
      <c r="AW33" s="156">
        <f t="shared" si="23"/>
        <v>2953.2885287657091</v>
      </c>
      <c r="AX33" s="156">
        <f t="shared" si="6"/>
        <v>123.62757821896182</v>
      </c>
      <c r="AY33" s="191">
        <f t="shared" si="24"/>
        <v>111.00035197103782</v>
      </c>
      <c r="AZ33" s="191">
        <f t="shared" si="25"/>
        <v>104.80701479683707</v>
      </c>
      <c r="BA33" s="191">
        <f t="shared" si="26"/>
        <v>111.71548117154812</v>
      </c>
      <c r="BB33" s="191">
        <f t="shared" si="32"/>
        <v>371.44953151763718</v>
      </c>
      <c r="BC33" s="193" t="e">
        <f t="shared" si="27"/>
        <v>#REF!</v>
      </c>
      <c r="BD33" s="89">
        <f t="shared" si="28"/>
        <v>1.0107599999999999</v>
      </c>
      <c r="BE33" s="89"/>
      <c r="BF33" s="1">
        <f t="shared" si="8"/>
        <v>2.4761299999999995</v>
      </c>
    </row>
    <row r="34" spans="1:58" ht="20.25" x14ac:dyDescent="0.3">
      <c r="A34" s="136"/>
      <c r="B34" s="136" t="s">
        <v>14</v>
      </c>
      <c r="C34" s="80" t="s">
        <v>35</v>
      </c>
      <c r="D34" s="140">
        <f t="shared" si="9"/>
        <v>2454.4090000000001</v>
      </c>
      <c r="E34" s="81">
        <v>795.52</v>
      </c>
      <c r="F34" s="82">
        <f t="shared" si="33"/>
        <v>127.73</v>
      </c>
      <c r="G34" s="174">
        <f t="shared" si="34"/>
        <v>0.23899999999999999</v>
      </c>
      <c r="H34" s="84">
        <f t="shared" si="12"/>
        <v>923.48900000000003</v>
      </c>
      <c r="I34" s="143">
        <v>1530.92</v>
      </c>
      <c r="J34" s="144" t="e">
        <f t="shared" si="13"/>
        <v>#REF!</v>
      </c>
      <c r="K34" s="175">
        <f t="shared" si="45"/>
        <v>883.03</v>
      </c>
      <c r="L34" s="37">
        <f t="shared" si="30"/>
        <v>133.87</v>
      </c>
      <c r="M34" s="85">
        <f t="shared" si="35"/>
        <v>0.26700000000000002</v>
      </c>
      <c r="N34" s="37">
        <f t="shared" si="15"/>
        <v>1017.167</v>
      </c>
      <c r="O34" s="184">
        <f t="shared" si="31"/>
        <v>7.76E-4</v>
      </c>
      <c r="P34" s="186" t="e">
        <f t="shared" si="31"/>
        <v>#REF!</v>
      </c>
      <c r="Q34" s="176">
        <f t="shared" si="31"/>
        <v>5443.11</v>
      </c>
      <c r="R34" s="148" t="e">
        <f t="shared" si="16"/>
        <v>#REF!</v>
      </c>
      <c r="S34" s="144">
        <f t="shared" si="36"/>
        <v>2670.63</v>
      </c>
      <c r="T34" s="145">
        <v>691.76</v>
      </c>
      <c r="U34" s="141">
        <v>127.73</v>
      </c>
      <c r="V34" s="147">
        <f t="shared" si="37"/>
        <v>819.49</v>
      </c>
      <c r="W34" s="145">
        <v>1851.14</v>
      </c>
      <c r="X34" s="148">
        <f t="shared" si="17"/>
        <v>8.8094934462838097</v>
      </c>
      <c r="Y34" s="144">
        <f t="shared" si="38"/>
        <v>2279.4300000000003</v>
      </c>
      <c r="Z34" s="145">
        <v>691.76</v>
      </c>
      <c r="AA34" s="142">
        <v>56.75</v>
      </c>
      <c r="AB34" s="147">
        <f t="shared" si="39"/>
        <v>748.51</v>
      </c>
      <c r="AC34" s="149">
        <f t="shared" si="44"/>
        <v>1530.92</v>
      </c>
      <c r="AD34" s="150">
        <f>Y34/D34*100-100</f>
        <v>-7.1291704031398098</v>
      </c>
      <c r="AE34" s="151" t="e">
        <f t="shared" si="20"/>
        <v>#REF!</v>
      </c>
      <c r="AF34" s="144">
        <f t="shared" si="40"/>
        <v>2279.4300000000003</v>
      </c>
      <c r="AG34" s="145">
        <v>691.76</v>
      </c>
      <c r="AH34" s="142">
        <v>56.75</v>
      </c>
      <c r="AI34" s="147">
        <f t="shared" si="41"/>
        <v>748.51</v>
      </c>
      <c r="AJ34" s="149">
        <f>AJ26</f>
        <v>1530.92</v>
      </c>
      <c r="AK34" s="150">
        <f t="shared" si="22"/>
        <v>0</v>
      </c>
      <c r="AL34" s="151" t="e">
        <f t="shared" si="4"/>
        <v>#REF!</v>
      </c>
      <c r="AM34" s="142"/>
      <c r="AN34" s="152"/>
      <c r="AO34" s="152"/>
      <c r="AP34" s="153"/>
      <c r="AQ34" s="154"/>
      <c r="AR34" s="155"/>
      <c r="AS34" s="155"/>
      <c r="AT34" s="155"/>
      <c r="AU34" s="155"/>
      <c r="AV34" s="155"/>
      <c r="AW34" s="156"/>
      <c r="AX34" s="156"/>
      <c r="AY34" s="191">
        <f t="shared" si="24"/>
        <v>111.00035197103782</v>
      </c>
      <c r="AZ34" s="191">
        <f t="shared" si="25"/>
        <v>104.80701479683707</v>
      </c>
      <c r="BA34" s="191">
        <f t="shared" si="26"/>
        <v>111.71548117154812</v>
      </c>
      <c r="BB34" s="191">
        <f t="shared" si="32"/>
        <v>355.545031745617</v>
      </c>
      <c r="BC34" s="194" t="e">
        <f t="shared" si="27"/>
        <v>#REF!</v>
      </c>
      <c r="BD34" s="89">
        <f t="shared" si="28"/>
        <v>1.0107599999999999</v>
      </c>
      <c r="BE34" s="89"/>
      <c r="BF34" s="1">
        <f t="shared" si="8"/>
        <v>2.5416799999999999</v>
      </c>
    </row>
    <row r="35" spans="1:58" ht="20.25" x14ac:dyDescent="0.3">
      <c r="A35" s="136"/>
      <c r="B35" s="10" t="s">
        <v>16</v>
      </c>
      <c r="C35" s="80"/>
      <c r="D35" s="140"/>
      <c r="E35" s="81"/>
      <c r="F35" s="38"/>
      <c r="G35" s="146"/>
      <c r="H35" s="84"/>
      <c r="I35" s="159"/>
      <c r="J35" s="144"/>
      <c r="K35" s="175"/>
      <c r="L35" s="37"/>
      <c r="M35" s="85"/>
      <c r="N35" s="37"/>
      <c r="O35" s="184"/>
      <c r="P35" s="186"/>
      <c r="Q35" s="176"/>
      <c r="R35" s="148"/>
      <c r="S35" s="144"/>
      <c r="T35" s="160"/>
      <c r="U35" s="141"/>
      <c r="V35" s="147"/>
      <c r="W35" s="160"/>
      <c r="X35" s="148"/>
      <c r="Y35" s="144"/>
      <c r="Z35" s="160"/>
      <c r="AA35" s="158"/>
      <c r="AB35" s="147"/>
      <c r="AC35" s="149"/>
      <c r="AD35" s="150"/>
      <c r="AE35" s="151"/>
      <c r="AF35" s="144"/>
      <c r="AG35" s="160"/>
      <c r="AH35" s="158"/>
      <c r="AI35" s="147"/>
      <c r="AJ35" s="149"/>
      <c r="AK35" s="150"/>
      <c r="AL35" s="151"/>
      <c r="AM35" s="158"/>
      <c r="AN35" s="152"/>
      <c r="AO35" s="152"/>
      <c r="AP35" s="153"/>
      <c r="AQ35" s="155"/>
      <c r="AR35" s="155"/>
      <c r="AS35" s="155"/>
      <c r="AT35" s="155"/>
      <c r="AU35" s="155"/>
      <c r="AV35" s="155"/>
      <c r="AW35" s="156">
        <f t="shared" si="23"/>
        <v>0</v>
      </c>
      <c r="AX35" s="156" t="e">
        <f t="shared" si="6"/>
        <v>#DIV/0!</v>
      </c>
      <c r="AY35" s="191"/>
      <c r="AZ35" s="191"/>
      <c r="BA35" s="191"/>
      <c r="BB35" s="191"/>
      <c r="BC35" s="193"/>
      <c r="BD35" s="89">
        <f t="shared" si="28"/>
        <v>0</v>
      </c>
      <c r="BE35" s="89"/>
      <c r="BF35" s="1">
        <f t="shared" si="8"/>
        <v>0</v>
      </c>
    </row>
    <row r="36" spans="1:58" ht="20.25" x14ac:dyDescent="0.3">
      <c r="A36" s="136"/>
      <c r="B36" s="136" t="s">
        <v>7</v>
      </c>
      <c r="C36" s="80" t="s">
        <v>35</v>
      </c>
      <c r="D36" s="140">
        <f t="shared" si="9"/>
        <v>2670.1590000000001</v>
      </c>
      <c r="E36" s="81">
        <v>1280.48</v>
      </c>
      <c r="F36" s="82">
        <f t="shared" ref="F36:F42" si="46">$F$20</f>
        <v>127.73</v>
      </c>
      <c r="G36" s="174">
        <f t="shared" ref="G36:G42" si="47">$G$20</f>
        <v>0.23899999999999999</v>
      </c>
      <c r="H36" s="84">
        <f t="shared" si="12"/>
        <v>1408.4490000000001</v>
      </c>
      <c r="I36" s="143">
        <v>1261.71</v>
      </c>
      <c r="J36" s="144" t="e">
        <f t="shared" si="13"/>
        <v>#REF!</v>
      </c>
      <c r="K36" s="175">
        <v>1421.33</v>
      </c>
      <c r="L36" s="37">
        <f t="shared" si="30"/>
        <v>133.87</v>
      </c>
      <c r="M36" s="85">
        <f t="shared" ref="M36:M42" si="48">$M$20</f>
        <v>0.26700000000000002</v>
      </c>
      <c r="N36" s="37">
        <f t="shared" si="15"/>
        <v>1555.4669999999999</v>
      </c>
      <c r="O36" s="184">
        <f>O34</f>
        <v>7.76E-4</v>
      </c>
      <c r="P36" s="186" t="e">
        <f>P34</f>
        <v>#REF!</v>
      </c>
      <c r="Q36" s="176">
        <f>Q20</f>
        <v>5443.11</v>
      </c>
      <c r="R36" s="148" t="e">
        <f t="shared" si="16"/>
        <v>#REF!</v>
      </c>
      <c r="S36" s="144">
        <f t="shared" ref="S36:S42" si="49">W36+V36</f>
        <v>2711.6000000000004</v>
      </c>
      <c r="T36" s="145">
        <v>1113.46</v>
      </c>
      <c r="U36" s="141">
        <v>127.73</v>
      </c>
      <c r="V36" s="147">
        <f t="shared" ref="V36:V42" si="50">T36+U36</f>
        <v>1241.19</v>
      </c>
      <c r="W36" s="145">
        <v>1470.41</v>
      </c>
      <c r="X36" s="148">
        <f t="shared" si="17"/>
        <v>1.5520049555101565</v>
      </c>
      <c r="Y36" s="144">
        <f t="shared" ref="Y36:Y42" si="51">AC36+AB36</f>
        <v>2431.92</v>
      </c>
      <c r="Z36" s="145">
        <v>1113.46</v>
      </c>
      <c r="AA36" s="142">
        <v>56.75</v>
      </c>
      <c r="AB36" s="147">
        <f t="shared" ref="AB36:AB42" si="52">Z36+AA36</f>
        <v>1170.21</v>
      </c>
      <c r="AC36" s="149">
        <f>AC28</f>
        <v>1261.71</v>
      </c>
      <c r="AD36" s="150">
        <f t="shared" si="19"/>
        <v>-8.9222776621167554</v>
      </c>
      <c r="AE36" s="151" t="e">
        <f t="shared" si="20"/>
        <v>#REF!</v>
      </c>
      <c r="AF36" s="144">
        <f t="shared" ref="AF36:AF42" si="53">AJ36+AI36</f>
        <v>2431.92</v>
      </c>
      <c r="AG36" s="145">
        <v>1113.46</v>
      </c>
      <c r="AH36" s="142">
        <v>56.75</v>
      </c>
      <c r="AI36" s="147">
        <f t="shared" ref="AI36:AI42" si="54">AG36+AH36</f>
        <v>1170.21</v>
      </c>
      <c r="AJ36" s="149">
        <f>AJ28</f>
        <v>1261.71</v>
      </c>
      <c r="AK36" s="150">
        <f t="shared" si="22"/>
        <v>0</v>
      </c>
      <c r="AL36" s="151" t="e">
        <f t="shared" si="4"/>
        <v>#REF!</v>
      </c>
      <c r="AM36" s="142">
        <f t="shared" ref="AM36:AM41" si="55">AM20</f>
        <v>1510.746352628016</v>
      </c>
      <c r="AN36" s="152">
        <v>1833.3</v>
      </c>
      <c r="AO36" s="152">
        <v>127.73</v>
      </c>
      <c r="AP36" s="153">
        <f t="shared" ref="AP36:AP41" si="56">AN36+AO36</f>
        <v>1961.03</v>
      </c>
      <c r="AQ36" s="154" t="e">
        <f>D36-#REF!</f>
        <v>#REF!</v>
      </c>
      <c r="AR36" s="155"/>
      <c r="AS36" s="155"/>
      <c r="AT36" s="155"/>
      <c r="AU36" s="155"/>
      <c r="AV36" s="155"/>
      <c r="AW36" s="156">
        <f t="shared" si="23"/>
        <v>3471.776352628016</v>
      </c>
      <c r="AX36" s="156">
        <f t="shared" si="6"/>
        <v>130.02133403396635</v>
      </c>
      <c r="AY36" s="191">
        <f t="shared" si="24"/>
        <v>110.99978133200051</v>
      </c>
      <c r="AZ36" s="191">
        <f t="shared" si="25"/>
        <v>104.80701479683707</v>
      </c>
      <c r="BA36" s="191">
        <f t="shared" si="26"/>
        <v>111.71548117154812</v>
      </c>
      <c r="BB36" s="191">
        <f t="shared" si="32"/>
        <v>431.40737570440109</v>
      </c>
      <c r="BC36" s="193" t="e">
        <f t="shared" si="27"/>
        <v>#REF!</v>
      </c>
      <c r="BD36" s="89">
        <f t="shared" si="28"/>
        <v>1.5490599999999999</v>
      </c>
      <c r="BE36" s="89"/>
      <c r="BF36" s="1">
        <f t="shared" si="8"/>
        <v>2.8107699999999998</v>
      </c>
    </row>
    <row r="37" spans="1:58" ht="20.25" x14ac:dyDescent="0.3">
      <c r="A37" s="136"/>
      <c r="B37" s="136" t="s">
        <v>9</v>
      </c>
      <c r="C37" s="80" t="s">
        <v>35</v>
      </c>
      <c r="D37" s="140">
        <f t="shared" si="9"/>
        <v>2709.3090000000002</v>
      </c>
      <c r="E37" s="81">
        <v>1280.48</v>
      </c>
      <c r="F37" s="82">
        <f t="shared" si="46"/>
        <v>127.73</v>
      </c>
      <c r="G37" s="174">
        <f t="shared" si="47"/>
        <v>0.23899999999999999</v>
      </c>
      <c r="H37" s="84">
        <f t="shared" si="12"/>
        <v>1408.4490000000001</v>
      </c>
      <c r="I37" s="143">
        <v>1300.8599999999999</v>
      </c>
      <c r="J37" s="144" t="e">
        <f t="shared" si="13"/>
        <v>#REF!</v>
      </c>
      <c r="K37" s="175">
        <f>K36</f>
        <v>1421.33</v>
      </c>
      <c r="L37" s="37">
        <f t="shared" si="30"/>
        <v>133.87</v>
      </c>
      <c r="M37" s="85">
        <f t="shared" si="48"/>
        <v>0.26700000000000002</v>
      </c>
      <c r="N37" s="37">
        <f t="shared" si="15"/>
        <v>1555.4669999999999</v>
      </c>
      <c r="O37" s="184">
        <f t="shared" si="31"/>
        <v>7.76E-4</v>
      </c>
      <c r="P37" s="186" t="e">
        <f t="shared" si="31"/>
        <v>#REF!</v>
      </c>
      <c r="Q37" s="176">
        <f>Q36</f>
        <v>5443.11</v>
      </c>
      <c r="R37" s="148" t="e">
        <f t="shared" si="16"/>
        <v>#REF!</v>
      </c>
      <c r="S37" s="144">
        <f t="shared" si="49"/>
        <v>2799.46</v>
      </c>
      <c r="T37" s="145">
        <v>1113.46</v>
      </c>
      <c r="U37" s="141">
        <v>127.73</v>
      </c>
      <c r="V37" s="147">
        <f t="shared" si="50"/>
        <v>1241.19</v>
      </c>
      <c r="W37" s="145">
        <v>1558.27</v>
      </c>
      <c r="X37" s="148">
        <f t="shared" si="17"/>
        <v>3.3274536053288841</v>
      </c>
      <c r="Y37" s="144">
        <f t="shared" si="51"/>
        <v>2471.0699999999997</v>
      </c>
      <c r="Z37" s="145">
        <v>1113.46</v>
      </c>
      <c r="AA37" s="142">
        <v>56.75</v>
      </c>
      <c r="AB37" s="147">
        <f t="shared" si="52"/>
        <v>1170.21</v>
      </c>
      <c r="AC37" s="149">
        <f t="shared" ref="AC37:AC42" si="57">AC29</f>
        <v>1300.8599999999999</v>
      </c>
      <c r="AD37" s="150">
        <f t="shared" si="19"/>
        <v>-8.7933491528651899</v>
      </c>
      <c r="AE37" s="151" t="e">
        <f t="shared" si="20"/>
        <v>#REF!</v>
      </c>
      <c r="AF37" s="144">
        <f t="shared" si="53"/>
        <v>2471.0699999999997</v>
      </c>
      <c r="AG37" s="145">
        <v>1113.46</v>
      </c>
      <c r="AH37" s="142">
        <v>56.75</v>
      </c>
      <c r="AI37" s="147">
        <f t="shared" si="54"/>
        <v>1170.21</v>
      </c>
      <c r="AJ37" s="149">
        <f t="shared" ref="AJ37:AJ42" si="58">AJ29</f>
        <v>1300.8599999999999</v>
      </c>
      <c r="AK37" s="150">
        <f t="shared" si="22"/>
        <v>0</v>
      </c>
      <c r="AL37" s="151" t="e">
        <f t="shared" si="4"/>
        <v>#REF!</v>
      </c>
      <c r="AM37" s="142">
        <f t="shared" si="55"/>
        <v>1571.0842450180785</v>
      </c>
      <c r="AN37" s="152">
        <v>1833.3</v>
      </c>
      <c r="AO37" s="152">
        <v>127.73</v>
      </c>
      <c r="AP37" s="153">
        <f t="shared" si="56"/>
        <v>1961.03</v>
      </c>
      <c r="AQ37" s="154"/>
      <c r="AR37" s="155"/>
      <c r="AS37" s="155"/>
      <c r="AT37" s="155"/>
      <c r="AU37" s="155"/>
      <c r="AV37" s="155"/>
      <c r="AW37" s="156">
        <f>AM37+AP37</f>
        <v>3532.1142450180787</v>
      </c>
      <c r="AX37" s="156">
        <f t="shared" si="6"/>
        <v>130.36956083702813</v>
      </c>
      <c r="AY37" s="191">
        <f t="shared" si="24"/>
        <v>110.99978133200051</v>
      </c>
      <c r="AZ37" s="191">
        <f t="shared" si="25"/>
        <v>104.80701479683707</v>
      </c>
      <c r="BA37" s="191">
        <f t="shared" si="26"/>
        <v>111.71548117154812</v>
      </c>
      <c r="BB37" s="191">
        <f t="shared" si="32"/>
        <v>418.42396568423965</v>
      </c>
      <c r="BC37" s="193" t="e">
        <f t="shared" si="27"/>
        <v>#REF!</v>
      </c>
      <c r="BD37" s="89">
        <f t="shared" si="28"/>
        <v>1.5490599999999999</v>
      </c>
      <c r="BE37" s="89"/>
      <c r="BF37" s="1">
        <f t="shared" si="8"/>
        <v>2.84992</v>
      </c>
    </row>
    <row r="38" spans="1:58" ht="20.25" x14ac:dyDescent="0.3">
      <c r="A38" s="136"/>
      <c r="B38" s="136" t="s">
        <v>10</v>
      </c>
      <c r="C38" s="80" t="s">
        <v>35</v>
      </c>
      <c r="D38" s="140">
        <f t="shared" si="9"/>
        <v>2740.5389999999998</v>
      </c>
      <c r="E38" s="81">
        <v>1280.48</v>
      </c>
      <c r="F38" s="82">
        <f t="shared" si="46"/>
        <v>127.73</v>
      </c>
      <c r="G38" s="174">
        <f t="shared" si="47"/>
        <v>0.23899999999999999</v>
      </c>
      <c r="H38" s="84">
        <f t="shared" si="12"/>
        <v>1408.4490000000001</v>
      </c>
      <c r="I38" s="143">
        <v>1332.09</v>
      </c>
      <c r="J38" s="144" t="e">
        <f t="shared" si="13"/>
        <v>#REF!</v>
      </c>
      <c r="K38" s="175">
        <f t="shared" ref="K38:K42" si="59">K37</f>
        <v>1421.33</v>
      </c>
      <c r="L38" s="37">
        <f t="shared" si="30"/>
        <v>133.87</v>
      </c>
      <c r="M38" s="85">
        <f t="shared" si="48"/>
        <v>0.26700000000000002</v>
      </c>
      <c r="N38" s="37">
        <f t="shared" si="15"/>
        <v>1555.4669999999999</v>
      </c>
      <c r="O38" s="184">
        <f t="shared" si="31"/>
        <v>7.76E-4</v>
      </c>
      <c r="P38" s="186" t="e">
        <f t="shared" si="31"/>
        <v>#REF!</v>
      </c>
      <c r="Q38" s="176">
        <f t="shared" si="31"/>
        <v>5443.11</v>
      </c>
      <c r="R38" s="148" t="e">
        <f t="shared" si="16"/>
        <v>#REF!</v>
      </c>
      <c r="S38" s="144">
        <f t="shared" si="49"/>
        <v>2799.46</v>
      </c>
      <c r="T38" s="145">
        <v>1113.46</v>
      </c>
      <c r="U38" s="141">
        <v>127.73</v>
      </c>
      <c r="V38" s="147">
        <f t="shared" si="50"/>
        <v>1241.19</v>
      </c>
      <c r="W38" s="145">
        <v>1558.27</v>
      </c>
      <c r="X38" s="148">
        <f t="shared" si="17"/>
        <v>2.1499785261220694</v>
      </c>
      <c r="Y38" s="144">
        <f t="shared" si="51"/>
        <v>2502.3000000000002</v>
      </c>
      <c r="Z38" s="145">
        <v>1113.46</v>
      </c>
      <c r="AA38" s="142">
        <v>56.75</v>
      </c>
      <c r="AB38" s="147">
        <f t="shared" si="52"/>
        <v>1170.21</v>
      </c>
      <c r="AC38" s="149">
        <f t="shared" si="57"/>
        <v>1332.09</v>
      </c>
      <c r="AD38" s="150">
        <f t="shared" si="19"/>
        <v>-8.6931439399329662</v>
      </c>
      <c r="AE38" s="151" t="e">
        <f t="shared" si="20"/>
        <v>#REF!</v>
      </c>
      <c r="AF38" s="144">
        <f t="shared" si="53"/>
        <v>2502.3000000000002</v>
      </c>
      <c r="AG38" s="145">
        <v>1113.46</v>
      </c>
      <c r="AH38" s="142">
        <v>56.75</v>
      </c>
      <c r="AI38" s="147">
        <f t="shared" si="54"/>
        <v>1170.21</v>
      </c>
      <c r="AJ38" s="149">
        <f t="shared" si="58"/>
        <v>1332.09</v>
      </c>
      <c r="AK38" s="150">
        <f t="shared" si="22"/>
        <v>0</v>
      </c>
      <c r="AL38" s="151" t="e">
        <f t="shared" si="4"/>
        <v>#REF!</v>
      </c>
      <c r="AM38" s="142">
        <f t="shared" si="55"/>
        <v>1619.3545589301284</v>
      </c>
      <c r="AN38" s="152">
        <v>1833.3</v>
      </c>
      <c r="AO38" s="152">
        <v>127.73</v>
      </c>
      <c r="AP38" s="153">
        <f t="shared" si="56"/>
        <v>1961.03</v>
      </c>
      <c r="AQ38" s="154">
        <f>D38-AN38</f>
        <v>907.23899999999981</v>
      </c>
      <c r="AR38" s="155"/>
      <c r="AS38" s="155"/>
      <c r="AT38" s="155"/>
      <c r="AU38" s="155"/>
      <c r="AV38" s="155"/>
      <c r="AW38" s="156">
        <f t="shared" si="23"/>
        <v>3580.3845589301282</v>
      </c>
      <c r="AX38" s="156">
        <f t="shared" si="6"/>
        <v>130.64526937694112</v>
      </c>
      <c r="AY38" s="191">
        <f t="shared" si="24"/>
        <v>110.99978133200051</v>
      </c>
      <c r="AZ38" s="191">
        <f t="shared" si="25"/>
        <v>104.80701479683707</v>
      </c>
      <c r="BA38" s="191">
        <f t="shared" si="26"/>
        <v>111.71548117154812</v>
      </c>
      <c r="BB38" s="191">
        <f t="shared" si="32"/>
        <v>408.6142828187285</v>
      </c>
      <c r="BC38" s="193" t="e">
        <f t="shared" si="27"/>
        <v>#REF!</v>
      </c>
      <c r="BD38" s="89">
        <f t="shared" si="28"/>
        <v>1.5490599999999999</v>
      </c>
      <c r="BE38" s="89"/>
      <c r="BF38" s="1">
        <f t="shared" si="8"/>
        <v>2.8811499999999999</v>
      </c>
    </row>
    <row r="39" spans="1:58" ht="20.25" x14ac:dyDescent="0.3">
      <c r="A39" s="136"/>
      <c r="B39" s="136" t="s">
        <v>11</v>
      </c>
      <c r="C39" s="80" t="s">
        <v>35</v>
      </c>
      <c r="D39" s="140">
        <f t="shared" si="9"/>
        <v>2777.2690000000002</v>
      </c>
      <c r="E39" s="81">
        <v>1280.48</v>
      </c>
      <c r="F39" s="82">
        <f t="shared" si="46"/>
        <v>127.73</v>
      </c>
      <c r="G39" s="174">
        <f t="shared" si="47"/>
        <v>0.23899999999999999</v>
      </c>
      <c r="H39" s="84">
        <f t="shared" si="12"/>
        <v>1408.4490000000001</v>
      </c>
      <c r="I39" s="143">
        <v>1368.82</v>
      </c>
      <c r="J39" s="144" t="e">
        <f t="shared" si="13"/>
        <v>#REF!</v>
      </c>
      <c r="K39" s="175">
        <f t="shared" si="59"/>
        <v>1421.33</v>
      </c>
      <c r="L39" s="37">
        <f t="shared" si="30"/>
        <v>133.87</v>
      </c>
      <c r="M39" s="85">
        <f t="shared" si="48"/>
        <v>0.26700000000000002</v>
      </c>
      <c r="N39" s="37">
        <f t="shared" si="15"/>
        <v>1555.4669999999999</v>
      </c>
      <c r="O39" s="184">
        <f t="shared" si="31"/>
        <v>7.76E-4</v>
      </c>
      <c r="P39" s="186" t="e">
        <f t="shared" si="31"/>
        <v>#REF!</v>
      </c>
      <c r="Q39" s="176">
        <f t="shared" si="31"/>
        <v>5443.11</v>
      </c>
      <c r="R39" s="148" t="e">
        <f t="shared" si="16"/>
        <v>#REF!</v>
      </c>
      <c r="S39" s="144">
        <f t="shared" si="49"/>
        <v>2919.27</v>
      </c>
      <c r="T39" s="145">
        <v>1113.46</v>
      </c>
      <c r="U39" s="141">
        <v>127.73</v>
      </c>
      <c r="V39" s="147">
        <f t="shared" si="50"/>
        <v>1241.19</v>
      </c>
      <c r="W39" s="145">
        <v>1678.08</v>
      </c>
      <c r="X39" s="148">
        <f t="shared" si="17"/>
        <v>5.1129724920416351</v>
      </c>
      <c r="Y39" s="144">
        <f t="shared" si="51"/>
        <v>2539.0299999999997</v>
      </c>
      <c r="Z39" s="145">
        <v>1113.46</v>
      </c>
      <c r="AA39" s="142">
        <v>56.75</v>
      </c>
      <c r="AB39" s="147">
        <f t="shared" si="52"/>
        <v>1170.21</v>
      </c>
      <c r="AC39" s="149">
        <f t="shared" si="57"/>
        <v>1368.82</v>
      </c>
      <c r="AD39" s="150">
        <f t="shared" si="19"/>
        <v>-8.5781751785657292</v>
      </c>
      <c r="AE39" s="151" t="e">
        <f t="shared" si="20"/>
        <v>#REF!</v>
      </c>
      <c r="AF39" s="144">
        <f t="shared" si="53"/>
        <v>2539.0299999999997</v>
      </c>
      <c r="AG39" s="145">
        <v>1113.46</v>
      </c>
      <c r="AH39" s="142">
        <v>56.75</v>
      </c>
      <c r="AI39" s="147">
        <f t="shared" si="54"/>
        <v>1170.21</v>
      </c>
      <c r="AJ39" s="149">
        <f t="shared" si="58"/>
        <v>1368.82</v>
      </c>
      <c r="AK39" s="150">
        <f t="shared" si="22"/>
        <v>0</v>
      </c>
      <c r="AL39" s="151" t="e">
        <f t="shared" si="4"/>
        <v>#REF!</v>
      </c>
      <c r="AM39" s="142">
        <f t="shared" si="55"/>
        <v>1676.0197100442738</v>
      </c>
      <c r="AN39" s="152">
        <v>1833.3</v>
      </c>
      <c r="AO39" s="152">
        <v>127.73</v>
      </c>
      <c r="AP39" s="153">
        <f t="shared" si="56"/>
        <v>1961.03</v>
      </c>
      <c r="AQ39" s="154">
        <f>D39-AN39</f>
        <v>943.96900000000028</v>
      </c>
      <c r="AR39" s="155"/>
      <c r="AS39" s="155"/>
      <c r="AT39" s="155"/>
      <c r="AU39" s="155"/>
      <c r="AV39" s="155"/>
      <c r="AW39" s="156">
        <f t="shared" si="23"/>
        <v>3637.0497100442735</v>
      </c>
      <c r="AX39" s="156">
        <f t="shared" si="6"/>
        <v>130.95777578780715</v>
      </c>
      <c r="AY39" s="191">
        <f t="shared" si="24"/>
        <v>110.99978133200051</v>
      </c>
      <c r="AZ39" s="191">
        <f t="shared" si="25"/>
        <v>104.80701479683707</v>
      </c>
      <c r="BA39" s="191">
        <f t="shared" si="26"/>
        <v>111.71548117154812</v>
      </c>
      <c r="BB39" s="191">
        <f t="shared" si="32"/>
        <v>397.64980055814499</v>
      </c>
      <c r="BC39" s="193" t="e">
        <f t="shared" si="27"/>
        <v>#REF!</v>
      </c>
      <c r="BD39" s="89">
        <f t="shared" si="28"/>
        <v>1.5490599999999999</v>
      </c>
      <c r="BE39" s="89"/>
      <c r="BF39" s="1">
        <f t="shared" si="8"/>
        <v>2.9178799999999998</v>
      </c>
    </row>
    <row r="40" spans="1:58" ht="20.25" x14ac:dyDescent="0.3">
      <c r="A40" s="136"/>
      <c r="B40" s="136" t="s">
        <v>12</v>
      </c>
      <c r="C40" s="80" t="s">
        <v>35</v>
      </c>
      <c r="D40" s="140">
        <f t="shared" si="9"/>
        <v>2821.0389999999998</v>
      </c>
      <c r="E40" s="81">
        <v>1280.48</v>
      </c>
      <c r="F40" s="82">
        <f t="shared" si="46"/>
        <v>127.73</v>
      </c>
      <c r="G40" s="174">
        <f t="shared" si="47"/>
        <v>0.23899999999999999</v>
      </c>
      <c r="H40" s="84">
        <f t="shared" si="12"/>
        <v>1408.4490000000001</v>
      </c>
      <c r="I40" s="143">
        <v>1412.59</v>
      </c>
      <c r="J40" s="144" t="e">
        <f t="shared" si="13"/>
        <v>#REF!</v>
      </c>
      <c r="K40" s="175">
        <f t="shared" si="59"/>
        <v>1421.33</v>
      </c>
      <c r="L40" s="37">
        <f t="shared" si="30"/>
        <v>133.87</v>
      </c>
      <c r="M40" s="85">
        <f t="shared" si="48"/>
        <v>0.26700000000000002</v>
      </c>
      <c r="N40" s="37">
        <f t="shared" si="15"/>
        <v>1555.4669999999999</v>
      </c>
      <c r="O40" s="184">
        <f t="shared" si="31"/>
        <v>7.76E-4</v>
      </c>
      <c r="P40" s="186" t="e">
        <f t="shared" si="31"/>
        <v>#REF!</v>
      </c>
      <c r="Q40" s="176">
        <f t="shared" si="31"/>
        <v>5443.11</v>
      </c>
      <c r="R40" s="148" t="e">
        <f t="shared" si="16"/>
        <v>#REF!</v>
      </c>
      <c r="S40" s="144">
        <f t="shared" si="49"/>
        <v>2919.27</v>
      </c>
      <c r="T40" s="145">
        <v>1113.46</v>
      </c>
      <c r="U40" s="141">
        <v>127.73</v>
      </c>
      <c r="V40" s="147">
        <f t="shared" si="50"/>
        <v>1241.19</v>
      </c>
      <c r="W40" s="145">
        <v>1678.08</v>
      </c>
      <c r="X40" s="148">
        <f t="shared" si="17"/>
        <v>3.48208585560144</v>
      </c>
      <c r="Y40" s="144">
        <f t="shared" si="51"/>
        <v>2582.8000000000002</v>
      </c>
      <c r="Z40" s="145">
        <v>1113.46</v>
      </c>
      <c r="AA40" s="142">
        <v>56.75</v>
      </c>
      <c r="AB40" s="147">
        <f t="shared" si="52"/>
        <v>1170.21</v>
      </c>
      <c r="AC40" s="149">
        <f t="shared" si="57"/>
        <v>1412.59</v>
      </c>
      <c r="AD40" s="150">
        <f t="shared" si="19"/>
        <v>-8.4450799864872295</v>
      </c>
      <c r="AE40" s="151" t="e">
        <f t="shared" si="20"/>
        <v>#REF!</v>
      </c>
      <c r="AF40" s="144">
        <f t="shared" si="53"/>
        <v>2582.8000000000002</v>
      </c>
      <c r="AG40" s="145">
        <v>1113.46</v>
      </c>
      <c r="AH40" s="142">
        <v>56.75</v>
      </c>
      <c r="AI40" s="147">
        <f t="shared" si="54"/>
        <v>1170.21</v>
      </c>
      <c r="AJ40" s="149">
        <f t="shared" si="58"/>
        <v>1412.59</v>
      </c>
      <c r="AK40" s="150">
        <f t="shared" si="22"/>
        <v>0</v>
      </c>
      <c r="AL40" s="151" t="e">
        <f t="shared" si="4"/>
        <v>#REF!</v>
      </c>
      <c r="AM40" s="142">
        <f t="shared" si="55"/>
        <v>1743.4782232753996</v>
      </c>
      <c r="AN40" s="152">
        <v>1833.3</v>
      </c>
      <c r="AO40" s="152">
        <v>127.73</v>
      </c>
      <c r="AP40" s="153">
        <f t="shared" si="56"/>
        <v>1961.03</v>
      </c>
      <c r="AQ40" s="154"/>
      <c r="AR40" s="155"/>
      <c r="AS40" s="155"/>
      <c r="AT40" s="155"/>
      <c r="AU40" s="155"/>
      <c r="AV40" s="155"/>
      <c r="AW40" s="156">
        <f>AM40+AP40</f>
        <v>3704.5082232753994</v>
      </c>
      <c r="AX40" s="156">
        <f t="shared" si="6"/>
        <v>131.31715737625035</v>
      </c>
      <c r="AY40" s="191">
        <f t="shared" si="24"/>
        <v>110.99978133200051</v>
      </c>
      <c r="AZ40" s="191">
        <f t="shared" si="25"/>
        <v>104.80701479683707</v>
      </c>
      <c r="BA40" s="191">
        <f t="shared" si="26"/>
        <v>111.71548117154812</v>
      </c>
      <c r="BB40" s="191">
        <f t="shared" si="32"/>
        <v>385.32836845793895</v>
      </c>
      <c r="BC40" s="193" t="e">
        <f t="shared" si="27"/>
        <v>#REF!</v>
      </c>
      <c r="BD40" s="89">
        <f t="shared" si="28"/>
        <v>1.5490599999999999</v>
      </c>
      <c r="BE40" s="89"/>
      <c r="BF40" s="1">
        <f t="shared" si="8"/>
        <v>2.9616499999999997</v>
      </c>
    </row>
    <row r="41" spans="1:58" ht="20.25" x14ac:dyDescent="0.3">
      <c r="A41" s="136"/>
      <c r="B41" s="136" t="s">
        <v>83</v>
      </c>
      <c r="C41" s="80" t="s">
        <v>35</v>
      </c>
      <c r="D41" s="140">
        <f t="shared" si="9"/>
        <v>2873.819</v>
      </c>
      <c r="E41" s="81">
        <v>1280.48</v>
      </c>
      <c r="F41" s="82">
        <f t="shared" si="46"/>
        <v>127.73</v>
      </c>
      <c r="G41" s="174">
        <f t="shared" si="47"/>
        <v>0.23899999999999999</v>
      </c>
      <c r="H41" s="84">
        <f t="shared" si="12"/>
        <v>1408.4490000000001</v>
      </c>
      <c r="I41" s="143">
        <v>1465.37</v>
      </c>
      <c r="J41" s="144" t="e">
        <f t="shared" si="13"/>
        <v>#REF!</v>
      </c>
      <c r="K41" s="175">
        <f t="shared" si="59"/>
        <v>1421.33</v>
      </c>
      <c r="L41" s="37">
        <f t="shared" si="30"/>
        <v>133.87</v>
      </c>
      <c r="M41" s="85">
        <f t="shared" si="48"/>
        <v>0.26700000000000002</v>
      </c>
      <c r="N41" s="37">
        <f t="shared" si="15"/>
        <v>1555.4669999999999</v>
      </c>
      <c r="O41" s="184">
        <f t="shared" si="31"/>
        <v>7.76E-4</v>
      </c>
      <c r="P41" s="186" t="e">
        <f t="shared" si="31"/>
        <v>#REF!</v>
      </c>
      <c r="Q41" s="176">
        <f t="shared" si="31"/>
        <v>5443.11</v>
      </c>
      <c r="R41" s="148" t="e">
        <f t="shared" si="16"/>
        <v>#REF!</v>
      </c>
      <c r="S41" s="144">
        <f t="shared" si="49"/>
        <v>3092.33</v>
      </c>
      <c r="T41" s="145">
        <v>1113.46</v>
      </c>
      <c r="U41" s="141">
        <v>127.73</v>
      </c>
      <c r="V41" s="147">
        <f t="shared" si="50"/>
        <v>1241.19</v>
      </c>
      <c r="W41" s="145">
        <v>1851.14</v>
      </c>
      <c r="X41" s="148">
        <f t="shared" si="17"/>
        <v>7.6035059967242091</v>
      </c>
      <c r="Y41" s="144">
        <f t="shared" si="51"/>
        <v>2635.58</v>
      </c>
      <c r="Z41" s="145">
        <v>1113.46</v>
      </c>
      <c r="AA41" s="142">
        <v>56.75</v>
      </c>
      <c r="AB41" s="147">
        <f t="shared" si="52"/>
        <v>1170.21</v>
      </c>
      <c r="AC41" s="149">
        <f t="shared" si="57"/>
        <v>1465.37</v>
      </c>
      <c r="AD41" s="150">
        <f t="shared" si="19"/>
        <v>-8.2899792923632276</v>
      </c>
      <c r="AE41" s="151" t="e">
        <f t="shared" si="20"/>
        <v>#REF!</v>
      </c>
      <c r="AF41" s="144">
        <f t="shared" si="53"/>
        <v>2635.58</v>
      </c>
      <c r="AG41" s="145">
        <v>1113.46</v>
      </c>
      <c r="AH41" s="142">
        <v>56.75</v>
      </c>
      <c r="AI41" s="147">
        <f t="shared" si="54"/>
        <v>1170.21</v>
      </c>
      <c r="AJ41" s="149">
        <f t="shared" si="58"/>
        <v>1465.37</v>
      </c>
      <c r="AK41" s="150">
        <f t="shared" si="22"/>
        <v>0</v>
      </c>
      <c r="AL41" s="151" t="e">
        <f t="shared" si="4"/>
        <v>#REF!</v>
      </c>
      <c r="AM41" s="142">
        <f t="shared" si="55"/>
        <v>1825.1385287657095</v>
      </c>
      <c r="AN41" s="152">
        <v>1833.3</v>
      </c>
      <c r="AO41" s="152">
        <v>127.73</v>
      </c>
      <c r="AP41" s="153">
        <f t="shared" si="56"/>
        <v>1961.03</v>
      </c>
      <c r="AQ41" s="154">
        <f>D41-AN41</f>
        <v>1040.519</v>
      </c>
      <c r="AR41" s="155"/>
      <c r="AS41" s="155"/>
      <c r="AT41" s="155"/>
      <c r="AU41" s="155"/>
      <c r="AV41" s="155"/>
      <c r="AW41" s="156">
        <f t="shared" si="23"/>
        <v>3786.1685287657092</v>
      </c>
      <c r="AX41" s="156">
        <f t="shared" si="6"/>
        <v>131.74693774262434</v>
      </c>
      <c r="AY41" s="191">
        <f t="shared" si="24"/>
        <v>110.99978133200051</v>
      </c>
      <c r="AZ41" s="191">
        <f t="shared" si="25"/>
        <v>104.80701479683707</v>
      </c>
      <c r="BA41" s="191">
        <f t="shared" si="26"/>
        <v>111.71548117154812</v>
      </c>
      <c r="BB41" s="191">
        <f t="shared" si="32"/>
        <v>371.44953151763718</v>
      </c>
      <c r="BC41" s="193" t="e">
        <f t="shared" si="27"/>
        <v>#REF!</v>
      </c>
      <c r="BD41" s="89">
        <f t="shared" si="28"/>
        <v>1.5490599999999999</v>
      </c>
      <c r="BE41" s="89"/>
      <c r="BF41" s="1">
        <f t="shared" si="8"/>
        <v>3.0144299999999999</v>
      </c>
    </row>
    <row r="42" spans="1:58" ht="20.25" x14ac:dyDescent="0.3">
      <c r="A42" s="136"/>
      <c r="B42" s="136" t="s">
        <v>14</v>
      </c>
      <c r="C42" s="80" t="s">
        <v>35</v>
      </c>
      <c r="D42" s="140">
        <f t="shared" si="9"/>
        <v>2939.3690000000001</v>
      </c>
      <c r="E42" s="81">
        <v>1280.48</v>
      </c>
      <c r="F42" s="82">
        <f t="shared" si="46"/>
        <v>127.73</v>
      </c>
      <c r="G42" s="174">
        <f t="shared" si="47"/>
        <v>0.23899999999999999</v>
      </c>
      <c r="H42" s="84">
        <f t="shared" si="12"/>
        <v>1408.4490000000001</v>
      </c>
      <c r="I42" s="143">
        <v>1530.92</v>
      </c>
      <c r="J42" s="144" t="e">
        <f t="shared" si="13"/>
        <v>#REF!</v>
      </c>
      <c r="K42" s="175">
        <f t="shared" si="59"/>
        <v>1421.33</v>
      </c>
      <c r="L42" s="37">
        <f t="shared" si="30"/>
        <v>133.87</v>
      </c>
      <c r="M42" s="85">
        <f t="shared" si="48"/>
        <v>0.26700000000000002</v>
      </c>
      <c r="N42" s="37">
        <f t="shared" si="15"/>
        <v>1555.4669999999999</v>
      </c>
      <c r="O42" s="184">
        <f t="shared" si="31"/>
        <v>7.76E-4</v>
      </c>
      <c r="P42" s="186" t="e">
        <f t="shared" si="31"/>
        <v>#REF!</v>
      </c>
      <c r="Q42" s="176">
        <f t="shared" si="31"/>
        <v>5443.11</v>
      </c>
      <c r="R42" s="148" t="e">
        <f t="shared" si="16"/>
        <v>#REF!</v>
      </c>
      <c r="S42" s="144">
        <f t="shared" si="49"/>
        <v>3092.33</v>
      </c>
      <c r="T42" s="145">
        <v>1113.46</v>
      </c>
      <c r="U42" s="141">
        <v>127.73</v>
      </c>
      <c r="V42" s="147">
        <f t="shared" si="50"/>
        <v>1241.19</v>
      </c>
      <c r="W42" s="145">
        <v>1851.14</v>
      </c>
      <c r="X42" s="148">
        <f t="shared" si="17"/>
        <v>5.2038719874911976</v>
      </c>
      <c r="Y42" s="144">
        <f t="shared" si="51"/>
        <v>2701.13</v>
      </c>
      <c r="Z42" s="145">
        <v>1113.46</v>
      </c>
      <c r="AA42" s="142">
        <v>56.75</v>
      </c>
      <c r="AB42" s="147">
        <f t="shared" si="52"/>
        <v>1170.21</v>
      </c>
      <c r="AC42" s="149">
        <f t="shared" si="57"/>
        <v>1530.92</v>
      </c>
      <c r="AD42" s="150">
        <f t="shared" si="19"/>
        <v>-8.1051069124019506</v>
      </c>
      <c r="AE42" s="151" t="e">
        <f t="shared" si="20"/>
        <v>#REF!</v>
      </c>
      <c r="AF42" s="144">
        <f t="shared" si="53"/>
        <v>2701.13</v>
      </c>
      <c r="AG42" s="145">
        <v>1113.46</v>
      </c>
      <c r="AH42" s="142">
        <v>56.75</v>
      </c>
      <c r="AI42" s="147">
        <f t="shared" si="54"/>
        <v>1170.21</v>
      </c>
      <c r="AJ42" s="149">
        <f t="shared" si="58"/>
        <v>1530.92</v>
      </c>
      <c r="AK42" s="150">
        <f t="shared" si="22"/>
        <v>0</v>
      </c>
      <c r="AL42" s="151" t="e">
        <f t="shared" si="4"/>
        <v>#REF!</v>
      </c>
      <c r="AM42" s="142"/>
      <c r="AN42" s="152"/>
      <c r="AO42" s="152"/>
      <c r="AP42" s="153"/>
      <c r="AQ42" s="154"/>
      <c r="AR42" s="155"/>
      <c r="AS42" s="155"/>
      <c r="AT42" s="155"/>
      <c r="AU42" s="155"/>
      <c r="AV42" s="155"/>
      <c r="AW42" s="156"/>
      <c r="AX42" s="156"/>
      <c r="AY42" s="191">
        <f t="shared" si="24"/>
        <v>110.99978133200051</v>
      </c>
      <c r="AZ42" s="191">
        <f t="shared" si="25"/>
        <v>104.80701479683707</v>
      </c>
      <c r="BA42" s="191">
        <f t="shared" si="26"/>
        <v>111.71548117154812</v>
      </c>
      <c r="BB42" s="191">
        <f t="shared" si="32"/>
        <v>355.545031745617</v>
      </c>
      <c r="BC42" s="194" t="e">
        <f t="shared" si="27"/>
        <v>#REF!</v>
      </c>
      <c r="BD42" s="89">
        <f t="shared" si="28"/>
        <v>1.5490599999999999</v>
      </c>
      <c r="BE42" s="89"/>
      <c r="BF42" s="1">
        <f t="shared" si="8"/>
        <v>3.0799799999999999</v>
      </c>
    </row>
    <row r="43" spans="1:58" ht="20.25" x14ac:dyDescent="0.3">
      <c r="A43" s="136"/>
      <c r="B43" s="10" t="s">
        <v>17</v>
      </c>
      <c r="C43" s="80"/>
      <c r="D43" s="140"/>
      <c r="E43" s="81"/>
      <c r="F43" s="38"/>
      <c r="G43" s="146"/>
      <c r="H43" s="84"/>
      <c r="I43" s="159"/>
      <c r="J43" s="144"/>
      <c r="K43" s="175"/>
      <c r="L43" s="37"/>
      <c r="M43" s="85"/>
      <c r="N43" s="37"/>
      <c r="O43" s="184"/>
      <c r="P43" s="186"/>
      <c r="Q43" s="176"/>
      <c r="R43" s="148"/>
      <c r="S43" s="144"/>
      <c r="T43" s="160"/>
      <c r="U43" s="141"/>
      <c r="V43" s="147"/>
      <c r="W43" s="160"/>
      <c r="X43" s="148"/>
      <c r="Y43" s="144"/>
      <c r="Z43" s="160"/>
      <c r="AA43" s="158"/>
      <c r="AB43" s="147"/>
      <c r="AC43" s="149"/>
      <c r="AD43" s="150"/>
      <c r="AE43" s="151"/>
      <c r="AF43" s="144"/>
      <c r="AG43" s="160"/>
      <c r="AH43" s="158"/>
      <c r="AI43" s="147"/>
      <c r="AJ43" s="149"/>
      <c r="AK43" s="150"/>
      <c r="AL43" s="151"/>
      <c r="AM43" s="158"/>
      <c r="AN43" s="152"/>
      <c r="AO43" s="152"/>
      <c r="AP43" s="153"/>
      <c r="AQ43" s="155"/>
      <c r="AR43" s="155"/>
      <c r="AS43" s="155"/>
      <c r="AT43" s="155"/>
      <c r="AU43" s="155"/>
      <c r="AV43" s="155"/>
      <c r="AW43" s="156">
        <f t="shared" si="23"/>
        <v>0</v>
      </c>
      <c r="AX43" s="156" t="e">
        <f t="shared" si="6"/>
        <v>#DIV/0!</v>
      </c>
      <c r="AY43" s="191"/>
      <c r="AZ43" s="191"/>
      <c r="BA43" s="191"/>
      <c r="BB43" s="191"/>
      <c r="BC43" s="193"/>
      <c r="BD43" s="89">
        <f t="shared" si="28"/>
        <v>0</v>
      </c>
      <c r="BE43" s="89"/>
      <c r="BF43" s="1">
        <f t="shared" si="8"/>
        <v>0</v>
      </c>
    </row>
    <row r="44" spans="1:58" ht="20.25" x14ac:dyDescent="0.3">
      <c r="A44" s="136"/>
      <c r="B44" s="136" t="s">
        <v>7</v>
      </c>
      <c r="C44" s="80" t="s">
        <v>35</v>
      </c>
      <c r="D44" s="140">
        <f t="shared" si="9"/>
        <v>3203.1090000000004</v>
      </c>
      <c r="E44" s="81">
        <v>1813.43</v>
      </c>
      <c r="F44" s="82">
        <f t="shared" ref="F44:F50" si="60">$F$20</f>
        <v>127.73</v>
      </c>
      <c r="G44" s="174">
        <f t="shared" ref="G44:G50" si="61">$G$20</f>
        <v>0.23899999999999999</v>
      </c>
      <c r="H44" s="84">
        <f t="shared" si="12"/>
        <v>1941.3990000000001</v>
      </c>
      <c r="I44" s="143">
        <v>1261.71</v>
      </c>
      <c r="J44" s="144" t="e">
        <f t="shared" si="13"/>
        <v>#REF!</v>
      </c>
      <c r="K44" s="175">
        <v>2012.91</v>
      </c>
      <c r="L44" s="37">
        <f t="shared" si="30"/>
        <v>133.87</v>
      </c>
      <c r="M44" s="85">
        <f t="shared" ref="M44:M50" si="62">$M$20</f>
        <v>0.26700000000000002</v>
      </c>
      <c r="N44" s="37">
        <f t="shared" si="15"/>
        <v>2147.047</v>
      </c>
      <c r="O44" s="184">
        <f>O42</f>
        <v>7.76E-4</v>
      </c>
      <c r="P44" s="186" t="e">
        <f>P42</f>
        <v>#REF!</v>
      </c>
      <c r="Q44" s="176">
        <f>Q20</f>
        <v>5443.11</v>
      </c>
      <c r="R44" s="148" t="e">
        <f t="shared" si="16"/>
        <v>#REF!</v>
      </c>
      <c r="S44" s="144">
        <f t="shared" ref="S44:S50" si="63">W44+V44</f>
        <v>3319.0200000000004</v>
      </c>
      <c r="T44" s="145">
        <v>1720.88</v>
      </c>
      <c r="U44" s="141">
        <v>127.73</v>
      </c>
      <c r="V44" s="147">
        <f t="shared" ref="V44:V50" si="64">T44+U44</f>
        <v>1848.6100000000001</v>
      </c>
      <c r="W44" s="145">
        <v>1470.41</v>
      </c>
      <c r="X44" s="148">
        <f t="shared" si="17"/>
        <v>3.6187029539113382</v>
      </c>
      <c r="Y44" s="144">
        <f t="shared" ref="Y44:Y50" si="65">AC44+AB44</f>
        <v>3039.34</v>
      </c>
      <c r="Z44" s="145">
        <f t="shared" ref="Z44:Z50" si="66">AB44-AA44</f>
        <v>1720.88</v>
      </c>
      <c r="AA44" s="142">
        <v>56.75</v>
      </c>
      <c r="AB44" s="147">
        <v>1777.63</v>
      </c>
      <c r="AC44" s="149">
        <f>AC36</f>
        <v>1261.71</v>
      </c>
      <c r="AD44" s="150">
        <f t="shared" si="19"/>
        <v>-5.1128138318115361</v>
      </c>
      <c r="AE44" s="151" t="e">
        <f t="shared" si="20"/>
        <v>#REF!</v>
      </c>
      <c r="AF44" s="144">
        <f t="shared" ref="AF44:AF50" si="67">AJ44+AI44</f>
        <v>3039.34</v>
      </c>
      <c r="AG44" s="145">
        <f t="shared" ref="AG44:AG50" si="68">AI44-AH44</f>
        <v>1720.88</v>
      </c>
      <c r="AH44" s="142">
        <v>56.75</v>
      </c>
      <c r="AI44" s="147">
        <v>1777.63</v>
      </c>
      <c r="AJ44" s="149">
        <f>AJ36</f>
        <v>1261.71</v>
      </c>
      <c r="AK44" s="150">
        <f t="shared" si="22"/>
        <v>0</v>
      </c>
      <c r="AL44" s="151" t="e">
        <f t="shared" si="4"/>
        <v>#REF!</v>
      </c>
      <c r="AM44" s="142">
        <f t="shared" ref="AM44:AM49" si="69">AM20</f>
        <v>1510.746352628016</v>
      </c>
      <c r="AN44" s="152">
        <v>2209.1</v>
      </c>
      <c r="AO44" s="152">
        <v>127.73</v>
      </c>
      <c r="AP44" s="153">
        <f t="shared" ref="AP44:AP49" si="70">AN44+AO44</f>
        <v>2336.83</v>
      </c>
      <c r="AQ44" s="161">
        <f>D44-AN44</f>
        <v>994.00900000000047</v>
      </c>
      <c r="AR44" s="155"/>
      <c r="AS44" s="155"/>
      <c r="AT44" s="155"/>
      <c r="AU44" s="155"/>
      <c r="AV44" s="155"/>
      <c r="AW44" s="156">
        <f t="shared" si="23"/>
        <v>3847.5763526280161</v>
      </c>
      <c r="AX44" s="156">
        <f t="shared" si="6"/>
        <v>120.12005687686607</v>
      </c>
      <c r="AY44" s="191">
        <f>K44/E44*100</f>
        <v>111.00014888912173</v>
      </c>
      <c r="AZ44" s="191">
        <f t="shared" si="25"/>
        <v>104.80701479683707</v>
      </c>
      <c r="BA44" s="191">
        <f t="shared" si="26"/>
        <v>111.71548117154812</v>
      </c>
      <c r="BB44" s="191">
        <f t="shared" si="32"/>
        <v>431.40737570440109</v>
      </c>
      <c r="BC44" s="193" t="e">
        <f t="shared" si="27"/>
        <v>#REF!</v>
      </c>
      <c r="BD44" s="89">
        <f t="shared" si="28"/>
        <v>2.1406399999999999</v>
      </c>
      <c r="BE44" s="89"/>
      <c r="BF44" s="1">
        <f t="shared" si="8"/>
        <v>3.4023500000000002</v>
      </c>
    </row>
    <row r="45" spans="1:58" ht="20.25" x14ac:dyDescent="0.3">
      <c r="A45" s="136"/>
      <c r="B45" s="136" t="s">
        <v>9</v>
      </c>
      <c r="C45" s="80" t="s">
        <v>35</v>
      </c>
      <c r="D45" s="140">
        <f t="shared" si="9"/>
        <v>3242.259</v>
      </c>
      <c r="E45" s="81">
        <v>1813.43</v>
      </c>
      <c r="F45" s="82">
        <f t="shared" si="60"/>
        <v>127.73</v>
      </c>
      <c r="G45" s="174">
        <f t="shared" si="61"/>
        <v>0.23899999999999999</v>
      </c>
      <c r="H45" s="84">
        <f t="shared" si="12"/>
        <v>1941.3990000000001</v>
      </c>
      <c r="I45" s="143">
        <v>1300.8599999999999</v>
      </c>
      <c r="J45" s="144" t="e">
        <f t="shared" si="13"/>
        <v>#REF!</v>
      </c>
      <c r="K45" s="175">
        <f>K44</f>
        <v>2012.91</v>
      </c>
      <c r="L45" s="37">
        <f t="shared" si="30"/>
        <v>133.87</v>
      </c>
      <c r="M45" s="85">
        <f t="shared" si="62"/>
        <v>0.26700000000000002</v>
      </c>
      <c r="N45" s="37">
        <f t="shared" si="15"/>
        <v>2147.047</v>
      </c>
      <c r="O45" s="184">
        <f t="shared" si="31"/>
        <v>7.76E-4</v>
      </c>
      <c r="P45" s="186" t="e">
        <f t="shared" si="31"/>
        <v>#REF!</v>
      </c>
      <c r="Q45" s="176">
        <f>Q44</f>
        <v>5443.11</v>
      </c>
      <c r="R45" s="148" t="e">
        <f t="shared" si="16"/>
        <v>#REF!</v>
      </c>
      <c r="S45" s="144">
        <f t="shared" si="63"/>
        <v>3406.88</v>
      </c>
      <c r="T45" s="145">
        <v>1720.88</v>
      </c>
      <c r="U45" s="141">
        <v>127.73</v>
      </c>
      <c r="V45" s="147">
        <f t="shared" si="64"/>
        <v>1848.6100000000001</v>
      </c>
      <c r="W45" s="145">
        <v>1558.27</v>
      </c>
      <c r="X45" s="148">
        <f t="shared" si="17"/>
        <v>5.0773550169804622</v>
      </c>
      <c r="Y45" s="144">
        <f t="shared" si="65"/>
        <v>3078.49</v>
      </c>
      <c r="Z45" s="145">
        <f t="shared" si="66"/>
        <v>1720.88</v>
      </c>
      <c r="AA45" s="142">
        <v>56.75</v>
      </c>
      <c r="AB45" s="147">
        <v>1777.63</v>
      </c>
      <c r="AC45" s="149">
        <f t="shared" ref="AC45:AC50" si="71">AC37</f>
        <v>1300.8599999999999</v>
      </c>
      <c r="AD45" s="150">
        <f t="shared" si="19"/>
        <v>-5.0510770422720839</v>
      </c>
      <c r="AE45" s="151" t="e">
        <f t="shared" si="20"/>
        <v>#REF!</v>
      </c>
      <c r="AF45" s="144">
        <f t="shared" si="67"/>
        <v>3078.49</v>
      </c>
      <c r="AG45" s="145">
        <f t="shared" si="68"/>
        <v>1720.88</v>
      </c>
      <c r="AH45" s="142">
        <v>56.75</v>
      </c>
      <c r="AI45" s="147">
        <v>1777.63</v>
      </c>
      <c r="AJ45" s="149">
        <f t="shared" ref="AJ45:AJ50" si="72">AJ37</f>
        <v>1300.8599999999999</v>
      </c>
      <c r="AK45" s="150">
        <f t="shared" si="22"/>
        <v>0</v>
      </c>
      <c r="AL45" s="151" t="e">
        <f t="shared" si="4"/>
        <v>#REF!</v>
      </c>
      <c r="AM45" s="142">
        <f t="shared" si="69"/>
        <v>1571.0842450180785</v>
      </c>
      <c r="AN45" s="152">
        <v>2209.1</v>
      </c>
      <c r="AO45" s="152">
        <v>127.73</v>
      </c>
      <c r="AP45" s="153">
        <f t="shared" si="70"/>
        <v>2336.83</v>
      </c>
      <c r="AQ45" s="161"/>
      <c r="AR45" s="155"/>
      <c r="AS45" s="155"/>
      <c r="AT45" s="155"/>
      <c r="AU45" s="155"/>
      <c r="AV45" s="155"/>
      <c r="AW45" s="156">
        <f t="shared" si="23"/>
        <v>3907.9142450180784</v>
      </c>
      <c r="AX45" s="156">
        <f t="shared" si="6"/>
        <v>120.53060057873472</v>
      </c>
      <c r="AY45" s="191">
        <f t="shared" si="24"/>
        <v>111.00014888912173</v>
      </c>
      <c r="AZ45" s="191">
        <f t="shared" si="25"/>
        <v>104.80701479683707</v>
      </c>
      <c r="BA45" s="191">
        <f t="shared" si="26"/>
        <v>111.71548117154812</v>
      </c>
      <c r="BB45" s="191">
        <f t="shared" si="32"/>
        <v>418.42396568423965</v>
      </c>
      <c r="BC45" s="193" t="e">
        <f t="shared" si="27"/>
        <v>#REF!</v>
      </c>
      <c r="BD45" s="89">
        <f t="shared" si="28"/>
        <v>2.1406399999999999</v>
      </c>
      <c r="BE45" s="89"/>
      <c r="BF45" s="1">
        <f t="shared" si="8"/>
        <v>3.4414999999999996</v>
      </c>
    </row>
    <row r="46" spans="1:58" ht="20.25" x14ac:dyDescent="0.3">
      <c r="A46" s="136"/>
      <c r="B46" s="136" t="s">
        <v>10</v>
      </c>
      <c r="C46" s="80" t="s">
        <v>35</v>
      </c>
      <c r="D46" s="140">
        <f t="shared" si="9"/>
        <v>3273.489</v>
      </c>
      <c r="E46" s="81">
        <v>1813.43</v>
      </c>
      <c r="F46" s="82">
        <f t="shared" si="60"/>
        <v>127.73</v>
      </c>
      <c r="G46" s="174">
        <f t="shared" si="61"/>
        <v>0.23899999999999999</v>
      </c>
      <c r="H46" s="84">
        <f t="shared" si="12"/>
        <v>1941.3990000000001</v>
      </c>
      <c r="I46" s="143">
        <v>1332.09</v>
      </c>
      <c r="J46" s="144" t="e">
        <f t="shared" si="13"/>
        <v>#REF!</v>
      </c>
      <c r="K46" s="175">
        <f t="shared" ref="K46:K50" si="73">K45</f>
        <v>2012.91</v>
      </c>
      <c r="L46" s="37">
        <f t="shared" si="30"/>
        <v>133.87</v>
      </c>
      <c r="M46" s="85">
        <f t="shared" si="62"/>
        <v>0.26700000000000002</v>
      </c>
      <c r="N46" s="37">
        <f t="shared" si="15"/>
        <v>2147.047</v>
      </c>
      <c r="O46" s="184">
        <f t="shared" si="31"/>
        <v>7.76E-4</v>
      </c>
      <c r="P46" s="186" t="e">
        <f t="shared" si="31"/>
        <v>#REF!</v>
      </c>
      <c r="Q46" s="176">
        <f t="shared" si="31"/>
        <v>5443.11</v>
      </c>
      <c r="R46" s="148" t="e">
        <f t="shared" si="16"/>
        <v>#REF!</v>
      </c>
      <c r="S46" s="144">
        <f t="shared" si="63"/>
        <v>3406.88</v>
      </c>
      <c r="T46" s="145">
        <v>1720.88</v>
      </c>
      <c r="U46" s="141">
        <v>127.73</v>
      </c>
      <c r="V46" s="147">
        <f t="shared" si="64"/>
        <v>1848.6100000000001</v>
      </c>
      <c r="W46" s="145">
        <v>1558.27</v>
      </c>
      <c r="X46" s="148">
        <f t="shared" si="17"/>
        <v>4.074887681003375</v>
      </c>
      <c r="Y46" s="144">
        <f t="shared" si="65"/>
        <v>3109.7200000000003</v>
      </c>
      <c r="Z46" s="145">
        <f t="shared" si="66"/>
        <v>1720.88</v>
      </c>
      <c r="AA46" s="142">
        <v>56.75</v>
      </c>
      <c r="AB46" s="147">
        <v>1777.63</v>
      </c>
      <c r="AC46" s="149">
        <f t="shared" si="71"/>
        <v>1332.09</v>
      </c>
      <c r="AD46" s="150">
        <f t="shared" si="19"/>
        <v>-5.0028883555130221</v>
      </c>
      <c r="AE46" s="151" t="e">
        <f t="shared" si="20"/>
        <v>#REF!</v>
      </c>
      <c r="AF46" s="144">
        <f t="shared" si="67"/>
        <v>3109.7200000000003</v>
      </c>
      <c r="AG46" s="145">
        <f t="shared" si="68"/>
        <v>1720.88</v>
      </c>
      <c r="AH46" s="142">
        <v>56.75</v>
      </c>
      <c r="AI46" s="147">
        <v>1777.63</v>
      </c>
      <c r="AJ46" s="149">
        <f t="shared" si="72"/>
        <v>1332.09</v>
      </c>
      <c r="AK46" s="150">
        <f t="shared" si="22"/>
        <v>0</v>
      </c>
      <c r="AL46" s="151" t="e">
        <f t="shared" si="4"/>
        <v>#REF!</v>
      </c>
      <c r="AM46" s="142">
        <f t="shared" si="69"/>
        <v>1619.3545589301284</v>
      </c>
      <c r="AN46" s="152">
        <v>2209.1</v>
      </c>
      <c r="AO46" s="152">
        <v>127.73</v>
      </c>
      <c r="AP46" s="153">
        <f t="shared" si="70"/>
        <v>2336.83</v>
      </c>
      <c r="AQ46" s="161">
        <f>D46-AN46</f>
        <v>1064.3890000000001</v>
      </c>
      <c r="AR46" s="155"/>
      <c r="AS46" s="155"/>
      <c r="AT46" s="155"/>
      <c r="AU46" s="155"/>
      <c r="AV46" s="155"/>
      <c r="AW46" s="156">
        <f>AM46+AP46</f>
        <v>3956.1845589301283</v>
      </c>
      <c r="AX46" s="156">
        <f t="shared" si="6"/>
        <v>120.85528801013623</v>
      </c>
      <c r="AY46" s="191">
        <f t="shared" si="24"/>
        <v>111.00014888912173</v>
      </c>
      <c r="AZ46" s="191">
        <f t="shared" si="25"/>
        <v>104.80701479683707</v>
      </c>
      <c r="BA46" s="191">
        <f t="shared" si="26"/>
        <v>111.71548117154812</v>
      </c>
      <c r="BB46" s="191">
        <f t="shared" si="32"/>
        <v>408.6142828187285</v>
      </c>
      <c r="BC46" s="193" t="e">
        <f t="shared" si="27"/>
        <v>#REF!</v>
      </c>
      <c r="BD46" s="89">
        <f t="shared" si="28"/>
        <v>2.1406399999999999</v>
      </c>
      <c r="BE46" s="89"/>
      <c r="BF46" s="1">
        <f t="shared" si="8"/>
        <v>3.4727299999999999</v>
      </c>
    </row>
    <row r="47" spans="1:58" ht="20.25" x14ac:dyDescent="0.3">
      <c r="A47" s="136"/>
      <c r="B47" s="136" t="s">
        <v>11</v>
      </c>
      <c r="C47" s="80" t="s">
        <v>35</v>
      </c>
      <c r="D47" s="140">
        <f t="shared" si="9"/>
        <v>3310.2190000000001</v>
      </c>
      <c r="E47" s="81">
        <v>1813.43</v>
      </c>
      <c r="F47" s="82">
        <f t="shared" si="60"/>
        <v>127.73</v>
      </c>
      <c r="G47" s="174">
        <f t="shared" si="61"/>
        <v>0.23899999999999999</v>
      </c>
      <c r="H47" s="84">
        <f t="shared" si="12"/>
        <v>1941.3990000000001</v>
      </c>
      <c r="I47" s="143">
        <v>1368.82</v>
      </c>
      <c r="J47" s="144" t="e">
        <f t="shared" si="13"/>
        <v>#REF!</v>
      </c>
      <c r="K47" s="175">
        <f t="shared" si="73"/>
        <v>2012.91</v>
      </c>
      <c r="L47" s="37">
        <f t="shared" si="30"/>
        <v>133.87</v>
      </c>
      <c r="M47" s="85">
        <f t="shared" si="62"/>
        <v>0.26700000000000002</v>
      </c>
      <c r="N47" s="37">
        <f t="shared" si="15"/>
        <v>2147.047</v>
      </c>
      <c r="O47" s="184">
        <f t="shared" si="31"/>
        <v>7.76E-4</v>
      </c>
      <c r="P47" s="186" t="e">
        <f t="shared" si="31"/>
        <v>#REF!</v>
      </c>
      <c r="Q47" s="176">
        <f t="shared" si="31"/>
        <v>5443.11</v>
      </c>
      <c r="R47" s="148" t="e">
        <f t="shared" si="16"/>
        <v>#REF!</v>
      </c>
      <c r="S47" s="144">
        <f t="shared" si="63"/>
        <v>3526.69</v>
      </c>
      <c r="T47" s="145">
        <v>1720.88</v>
      </c>
      <c r="U47" s="141">
        <v>127.73</v>
      </c>
      <c r="V47" s="147">
        <f t="shared" si="64"/>
        <v>1848.6100000000001</v>
      </c>
      <c r="W47" s="145">
        <v>1678.08</v>
      </c>
      <c r="X47" s="148">
        <f t="shared" si="17"/>
        <v>6.5394766932338939</v>
      </c>
      <c r="Y47" s="144">
        <f t="shared" si="65"/>
        <v>3146.45</v>
      </c>
      <c r="Z47" s="145">
        <f t="shared" si="66"/>
        <v>1720.88</v>
      </c>
      <c r="AA47" s="142">
        <v>56.75</v>
      </c>
      <c r="AB47" s="147">
        <v>1777.63</v>
      </c>
      <c r="AC47" s="149">
        <f t="shared" si="71"/>
        <v>1368.82</v>
      </c>
      <c r="AD47" s="150">
        <f t="shared" si="19"/>
        <v>-4.9473765935124021</v>
      </c>
      <c r="AE47" s="151" t="e">
        <f t="shared" si="20"/>
        <v>#REF!</v>
      </c>
      <c r="AF47" s="144">
        <f t="shared" si="67"/>
        <v>3146.45</v>
      </c>
      <c r="AG47" s="145">
        <f t="shared" si="68"/>
        <v>1720.88</v>
      </c>
      <c r="AH47" s="142">
        <v>56.75</v>
      </c>
      <c r="AI47" s="147">
        <v>1777.63</v>
      </c>
      <c r="AJ47" s="149">
        <f t="shared" si="72"/>
        <v>1368.82</v>
      </c>
      <c r="AK47" s="150">
        <f t="shared" si="22"/>
        <v>0</v>
      </c>
      <c r="AL47" s="151" t="e">
        <f t="shared" si="4"/>
        <v>#REF!</v>
      </c>
      <c r="AM47" s="142">
        <f t="shared" si="69"/>
        <v>1676.0197100442738</v>
      </c>
      <c r="AN47" s="152">
        <v>2209.1</v>
      </c>
      <c r="AO47" s="152">
        <v>127.73</v>
      </c>
      <c r="AP47" s="153">
        <f t="shared" si="70"/>
        <v>2336.83</v>
      </c>
      <c r="AQ47" s="161">
        <f>D47-AN47</f>
        <v>1101.1190000000001</v>
      </c>
      <c r="AR47" s="155"/>
      <c r="AS47" s="155"/>
      <c r="AT47" s="155"/>
      <c r="AU47" s="155"/>
      <c r="AV47" s="155"/>
      <c r="AW47" s="156">
        <f t="shared" si="23"/>
        <v>4012.8497100442737</v>
      </c>
      <c r="AX47" s="156">
        <f t="shared" si="6"/>
        <v>121.22610951252088</v>
      </c>
      <c r="AY47" s="191">
        <f t="shared" si="24"/>
        <v>111.00014888912173</v>
      </c>
      <c r="AZ47" s="191">
        <f t="shared" si="25"/>
        <v>104.80701479683707</v>
      </c>
      <c r="BA47" s="191">
        <f t="shared" si="26"/>
        <v>111.71548117154812</v>
      </c>
      <c r="BB47" s="191">
        <f t="shared" si="32"/>
        <v>397.64980055814499</v>
      </c>
      <c r="BC47" s="193" t="e">
        <f t="shared" si="27"/>
        <v>#REF!</v>
      </c>
      <c r="BD47" s="89">
        <f t="shared" si="28"/>
        <v>2.1406399999999999</v>
      </c>
      <c r="BE47" s="89"/>
      <c r="BF47" s="1">
        <f t="shared" si="8"/>
        <v>3.5094599999999998</v>
      </c>
    </row>
    <row r="48" spans="1:58" ht="20.25" x14ac:dyDescent="0.3">
      <c r="A48" s="136"/>
      <c r="B48" s="136" t="s">
        <v>12</v>
      </c>
      <c r="C48" s="80" t="s">
        <v>35</v>
      </c>
      <c r="D48" s="140">
        <f t="shared" si="9"/>
        <v>3353.989</v>
      </c>
      <c r="E48" s="81">
        <v>1813.43</v>
      </c>
      <c r="F48" s="82">
        <f t="shared" si="60"/>
        <v>127.73</v>
      </c>
      <c r="G48" s="174">
        <f t="shared" si="61"/>
        <v>0.23899999999999999</v>
      </c>
      <c r="H48" s="84">
        <f t="shared" si="12"/>
        <v>1941.3990000000001</v>
      </c>
      <c r="I48" s="143">
        <v>1412.59</v>
      </c>
      <c r="J48" s="144" t="e">
        <f t="shared" si="13"/>
        <v>#REF!</v>
      </c>
      <c r="K48" s="175">
        <f t="shared" si="73"/>
        <v>2012.91</v>
      </c>
      <c r="L48" s="37">
        <f t="shared" si="30"/>
        <v>133.87</v>
      </c>
      <c r="M48" s="85">
        <f t="shared" si="62"/>
        <v>0.26700000000000002</v>
      </c>
      <c r="N48" s="37">
        <f t="shared" si="15"/>
        <v>2147.047</v>
      </c>
      <c r="O48" s="184">
        <f t="shared" si="31"/>
        <v>7.76E-4</v>
      </c>
      <c r="P48" s="186" t="e">
        <f t="shared" si="31"/>
        <v>#REF!</v>
      </c>
      <c r="Q48" s="176">
        <f t="shared" si="31"/>
        <v>5443.11</v>
      </c>
      <c r="R48" s="148" t="e">
        <f t="shared" si="16"/>
        <v>#REF!</v>
      </c>
      <c r="S48" s="144">
        <f t="shared" si="63"/>
        <v>3526.69</v>
      </c>
      <c r="T48" s="145">
        <v>1720.88</v>
      </c>
      <c r="U48" s="141">
        <v>127.73</v>
      </c>
      <c r="V48" s="147">
        <f t="shared" si="64"/>
        <v>1848.6100000000001</v>
      </c>
      <c r="W48" s="145">
        <v>1678.08</v>
      </c>
      <c r="X48" s="148">
        <f t="shared" si="17"/>
        <v>5.1491224330193006</v>
      </c>
      <c r="Y48" s="144">
        <f t="shared" si="65"/>
        <v>3190.2200000000003</v>
      </c>
      <c r="Z48" s="145">
        <f t="shared" si="66"/>
        <v>1720.88</v>
      </c>
      <c r="AA48" s="142">
        <v>56.75</v>
      </c>
      <c r="AB48" s="147">
        <v>1777.63</v>
      </c>
      <c r="AC48" s="149">
        <f t="shared" si="71"/>
        <v>1412.59</v>
      </c>
      <c r="AD48" s="150">
        <f t="shared" si="19"/>
        <v>-4.882812674698684</v>
      </c>
      <c r="AE48" s="151" t="e">
        <f t="shared" si="20"/>
        <v>#REF!</v>
      </c>
      <c r="AF48" s="144">
        <f t="shared" si="67"/>
        <v>3190.2200000000003</v>
      </c>
      <c r="AG48" s="145">
        <f t="shared" si="68"/>
        <v>1720.88</v>
      </c>
      <c r="AH48" s="142">
        <v>56.75</v>
      </c>
      <c r="AI48" s="147">
        <v>1777.63</v>
      </c>
      <c r="AJ48" s="149">
        <f t="shared" si="72"/>
        <v>1412.59</v>
      </c>
      <c r="AK48" s="150">
        <f t="shared" si="22"/>
        <v>0</v>
      </c>
      <c r="AL48" s="151" t="e">
        <f t="shared" si="4"/>
        <v>#REF!</v>
      </c>
      <c r="AM48" s="142">
        <f t="shared" si="69"/>
        <v>1743.4782232753996</v>
      </c>
      <c r="AN48" s="152">
        <v>2209.1</v>
      </c>
      <c r="AO48" s="152">
        <v>127.73</v>
      </c>
      <c r="AP48" s="153">
        <f t="shared" si="70"/>
        <v>2336.83</v>
      </c>
      <c r="AQ48" s="161"/>
      <c r="AR48" s="155"/>
      <c r="AS48" s="155"/>
      <c r="AT48" s="155"/>
      <c r="AU48" s="155"/>
      <c r="AV48" s="155"/>
      <c r="AW48" s="156">
        <f>AM48+AP48</f>
        <v>4080.3082232753995</v>
      </c>
      <c r="AX48" s="156">
        <f t="shared" si="6"/>
        <v>121.65538477542412</v>
      </c>
      <c r="AY48" s="191">
        <f t="shared" si="24"/>
        <v>111.00014888912173</v>
      </c>
      <c r="AZ48" s="191">
        <f t="shared" si="25"/>
        <v>104.80701479683707</v>
      </c>
      <c r="BA48" s="191">
        <f t="shared" si="26"/>
        <v>111.71548117154812</v>
      </c>
      <c r="BB48" s="191">
        <f t="shared" si="32"/>
        <v>385.32836845793895</v>
      </c>
      <c r="BC48" s="193" t="e">
        <f t="shared" si="27"/>
        <v>#REF!</v>
      </c>
      <c r="BD48" s="89">
        <f t="shared" si="28"/>
        <v>2.1406399999999999</v>
      </c>
      <c r="BE48" s="89"/>
      <c r="BF48" s="1">
        <f t="shared" si="8"/>
        <v>3.5532300000000001</v>
      </c>
    </row>
    <row r="49" spans="1:58" ht="20.25" x14ac:dyDescent="0.3">
      <c r="A49" s="136"/>
      <c r="B49" s="136" t="s">
        <v>83</v>
      </c>
      <c r="C49" s="80" t="s">
        <v>35</v>
      </c>
      <c r="D49" s="140">
        <f t="shared" si="9"/>
        <v>3406.7690000000002</v>
      </c>
      <c r="E49" s="81">
        <v>1813.43</v>
      </c>
      <c r="F49" s="82">
        <f t="shared" si="60"/>
        <v>127.73</v>
      </c>
      <c r="G49" s="174">
        <f t="shared" si="61"/>
        <v>0.23899999999999999</v>
      </c>
      <c r="H49" s="84">
        <f t="shared" si="12"/>
        <v>1941.3990000000001</v>
      </c>
      <c r="I49" s="143">
        <v>1465.37</v>
      </c>
      <c r="J49" s="144" t="e">
        <f t="shared" si="13"/>
        <v>#REF!</v>
      </c>
      <c r="K49" s="175">
        <f t="shared" si="73"/>
        <v>2012.91</v>
      </c>
      <c r="L49" s="37">
        <f t="shared" si="30"/>
        <v>133.87</v>
      </c>
      <c r="M49" s="85">
        <f t="shared" si="62"/>
        <v>0.26700000000000002</v>
      </c>
      <c r="N49" s="37">
        <f t="shared" si="15"/>
        <v>2147.047</v>
      </c>
      <c r="O49" s="184">
        <f t="shared" si="31"/>
        <v>7.76E-4</v>
      </c>
      <c r="P49" s="186" t="e">
        <f t="shared" si="31"/>
        <v>#REF!</v>
      </c>
      <c r="Q49" s="176">
        <f t="shared" si="31"/>
        <v>5443.11</v>
      </c>
      <c r="R49" s="148" t="e">
        <f t="shared" si="16"/>
        <v>#REF!</v>
      </c>
      <c r="S49" s="144">
        <f t="shared" si="63"/>
        <v>3699.75</v>
      </c>
      <c r="T49" s="145">
        <v>1720.88</v>
      </c>
      <c r="U49" s="141">
        <v>127.73</v>
      </c>
      <c r="V49" s="147">
        <f t="shared" si="64"/>
        <v>1848.6100000000001</v>
      </c>
      <c r="W49" s="145">
        <v>1851.14</v>
      </c>
      <c r="X49" s="148">
        <f t="shared" si="17"/>
        <v>8.599966713328655</v>
      </c>
      <c r="Y49" s="144">
        <f t="shared" si="65"/>
        <v>3243</v>
      </c>
      <c r="Z49" s="145">
        <f t="shared" si="66"/>
        <v>1720.88</v>
      </c>
      <c r="AA49" s="142">
        <v>56.75</v>
      </c>
      <c r="AB49" s="147">
        <v>1777.63</v>
      </c>
      <c r="AC49" s="149">
        <f t="shared" si="71"/>
        <v>1465.37</v>
      </c>
      <c r="AD49" s="150">
        <f t="shared" si="19"/>
        <v>-4.8071647945604781</v>
      </c>
      <c r="AE49" s="151" t="e">
        <f t="shared" si="20"/>
        <v>#REF!</v>
      </c>
      <c r="AF49" s="144">
        <f t="shared" si="67"/>
        <v>3243</v>
      </c>
      <c r="AG49" s="145">
        <f t="shared" si="68"/>
        <v>1720.88</v>
      </c>
      <c r="AH49" s="142">
        <v>56.75</v>
      </c>
      <c r="AI49" s="147">
        <v>1777.63</v>
      </c>
      <c r="AJ49" s="149">
        <f t="shared" si="72"/>
        <v>1465.37</v>
      </c>
      <c r="AK49" s="150">
        <f t="shared" si="22"/>
        <v>0</v>
      </c>
      <c r="AL49" s="151" t="e">
        <f t="shared" si="4"/>
        <v>#REF!</v>
      </c>
      <c r="AM49" s="142">
        <f t="shared" si="69"/>
        <v>1825.1385287657095</v>
      </c>
      <c r="AN49" s="152">
        <v>2209.1</v>
      </c>
      <c r="AO49" s="152">
        <v>127.73</v>
      </c>
      <c r="AP49" s="153">
        <f t="shared" si="70"/>
        <v>2336.83</v>
      </c>
      <c r="AQ49" s="161">
        <f>D49-AN49</f>
        <v>1197.6690000000003</v>
      </c>
      <c r="AR49" s="155"/>
      <c r="AS49" s="155"/>
      <c r="AT49" s="155"/>
      <c r="AU49" s="155"/>
      <c r="AV49" s="155"/>
      <c r="AW49" s="156">
        <f t="shared" si="23"/>
        <v>4161.9685287657094</v>
      </c>
      <c r="AX49" s="156">
        <f t="shared" si="6"/>
        <v>122.16761772711062</v>
      </c>
      <c r="AY49" s="191">
        <f t="shared" si="24"/>
        <v>111.00014888912173</v>
      </c>
      <c r="AZ49" s="191">
        <f t="shared" si="25"/>
        <v>104.80701479683707</v>
      </c>
      <c r="BA49" s="191">
        <f t="shared" si="26"/>
        <v>111.71548117154812</v>
      </c>
      <c r="BB49" s="191">
        <f t="shared" si="32"/>
        <v>371.44953151763718</v>
      </c>
      <c r="BC49" s="193" t="e">
        <f t="shared" si="27"/>
        <v>#REF!</v>
      </c>
      <c r="BD49" s="89">
        <f t="shared" si="28"/>
        <v>2.1406399999999999</v>
      </c>
      <c r="BE49" s="89"/>
      <c r="BF49" s="1">
        <f t="shared" si="8"/>
        <v>3.6060099999999995</v>
      </c>
    </row>
    <row r="50" spans="1:58" ht="20.25" x14ac:dyDescent="0.3">
      <c r="A50" s="136"/>
      <c r="B50" s="136" t="s">
        <v>14</v>
      </c>
      <c r="C50" s="80" t="s">
        <v>35</v>
      </c>
      <c r="D50" s="140">
        <f t="shared" si="9"/>
        <v>3472.3190000000004</v>
      </c>
      <c r="E50" s="81">
        <v>1813.43</v>
      </c>
      <c r="F50" s="82">
        <f t="shared" si="60"/>
        <v>127.73</v>
      </c>
      <c r="G50" s="174">
        <f t="shared" si="61"/>
        <v>0.23899999999999999</v>
      </c>
      <c r="H50" s="84">
        <f t="shared" si="12"/>
        <v>1941.3990000000001</v>
      </c>
      <c r="I50" s="143">
        <v>1530.92</v>
      </c>
      <c r="J50" s="144" t="e">
        <f t="shared" si="13"/>
        <v>#REF!</v>
      </c>
      <c r="K50" s="175">
        <f t="shared" si="73"/>
        <v>2012.91</v>
      </c>
      <c r="L50" s="37">
        <f t="shared" si="30"/>
        <v>133.87</v>
      </c>
      <c r="M50" s="85">
        <f t="shared" si="62"/>
        <v>0.26700000000000002</v>
      </c>
      <c r="N50" s="37">
        <f t="shared" si="15"/>
        <v>2147.047</v>
      </c>
      <c r="O50" s="184">
        <f t="shared" si="31"/>
        <v>7.76E-4</v>
      </c>
      <c r="P50" s="186" t="e">
        <f t="shared" si="31"/>
        <v>#REF!</v>
      </c>
      <c r="Q50" s="176">
        <f t="shared" si="31"/>
        <v>5443.11</v>
      </c>
      <c r="R50" s="148" t="e">
        <f t="shared" si="16"/>
        <v>#REF!</v>
      </c>
      <c r="S50" s="144">
        <f t="shared" si="63"/>
        <v>3699.75</v>
      </c>
      <c r="T50" s="145">
        <v>1720.88</v>
      </c>
      <c r="U50" s="141">
        <v>127.73</v>
      </c>
      <c r="V50" s="147">
        <f t="shared" si="64"/>
        <v>1848.6100000000001</v>
      </c>
      <c r="W50" s="145">
        <v>1851.14</v>
      </c>
      <c r="X50" s="148">
        <f t="shared" si="17"/>
        <v>6.5498302431314528</v>
      </c>
      <c r="Y50" s="144">
        <f t="shared" si="65"/>
        <v>3308.55</v>
      </c>
      <c r="Z50" s="145">
        <f t="shared" si="66"/>
        <v>1720.88</v>
      </c>
      <c r="AA50" s="142">
        <v>56.75</v>
      </c>
      <c r="AB50" s="147">
        <v>1777.63</v>
      </c>
      <c r="AC50" s="149">
        <f t="shared" si="71"/>
        <v>1530.92</v>
      </c>
      <c r="AD50" s="150">
        <f t="shared" si="19"/>
        <v>-4.7164157440603844</v>
      </c>
      <c r="AE50" s="151" t="e">
        <f t="shared" si="20"/>
        <v>#REF!</v>
      </c>
      <c r="AF50" s="144">
        <f t="shared" si="67"/>
        <v>3308.55</v>
      </c>
      <c r="AG50" s="145">
        <f t="shared" si="68"/>
        <v>1720.88</v>
      </c>
      <c r="AH50" s="142">
        <v>56.75</v>
      </c>
      <c r="AI50" s="147">
        <v>1777.63</v>
      </c>
      <c r="AJ50" s="149">
        <f t="shared" si="72"/>
        <v>1530.92</v>
      </c>
      <c r="AK50" s="150">
        <f t="shared" si="22"/>
        <v>0</v>
      </c>
      <c r="AL50" s="151" t="e">
        <f t="shared" si="4"/>
        <v>#REF!</v>
      </c>
      <c r="AM50" s="142"/>
      <c r="AN50" s="152"/>
      <c r="AO50" s="152"/>
      <c r="AP50" s="153"/>
      <c r="AQ50" s="161"/>
      <c r="AR50" s="155"/>
      <c r="AS50" s="155"/>
      <c r="AT50" s="155"/>
      <c r="AU50" s="155"/>
      <c r="AV50" s="155"/>
      <c r="AW50" s="156"/>
      <c r="AX50" s="156"/>
      <c r="AY50" s="191">
        <f t="shared" si="24"/>
        <v>111.00014888912173</v>
      </c>
      <c r="AZ50" s="191">
        <f t="shared" si="25"/>
        <v>104.80701479683707</v>
      </c>
      <c r="BA50" s="191">
        <f t="shared" si="26"/>
        <v>111.71548117154812</v>
      </c>
      <c r="BB50" s="191">
        <f t="shared" si="32"/>
        <v>355.545031745617</v>
      </c>
      <c r="BC50" s="194" t="e">
        <f t="shared" si="27"/>
        <v>#REF!</v>
      </c>
      <c r="BD50" s="89">
        <f t="shared" si="28"/>
        <v>2.1406399999999999</v>
      </c>
      <c r="BE50" s="89"/>
      <c r="BF50" s="1">
        <f t="shared" si="8"/>
        <v>3.6715599999999999</v>
      </c>
    </row>
    <row r="51" spans="1:58" ht="16.5" thickBot="1" x14ac:dyDescent="0.3">
      <c r="A51" s="136"/>
      <c r="B51" s="136"/>
      <c r="C51" s="80"/>
      <c r="D51" s="162"/>
      <c r="E51" s="163"/>
      <c r="F51" s="163"/>
      <c r="G51" s="163"/>
      <c r="H51" s="163"/>
      <c r="I51" s="164"/>
      <c r="J51" s="165"/>
      <c r="K51" s="166"/>
      <c r="L51" s="166"/>
      <c r="M51" s="166"/>
      <c r="N51" s="166"/>
      <c r="O51" s="166"/>
      <c r="P51" s="166"/>
      <c r="Q51" s="166"/>
      <c r="R51" s="167"/>
      <c r="S51" s="165"/>
      <c r="T51" s="166"/>
      <c r="U51" s="166"/>
      <c r="V51" s="166"/>
      <c r="W51" s="166"/>
      <c r="X51" s="167"/>
      <c r="Y51" s="165"/>
      <c r="Z51" s="166"/>
      <c r="AA51" s="166"/>
      <c r="AB51" s="166"/>
      <c r="AC51" s="168"/>
      <c r="AD51" s="169"/>
      <c r="AE51" s="170"/>
      <c r="AF51" s="165"/>
      <c r="AG51" s="166"/>
      <c r="AH51" s="166"/>
      <c r="AI51" s="166"/>
      <c r="AJ51" s="168"/>
      <c r="AK51" s="150"/>
      <c r="AL51" s="170"/>
      <c r="AM51" s="158"/>
      <c r="AN51" s="171"/>
      <c r="AO51" s="171"/>
      <c r="AP51" s="172"/>
      <c r="AQ51" s="161"/>
      <c r="AR51" s="155"/>
      <c r="AS51" s="155"/>
      <c r="AT51" s="155"/>
      <c r="AU51" s="155"/>
      <c r="AV51" s="155"/>
      <c r="AW51" s="173"/>
      <c r="AX51" s="173"/>
      <c r="AY51" s="187"/>
      <c r="AZ51" s="187"/>
      <c r="BA51" s="187"/>
      <c r="BB51" s="187"/>
      <c r="BC51" s="187"/>
    </row>
    <row r="52" spans="1:58" ht="20.25" hidden="1" customHeight="1" x14ac:dyDescent="0.25">
      <c r="A52" s="136"/>
      <c r="B52" s="9" t="s">
        <v>18</v>
      </c>
      <c r="C52" s="7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4"/>
      <c r="AD52" s="93"/>
      <c r="AE52" s="93"/>
      <c r="AF52" s="93"/>
      <c r="AG52" s="93"/>
      <c r="AH52" s="93"/>
      <c r="AI52" s="93"/>
      <c r="AJ52" s="93"/>
      <c r="AK52" s="93"/>
      <c r="AL52" s="93"/>
      <c r="AM52" s="6"/>
      <c r="AN52" s="6"/>
      <c r="AO52" s="6"/>
      <c r="AP52" s="92">
        <f t="shared" ref="AP52:AP74" si="74">AN52+AO52</f>
        <v>0</v>
      </c>
      <c r="AQ52" s="91"/>
      <c r="AR52" s="6"/>
      <c r="AS52" s="6"/>
      <c r="AT52" s="6"/>
      <c r="AU52" s="6"/>
      <c r="AV52" s="6"/>
      <c r="AW52" s="39"/>
      <c r="AX52" s="39"/>
      <c r="AY52" s="188"/>
      <c r="AZ52" s="188"/>
      <c r="BA52" s="188"/>
      <c r="BB52" s="188"/>
      <c r="BC52" s="188"/>
    </row>
    <row r="53" spans="1:58" ht="7.5" hidden="1" customHeight="1" x14ac:dyDescent="0.25">
      <c r="A53" s="136"/>
      <c r="B53" s="40" t="s">
        <v>19</v>
      </c>
      <c r="C53" s="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94">
        <v>1.0371145362121243</v>
      </c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41"/>
      <c r="AO53" s="34"/>
      <c r="AP53" s="92">
        <f t="shared" si="74"/>
        <v>0</v>
      </c>
      <c r="AQ53" s="91"/>
      <c r="AR53" s="6"/>
      <c r="AS53" s="6"/>
      <c r="AT53" s="6"/>
      <c r="AU53" s="6"/>
      <c r="AV53" s="6"/>
      <c r="AW53" s="39"/>
      <c r="AX53" s="39"/>
      <c r="AY53" s="188"/>
      <c r="AZ53" s="188"/>
      <c r="BA53" s="188"/>
      <c r="BB53" s="188"/>
      <c r="BC53" s="188"/>
    </row>
    <row r="54" spans="1:58" ht="19.5" hidden="1" customHeight="1" x14ac:dyDescent="0.25">
      <c r="A54" s="136"/>
      <c r="B54" s="10" t="s">
        <v>6</v>
      </c>
      <c r="C54" s="7" t="s">
        <v>8</v>
      </c>
      <c r="D54" s="38">
        <v>0.88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96">
        <v>1.0371145362121243</v>
      </c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41">
        <v>0.32500000000000001</v>
      </c>
      <c r="AO54" s="34">
        <v>0.99558000000000002</v>
      </c>
      <c r="AP54" s="92">
        <f t="shared" si="74"/>
        <v>1.3205800000000001</v>
      </c>
      <c r="AQ54" s="91">
        <f>D54-AN54</f>
        <v>0.55499999999999994</v>
      </c>
      <c r="AR54" s="6"/>
      <c r="AS54" s="6"/>
      <c r="AT54" s="6"/>
      <c r="AU54" s="6"/>
      <c r="AV54" s="6"/>
      <c r="AW54" s="39">
        <f>AP54-D54</f>
        <v>0.44058000000000008</v>
      </c>
      <c r="AX54" s="39">
        <f>AW54/D54*100</f>
        <v>50.065909090909102</v>
      </c>
      <c r="AY54" s="188"/>
      <c r="AZ54" s="188"/>
      <c r="BA54" s="188"/>
      <c r="BB54" s="188"/>
      <c r="BC54" s="188"/>
    </row>
    <row r="55" spans="1:58" ht="21.2" hidden="1" customHeight="1" x14ac:dyDescent="0.25">
      <c r="A55" s="136"/>
      <c r="B55" s="10" t="s">
        <v>15</v>
      </c>
      <c r="C55" s="7" t="s">
        <v>8</v>
      </c>
      <c r="D55" s="38">
        <v>0.92600000000000005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96">
        <v>1.0371145362121243</v>
      </c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41">
        <v>0.371</v>
      </c>
      <c r="AO55" s="33">
        <v>0.99558000000000002</v>
      </c>
      <c r="AP55" s="92">
        <f t="shared" si="74"/>
        <v>1.3665799999999999</v>
      </c>
      <c r="AQ55" s="91">
        <f>D55-AN55</f>
        <v>0.55500000000000005</v>
      </c>
      <c r="AR55" s="6"/>
      <c r="AS55" s="6"/>
      <c r="AT55" s="6"/>
      <c r="AU55" s="6"/>
      <c r="AV55" s="6"/>
      <c r="AW55" s="39">
        <f>AP55-D55</f>
        <v>0.44057999999999986</v>
      </c>
      <c r="AX55" s="39">
        <f>AW55/D55*100</f>
        <v>47.578833693304517</v>
      </c>
      <c r="AY55" s="188"/>
      <c r="AZ55" s="188"/>
      <c r="BA55" s="188"/>
      <c r="BB55" s="188"/>
      <c r="BC55" s="188"/>
    </row>
    <row r="56" spans="1:58" ht="21.95" hidden="1" customHeight="1" x14ac:dyDescent="0.25">
      <c r="A56" s="136"/>
      <c r="B56" s="10" t="s">
        <v>16</v>
      </c>
      <c r="C56" s="7" t="s">
        <v>8</v>
      </c>
      <c r="D56" s="38">
        <v>0.98799999999999999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96">
        <v>1.0371145362121243</v>
      </c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41">
        <v>0.43299999999999994</v>
      </c>
      <c r="AO56" s="33">
        <v>0.99558000000000002</v>
      </c>
      <c r="AP56" s="92">
        <f t="shared" si="74"/>
        <v>1.42858</v>
      </c>
      <c r="AQ56" s="91">
        <f>D56-AN56</f>
        <v>0.55500000000000005</v>
      </c>
      <c r="AR56" s="6"/>
      <c r="AS56" s="6"/>
      <c r="AT56" s="6"/>
      <c r="AU56" s="6"/>
      <c r="AV56" s="6"/>
      <c r="AW56" s="39">
        <f>AP56-D56</f>
        <v>0.44057999999999997</v>
      </c>
      <c r="AX56" s="39">
        <f>AW56/D56*100</f>
        <v>44.593117408906878</v>
      </c>
      <c r="AY56" s="188"/>
      <c r="AZ56" s="188"/>
      <c r="BA56" s="188"/>
      <c r="BB56" s="188"/>
      <c r="BC56" s="188"/>
    </row>
    <row r="57" spans="1:58" ht="21" hidden="1" customHeight="1" x14ac:dyDescent="0.25">
      <c r="A57" s="136"/>
      <c r="B57" s="10" t="s">
        <v>17</v>
      </c>
      <c r="C57" s="7" t="s">
        <v>8</v>
      </c>
      <c r="D57" s="38">
        <v>1.173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97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41">
        <v>0.61799999999999999</v>
      </c>
      <c r="AO57" s="33">
        <v>0.99558000000000002</v>
      </c>
      <c r="AP57" s="92">
        <f t="shared" si="74"/>
        <v>1.61358</v>
      </c>
      <c r="AQ57" s="91">
        <f>D57-AN57</f>
        <v>0.55500000000000005</v>
      </c>
      <c r="AR57" s="6"/>
      <c r="AS57" s="6"/>
      <c r="AT57" s="6"/>
      <c r="AU57" s="6"/>
      <c r="AV57" s="6"/>
      <c r="AW57" s="39">
        <f>AP57-D57</f>
        <v>0.44057999999999997</v>
      </c>
      <c r="AX57" s="39">
        <f>AW57/D57*100</f>
        <v>37.56010230179028</v>
      </c>
      <c r="AY57" s="188"/>
      <c r="AZ57" s="188"/>
      <c r="BA57" s="188"/>
      <c r="BB57" s="188"/>
      <c r="BC57" s="188"/>
    </row>
    <row r="58" spans="1:58" ht="18.75" hidden="1" customHeight="1" x14ac:dyDescent="0.25">
      <c r="A58" s="136"/>
      <c r="B58" s="40" t="s">
        <v>20</v>
      </c>
      <c r="C58" s="134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98">
        <v>310.97264197427268</v>
      </c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3"/>
      <c r="AO58" s="43"/>
      <c r="AP58" s="92">
        <f t="shared" si="74"/>
        <v>0</v>
      </c>
      <c r="AQ58" s="91"/>
      <c r="AR58" s="6"/>
      <c r="AS58" s="6"/>
      <c r="AT58" s="6"/>
      <c r="AU58" s="6"/>
      <c r="AV58" s="6"/>
      <c r="AW58" s="39"/>
      <c r="AX58" s="39"/>
      <c r="AY58" s="188"/>
      <c r="AZ58" s="188"/>
      <c r="BA58" s="188"/>
      <c r="BB58" s="188"/>
      <c r="BC58" s="188"/>
    </row>
    <row r="59" spans="1:58" ht="20.25" hidden="1" customHeight="1" x14ac:dyDescent="0.25">
      <c r="A59" s="136"/>
      <c r="B59" s="10" t="s">
        <v>6</v>
      </c>
      <c r="C59" s="134" t="s">
        <v>21</v>
      </c>
      <c r="D59" s="44">
        <v>205.66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99">
        <v>310.97264197427268</v>
      </c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33">
        <v>142.13999999999999</v>
      </c>
      <c r="AO59" s="36">
        <v>345.40359000000001</v>
      </c>
      <c r="AP59" s="92">
        <f t="shared" si="74"/>
        <v>487.54358999999999</v>
      </c>
      <c r="AQ59" s="91">
        <f>D59-AN59</f>
        <v>63.52000000000001</v>
      </c>
      <c r="AR59" s="6"/>
      <c r="AS59" s="6"/>
      <c r="AT59" s="6"/>
      <c r="AU59" s="6"/>
      <c r="AV59" s="6"/>
      <c r="AW59" s="39">
        <f>AP59-D59</f>
        <v>281.88359000000003</v>
      </c>
      <c r="AX59" s="39">
        <f>AW59/D59*100</f>
        <v>137.0629145191092</v>
      </c>
      <c r="AY59" s="188"/>
      <c r="AZ59" s="188"/>
      <c r="BA59" s="188"/>
      <c r="BB59" s="188"/>
      <c r="BC59" s="188"/>
    </row>
    <row r="60" spans="1:58" ht="19.5" hidden="1" customHeight="1" x14ac:dyDescent="0.25">
      <c r="A60" s="136"/>
      <c r="B60" s="10" t="s">
        <v>15</v>
      </c>
      <c r="C60" s="134" t="s">
        <v>21</v>
      </c>
      <c r="D60" s="44">
        <v>256.73700000000002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99">
        <v>310.97264197427268</v>
      </c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33">
        <v>193.21700000000001</v>
      </c>
      <c r="AO60" s="41">
        <v>345.40359000000001</v>
      </c>
      <c r="AP60" s="92">
        <f t="shared" si="74"/>
        <v>538.62058999999999</v>
      </c>
      <c r="AQ60" s="91">
        <f>D60-AN60</f>
        <v>63.52000000000001</v>
      </c>
      <c r="AR60" s="6"/>
      <c r="AS60" s="6"/>
      <c r="AT60" s="6"/>
      <c r="AU60" s="6"/>
      <c r="AV60" s="6"/>
      <c r="AW60" s="39">
        <f>AP60-D60</f>
        <v>281.88358999999997</v>
      </c>
      <c r="AX60" s="39">
        <f>AW60/D60*100</f>
        <v>109.7946887281537</v>
      </c>
      <c r="AY60" s="188"/>
      <c r="AZ60" s="188"/>
      <c r="BA60" s="188"/>
      <c r="BB60" s="188"/>
      <c r="BC60" s="188"/>
    </row>
    <row r="61" spans="1:58" ht="19.5" hidden="1" customHeight="1" x14ac:dyDescent="0.25">
      <c r="A61" s="136"/>
      <c r="B61" s="10" t="s">
        <v>16</v>
      </c>
      <c r="C61" s="134" t="s">
        <v>21</v>
      </c>
      <c r="D61" s="44">
        <v>474.57900000000001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99">
        <v>310.97264197427268</v>
      </c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33">
        <v>411.05900000000003</v>
      </c>
      <c r="AO61" s="41">
        <v>345.40359000000001</v>
      </c>
      <c r="AP61" s="92">
        <f t="shared" si="74"/>
        <v>756.46259000000009</v>
      </c>
      <c r="AQ61" s="91">
        <f>D61-AN61</f>
        <v>63.519999999999982</v>
      </c>
      <c r="AR61" s="6"/>
      <c r="AS61" s="6"/>
      <c r="AT61" s="6"/>
      <c r="AU61" s="6"/>
      <c r="AV61" s="6"/>
      <c r="AW61" s="39">
        <f>AP61-D61</f>
        <v>281.88359000000008</v>
      </c>
      <c r="AX61" s="39">
        <f>AW61/D61*100</f>
        <v>59.396557791221291</v>
      </c>
      <c r="AY61" s="188"/>
      <c r="AZ61" s="188"/>
      <c r="BA61" s="188"/>
      <c r="BB61" s="188"/>
      <c r="BC61" s="188"/>
    </row>
    <row r="62" spans="1:58" ht="21" hidden="1" customHeight="1" x14ac:dyDescent="0.25">
      <c r="A62" s="136"/>
      <c r="B62" s="10" t="s">
        <v>17</v>
      </c>
      <c r="C62" s="134" t="s">
        <v>21</v>
      </c>
      <c r="D62" s="44">
        <v>680.06200000000001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33">
        <v>616.54200000000003</v>
      </c>
      <c r="AO62" s="41">
        <v>345.40359000000001</v>
      </c>
      <c r="AP62" s="92">
        <f t="shared" si="74"/>
        <v>961.94559000000004</v>
      </c>
      <c r="AQ62" s="91">
        <f>D62-AN62</f>
        <v>63.519999999999982</v>
      </c>
      <c r="AR62" s="6"/>
      <c r="AS62" s="6"/>
      <c r="AT62" s="6"/>
      <c r="AU62" s="6"/>
      <c r="AV62" s="6"/>
      <c r="AW62" s="39">
        <f>AP62-D62</f>
        <v>281.88359000000003</v>
      </c>
      <c r="AX62" s="39">
        <f>AW62/D62*100</f>
        <v>41.44968988121672</v>
      </c>
      <c r="AY62" s="188"/>
      <c r="AZ62" s="188"/>
      <c r="BA62" s="188"/>
      <c r="BB62" s="188"/>
      <c r="BC62" s="188"/>
    </row>
    <row r="63" spans="1:58" ht="4.5" hidden="1" customHeight="1" x14ac:dyDescent="0.25">
      <c r="A63" s="136"/>
      <c r="B63" s="9" t="s">
        <v>36</v>
      </c>
      <c r="C63" s="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3"/>
      <c r="AO63" s="43"/>
      <c r="AP63" s="92">
        <f t="shared" si="74"/>
        <v>0</v>
      </c>
      <c r="AQ63" s="6"/>
      <c r="AR63" s="6"/>
      <c r="AS63" s="6"/>
      <c r="AT63" s="6"/>
      <c r="AU63" s="6"/>
      <c r="AV63" s="6"/>
      <c r="AW63" s="39"/>
      <c r="AX63" s="39"/>
      <c r="AY63" s="188"/>
      <c r="AZ63" s="188"/>
      <c r="BA63" s="188"/>
      <c r="BB63" s="188"/>
      <c r="BC63" s="188"/>
    </row>
    <row r="64" spans="1:58" ht="19.5" hidden="1" customHeight="1" x14ac:dyDescent="0.25">
      <c r="A64" s="136"/>
      <c r="B64" s="7" t="s">
        <v>22</v>
      </c>
      <c r="C64" s="134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92">
        <f t="shared" si="74"/>
        <v>0</v>
      </c>
      <c r="AQ64" s="6"/>
      <c r="AR64" s="6"/>
      <c r="AS64" s="6"/>
      <c r="AT64" s="6"/>
      <c r="AU64" s="6"/>
      <c r="AV64" s="6"/>
      <c r="AW64" s="39"/>
      <c r="AX64" s="39"/>
      <c r="AY64" s="188"/>
      <c r="AZ64" s="188"/>
      <c r="BA64" s="188"/>
      <c r="BB64" s="188"/>
      <c r="BC64" s="188"/>
    </row>
    <row r="65" spans="1:55" hidden="1" x14ac:dyDescent="0.25">
      <c r="A65" s="136"/>
      <c r="B65" s="10" t="s">
        <v>6</v>
      </c>
      <c r="C65" s="134" t="s">
        <v>8</v>
      </c>
      <c r="D65" s="32">
        <v>1.145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3">
        <v>0.59</v>
      </c>
      <c r="AO65" s="34">
        <v>0.88100000000000001</v>
      </c>
      <c r="AP65" s="92">
        <f t="shared" si="74"/>
        <v>1.4710000000000001</v>
      </c>
      <c r="AQ65" s="43">
        <f>D65-AN65</f>
        <v>0.55500000000000005</v>
      </c>
      <c r="AR65" s="6"/>
      <c r="AS65" s="6"/>
      <c r="AT65" s="6"/>
      <c r="AU65" s="6"/>
      <c r="AV65" s="6"/>
      <c r="AW65" s="39">
        <f>AP65-D65</f>
        <v>0.32600000000000007</v>
      </c>
      <c r="AX65" s="39">
        <f>AW65/D65*100</f>
        <v>28.471615720524024</v>
      </c>
      <c r="AY65" s="188"/>
      <c r="AZ65" s="188"/>
      <c r="BA65" s="188"/>
      <c r="BB65" s="188"/>
      <c r="BC65" s="188"/>
    </row>
    <row r="66" spans="1:55" hidden="1" x14ac:dyDescent="0.25">
      <c r="A66" s="136"/>
      <c r="B66" s="10" t="s">
        <v>15</v>
      </c>
      <c r="C66" s="134" t="s">
        <v>8</v>
      </c>
      <c r="D66" s="32">
        <v>1.304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3">
        <v>0.749</v>
      </c>
      <c r="AO66" s="33">
        <v>0.88100000000000001</v>
      </c>
      <c r="AP66" s="92">
        <f t="shared" si="74"/>
        <v>1.63</v>
      </c>
      <c r="AQ66" s="43">
        <f>D66-AN66</f>
        <v>0.55500000000000005</v>
      </c>
      <c r="AR66" s="6"/>
      <c r="AS66" s="6"/>
      <c r="AT66" s="6"/>
      <c r="AU66" s="6"/>
      <c r="AV66" s="6"/>
      <c r="AW66" s="39">
        <f>AP66-D66</f>
        <v>0.32599999999999985</v>
      </c>
      <c r="AX66" s="39">
        <f>AW66/D66*100</f>
        <v>24.999999999999986</v>
      </c>
      <c r="AY66" s="188"/>
      <c r="AZ66" s="188"/>
      <c r="BA66" s="188"/>
      <c r="BB66" s="188"/>
      <c r="BC66" s="188"/>
    </row>
    <row r="67" spans="1:55" hidden="1" x14ac:dyDescent="0.25">
      <c r="A67" s="136"/>
      <c r="B67" s="10" t="s">
        <v>16</v>
      </c>
      <c r="C67" s="134" t="s">
        <v>8</v>
      </c>
      <c r="D67" s="32">
        <v>1.7250000000000001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3">
        <v>1.17</v>
      </c>
      <c r="AO67" s="33">
        <v>0.88100000000000001</v>
      </c>
      <c r="AP67" s="92">
        <f t="shared" si="74"/>
        <v>2.0510000000000002</v>
      </c>
      <c r="AQ67" s="43">
        <f>D67-AN67</f>
        <v>0.55500000000000016</v>
      </c>
      <c r="AR67" s="6"/>
      <c r="AS67" s="6"/>
      <c r="AT67" s="6"/>
      <c r="AU67" s="6"/>
      <c r="AV67" s="6"/>
      <c r="AW67" s="39">
        <f>AP67-D67</f>
        <v>0.32600000000000007</v>
      </c>
      <c r="AX67" s="39">
        <f>AW67/D67*100</f>
        <v>18.898550724637683</v>
      </c>
      <c r="AY67" s="188"/>
      <c r="AZ67" s="188"/>
      <c r="BA67" s="188"/>
      <c r="BB67" s="188"/>
      <c r="BC67" s="188"/>
    </row>
    <row r="68" spans="1:55" hidden="1" x14ac:dyDescent="0.25">
      <c r="A68" s="136"/>
      <c r="B68" s="10" t="s">
        <v>17</v>
      </c>
      <c r="C68" s="134" t="s">
        <v>8</v>
      </c>
      <c r="D68" s="32">
        <v>2.3199999999999998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3">
        <v>1.7649999999999999</v>
      </c>
      <c r="AO68" s="33">
        <v>0.88100000000000001</v>
      </c>
      <c r="AP68" s="92">
        <f t="shared" si="74"/>
        <v>2.6459999999999999</v>
      </c>
      <c r="AQ68" s="43">
        <f>D68-AN68</f>
        <v>0.55499999999999994</v>
      </c>
      <c r="AR68" s="6"/>
      <c r="AS68" s="6"/>
      <c r="AT68" s="6"/>
      <c r="AU68" s="6"/>
      <c r="AV68" s="6"/>
      <c r="AW68" s="39">
        <f>AP68-D68</f>
        <v>0.32600000000000007</v>
      </c>
      <c r="AX68" s="39">
        <f>AW68/D68*100</f>
        <v>14.051724137931037</v>
      </c>
      <c r="AY68" s="188"/>
      <c r="AZ68" s="188"/>
      <c r="BA68" s="188"/>
      <c r="BB68" s="188"/>
      <c r="BC68" s="188"/>
    </row>
    <row r="69" spans="1:55" ht="18" hidden="1" customHeight="1" x14ac:dyDescent="0.25">
      <c r="A69" s="136"/>
      <c r="B69" s="7" t="s">
        <v>23</v>
      </c>
      <c r="C69" s="1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3"/>
      <c r="AO69" s="6"/>
      <c r="AP69" s="92">
        <f t="shared" si="74"/>
        <v>0</v>
      </c>
      <c r="AQ69" s="6"/>
      <c r="AR69" s="6"/>
      <c r="AS69" s="6"/>
      <c r="AT69" s="6"/>
      <c r="AU69" s="6"/>
      <c r="AV69" s="6"/>
      <c r="AW69" s="39"/>
      <c r="AX69" s="39"/>
      <c r="AY69" s="188"/>
      <c r="AZ69" s="188"/>
      <c r="BA69" s="188"/>
      <c r="BB69" s="188"/>
      <c r="BC69" s="188"/>
    </row>
    <row r="70" spans="1:55" hidden="1" x14ac:dyDescent="0.25">
      <c r="A70" s="136"/>
      <c r="B70" s="10" t="s">
        <v>6</v>
      </c>
      <c r="C70" s="134" t="s">
        <v>8</v>
      </c>
      <c r="D70" s="32">
        <v>1.6120000000000001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3">
        <v>0.59</v>
      </c>
      <c r="AO70" s="34">
        <v>1.6693</v>
      </c>
      <c r="AP70" s="92">
        <f t="shared" si="74"/>
        <v>2.2593000000000001</v>
      </c>
      <c r="AQ70" s="43">
        <f>D70-AN70</f>
        <v>1.0220000000000002</v>
      </c>
      <c r="AR70" s="6"/>
      <c r="AS70" s="6"/>
      <c r="AT70" s="6"/>
      <c r="AU70" s="6"/>
      <c r="AV70" s="6"/>
      <c r="AW70" s="39">
        <f>AP70-D70</f>
        <v>0.64729999999999999</v>
      </c>
      <c r="AX70" s="39">
        <f>AW70/D70*100</f>
        <v>40.155086848635229</v>
      </c>
      <c r="AY70" s="188"/>
      <c r="AZ70" s="188"/>
      <c r="BA70" s="188"/>
      <c r="BB70" s="188"/>
      <c r="BC70" s="188"/>
    </row>
    <row r="71" spans="1:55" hidden="1" x14ac:dyDescent="0.25">
      <c r="A71" s="136"/>
      <c r="B71" s="10" t="s">
        <v>15</v>
      </c>
      <c r="C71" s="134" t="s">
        <v>8</v>
      </c>
      <c r="D71" s="32">
        <v>1.7709999999999999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3">
        <v>0.74899999999999989</v>
      </c>
      <c r="AO71" s="33">
        <v>1.6693</v>
      </c>
      <c r="AP71" s="92">
        <f t="shared" si="74"/>
        <v>2.4182999999999999</v>
      </c>
      <c r="AQ71" s="43">
        <f>D71-AN71</f>
        <v>1.022</v>
      </c>
      <c r="AR71" s="6"/>
      <c r="AS71" s="6"/>
      <c r="AT71" s="6"/>
      <c r="AU71" s="6"/>
      <c r="AV71" s="6"/>
      <c r="AW71" s="39">
        <f>AP71-D71</f>
        <v>0.64729999999999999</v>
      </c>
      <c r="AX71" s="39">
        <f>AW71/D71*100</f>
        <v>36.549971767363068</v>
      </c>
      <c r="AY71" s="188"/>
      <c r="AZ71" s="188"/>
      <c r="BA71" s="188"/>
      <c r="BB71" s="188"/>
      <c r="BC71" s="188"/>
    </row>
    <row r="72" spans="1:55" hidden="1" x14ac:dyDescent="0.25">
      <c r="A72" s="136"/>
      <c r="B72" s="10" t="s">
        <v>16</v>
      </c>
      <c r="C72" s="134" t="s">
        <v>8</v>
      </c>
      <c r="D72" s="32">
        <v>2.1920000000000002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3">
        <v>1.17</v>
      </c>
      <c r="AO72" s="33">
        <v>1.6693</v>
      </c>
      <c r="AP72" s="92">
        <f t="shared" si="74"/>
        <v>2.8392999999999997</v>
      </c>
      <c r="AQ72" s="43">
        <f>D72-AN72</f>
        <v>1.0220000000000002</v>
      </c>
      <c r="AR72" s="6"/>
      <c r="AS72" s="6"/>
      <c r="AT72" s="6"/>
      <c r="AU72" s="6"/>
      <c r="AV72" s="6"/>
      <c r="AW72" s="39">
        <f>AP72-D72</f>
        <v>0.64729999999999954</v>
      </c>
      <c r="AX72" s="39">
        <f>AW72/D72*100</f>
        <v>29.530109489051071</v>
      </c>
      <c r="AY72" s="188"/>
      <c r="AZ72" s="188"/>
      <c r="BA72" s="188"/>
      <c r="BB72" s="188"/>
      <c r="BC72" s="188"/>
    </row>
    <row r="73" spans="1:55" hidden="1" x14ac:dyDescent="0.25">
      <c r="A73" s="136"/>
      <c r="B73" s="10" t="s">
        <v>17</v>
      </c>
      <c r="C73" s="134" t="s">
        <v>8</v>
      </c>
      <c r="D73" s="32">
        <v>2.7869999999999999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3">
        <v>1.7649999999999999</v>
      </c>
      <c r="AO73" s="33">
        <v>1.6693</v>
      </c>
      <c r="AP73" s="92">
        <f t="shared" si="74"/>
        <v>3.4342999999999999</v>
      </c>
      <c r="AQ73" s="43">
        <f>D73-AN73</f>
        <v>1.022</v>
      </c>
      <c r="AR73" s="6"/>
      <c r="AS73" s="6"/>
      <c r="AT73" s="6"/>
      <c r="AU73" s="6"/>
      <c r="AV73" s="6"/>
      <c r="AW73" s="39">
        <f>AP73-D73</f>
        <v>0.64729999999999999</v>
      </c>
      <c r="AX73" s="39">
        <f>AW73/D73*100</f>
        <v>23.225690706853246</v>
      </c>
      <c r="AY73" s="188"/>
      <c r="AZ73" s="188"/>
      <c r="BA73" s="188"/>
      <c r="BB73" s="188"/>
      <c r="BC73" s="188"/>
    </row>
    <row r="74" spans="1:55" ht="18" hidden="1" customHeight="1" x14ac:dyDescent="0.25">
      <c r="A74" s="136"/>
      <c r="B74" s="7" t="s">
        <v>24</v>
      </c>
      <c r="C74" s="134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92">
        <f t="shared" si="74"/>
        <v>0</v>
      </c>
      <c r="AQ74" s="6"/>
      <c r="AR74" s="6"/>
      <c r="AS74" s="6"/>
      <c r="AT74" s="6"/>
      <c r="AU74" s="6"/>
      <c r="AV74" s="6"/>
      <c r="AW74" s="39"/>
      <c r="AX74" s="39"/>
      <c r="AY74" s="188"/>
      <c r="AZ74" s="188"/>
      <c r="BA74" s="188"/>
      <c r="BB74" s="188"/>
      <c r="BC74" s="188"/>
    </row>
    <row r="75" spans="1:55" hidden="1" x14ac:dyDescent="0.25">
      <c r="A75" s="136"/>
      <c r="B75" s="10" t="s">
        <v>6</v>
      </c>
      <c r="C75" s="134" t="s">
        <v>8</v>
      </c>
      <c r="D75" s="32">
        <v>1.714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3">
        <v>0.59</v>
      </c>
      <c r="AO75" s="34">
        <v>2.17428</v>
      </c>
      <c r="AP75" s="92">
        <v>2.7642799999999998</v>
      </c>
      <c r="AQ75" s="43">
        <f>D75-AN75</f>
        <v>1.1240000000000001</v>
      </c>
      <c r="AR75" s="6"/>
      <c r="AS75" s="6"/>
      <c r="AT75" s="6"/>
      <c r="AU75" s="6"/>
      <c r="AV75" s="6"/>
      <c r="AW75" s="39">
        <f>AP75-D75</f>
        <v>1.0502799999999999</v>
      </c>
      <c r="AX75" s="39">
        <f>AW75/D75*100</f>
        <v>61.276546091015163</v>
      </c>
      <c r="AY75" s="188"/>
      <c r="AZ75" s="188"/>
      <c r="BA75" s="188"/>
      <c r="BB75" s="188"/>
      <c r="BC75" s="188"/>
    </row>
    <row r="76" spans="1:55" hidden="1" x14ac:dyDescent="0.25">
      <c r="A76" s="136"/>
      <c r="B76" s="10" t="s">
        <v>15</v>
      </c>
      <c r="C76" s="134" t="s">
        <v>8</v>
      </c>
      <c r="D76" s="32">
        <v>1.873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3">
        <v>0.74899999999999989</v>
      </c>
      <c r="AO76" s="33">
        <v>2.17428</v>
      </c>
      <c r="AP76" s="92">
        <v>2.9232800000000001</v>
      </c>
      <c r="AQ76" s="43">
        <f>D76-AN76</f>
        <v>1.1240000000000001</v>
      </c>
      <c r="AR76" s="6"/>
      <c r="AS76" s="6"/>
      <c r="AT76" s="6"/>
      <c r="AU76" s="6"/>
      <c r="AV76" s="6"/>
      <c r="AW76" s="39">
        <f>AP76-D76</f>
        <v>1.0502800000000001</v>
      </c>
      <c r="AX76" s="39">
        <f>AW76/D76*100</f>
        <v>56.074746396155902</v>
      </c>
      <c r="AY76" s="188"/>
      <c r="AZ76" s="188"/>
      <c r="BA76" s="188"/>
      <c r="BB76" s="188"/>
      <c r="BC76" s="188"/>
    </row>
    <row r="77" spans="1:55" hidden="1" x14ac:dyDescent="0.25">
      <c r="A77" s="136"/>
      <c r="B77" s="10" t="s">
        <v>16</v>
      </c>
      <c r="C77" s="134" t="s">
        <v>8</v>
      </c>
      <c r="D77" s="32">
        <v>2.294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3">
        <v>1.17</v>
      </c>
      <c r="AO77" s="33">
        <v>2.17428</v>
      </c>
      <c r="AP77" s="92">
        <v>3.3442799999999999</v>
      </c>
      <c r="AQ77" s="43">
        <f>D77-AN77</f>
        <v>1.1240000000000001</v>
      </c>
      <c r="AR77" s="6"/>
      <c r="AS77" s="6"/>
      <c r="AT77" s="6"/>
      <c r="AU77" s="6"/>
      <c r="AV77" s="6"/>
      <c r="AW77" s="39">
        <f>AP77-D77</f>
        <v>1.0502799999999999</v>
      </c>
      <c r="AX77" s="39">
        <f>AW77/D77*100</f>
        <v>45.783783783783775</v>
      </c>
      <c r="AY77" s="188"/>
      <c r="AZ77" s="188"/>
      <c r="BA77" s="188"/>
      <c r="BB77" s="188"/>
      <c r="BC77" s="188"/>
    </row>
    <row r="78" spans="1:55" hidden="1" x14ac:dyDescent="0.25">
      <c r="A78" s="136"/>
      <c r="B78" s="10" t="s">
        <v>17</v>
      </c>
      <c r="C78" s="134" t="s">
        <v>8</v>
      </c>
      <c r="D78" s="32">
        <v>2.8889999999999998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3">
        <v>1.7649999999999999</v>
      </c>
      <c r="AO78" s="33">
        <v>2.17428</v>
      </c>
      <c r="AP78" s="92">
        <v>3.9392799999999997</v>
      </c>
      <c r="AQ78" s="43">
        <f>D78-AN78</f>
        <v>1.1239999999999999</v>
      </c>
      <c r="AR78" s="6"/>
      <c r="AS78" s="6"/>
      <c r="AT78" s="6"/>
      <c r="AU78" s="6"/>
      <c r="AV78" s="6"/>
      <c r="AW78" s="39">
        <f>AP78-D78</f>
        <v>1.0502799999999999</v>
      </c>
      <c r="AX78" s="39">
        <f>AW78/D78*100</f>
        <v>36.354447905849774</v>
      </c>
      <c r="AY78" s="188"/>
      <c r="AZ78" s="188"/>
      <c r="BA78" s="188"/>
      <c r="BB78" s="188"/>
      <c r="BC78" s="188"/>
    </row>
    <row r="79" spans="1:55" hidden="1" x14ac:dyDescent="0.25">
      <c r="A79" s="21" t="s">
        <v>25</v>
      </c>
      <c r="B79" s="22" t="s">
        <v>26</v>
      </c>
      <c r="C79" s="22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23"/>
      <c r="AO79" s="23"/>
      <c r="AP79" s="25"/>
      <c r="AQ79" s="43">
        <f>D79-AN79</f>
        <v>0</v>
      </c>
      <c r="AR79" s="6"/>
      <c r="AS79" s="6"/>
      <c r="AT79" s="6"/>
      <c r="AU79" s="6"/>
      <c r="AV79" s="6"/>
      <c r="AW79" s="47"/>
      <c r="AX79" s="47"/>
      <c r="AY79" s="189"/>
      <c r="AZ79" s="189"/>
      <c r="BA79" s="189"/>
      <c r="BB79" s="189"/>
      <c r="BC79" s="189"/>
    </row>
    <row r="80" spans="1:55" hidden="1" x14ac:dyDescent="0.25">
      <c r="A80" s="136"/>
      <c r="B80" s="9" t="s">
        <v>5</v>
      </c>
      <c r="C80" s="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33"/>
      <c r="AO80" s="33"/>
      <c r="AP80" s="92"/>
      <c r="AQ80" s="43"/>
      <c r="AR80" s="6"/>
      <c r="AS80" s="6"/>
      <c r="AT80" s="6"/>
      <c r="AU80" s="6"/>
      <c r="AV80" s="6"/>
      <c r="AW80" s="39"/>
      <c r="AX80" s="39"/>
      <c r="AY80" s="188"/>
      <c r="AZ80" s="188"/>
      <c r="BA80" s="188"/>
      <c r="BB80" s="188"/>
      <c r="BC80" s="188"/>
    </row>
    <row r="81" spans="1:55" hidden="1" x14ac:dyDescent="0.25">
      <c r="A81" s="136"/>
      <c r="B81" s="10" t="s">
        <v>16</v>
      </c>
      <c r="C81" s="10" t="s">
        <v>8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33"/>
      <c r="AO81" s="34"/>
      <c r="AP81" s="92"/>
      <c r="AQ81" s="43"/>
      <c r="AR81" s="6"/>
      <c r="AS81" s="6"/>
      <c r="AT81" s="6"/>
      <c r="AU81" s="6"/>
      <c r="AV81" s="6"/>
      <c r="AW81" s="39"/>
      <c r="AX81" s="39"/>
      <c r="AY81" s="188"/>
      <c r="AZ81" s="188"/>
      <c r="BA81" s="188"/>
      <c r="BB81" s="188"/>
      <c r="BC81" s="188"/>
    </row>
    <row r="82" spans="1:55" hidden="1" x14ac:dyDescent="0.25">
      <c r="A82" s="136"/>
      <c r="B82" s="136" t="s">
        <v>7</v>
      </c>
      <c r="C82" s="7" t="s">
        <v>8</v>
      </c>
      <c r="D82" s="48">
        <v>2.0310000000000001</v>
      </c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33">
        <v>1.17</v>
      </c>
      <c r="AO82" s="33">
        <v>1.5587200000000001</v>
      </c>
      <c r="AP82" s="92">
        <v>2.72872</v>
      </c>
      <c r="AQ82" s="43">
        <f>D82-AN82</f>
        <v>0.86100000000000021</v>
      </c>
      <c r="AR82" s="6"/>
      <c r="AS82" s="6"/>
      <c r="AT82" s="6"/>
      <c r="AU82" s="6"/>
      <c r="AV82" s="6"/>
      <c r="AW82" s="39">
        <f>AP82-D82</f>
        <v>0.6977199999999999</v>
      </c>
      <c r="AX82" s="39">
        <f>AW82/D82*100</f>
        <v>34.353520433284089</v>
      </c>
      <c r="AY82" s="188"/>
      <c r="AZ82" s="188"/>
      <c r="BA82" s="188"/>
      <c r="BB82" s="188"/>
      <c r="BC82" s="188"/>
    </row>
    <row r="83" spans="1:55" hidden="1" x14ac:dyDescent="0.25">
      <c r="A83" s="136"/>
      <c r="B83" s="136" t="s">
        <v>37</v>
      </c>
      <c r="C83" s="7" t="s">
        <v>8</v>
      </c>
      <c r="D83" s="48">
        <v>2.0779999999999998</v>
      </c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33">
        <v>1.17</v>
      </c>
      <c r="AO83" s="33">
        <v>1.6479200000000001</v>
      </c>
      <c r="AP83" s="92">
        <v>2.81792</v>
      </c>
      <c r="AQ83" s="43">
        <f>D83-AN83</f>
        <v>0.90799999999999992</v>
      </c>
      <c r="AR83" s="6"/>
      <c r="AS83" s="6"/>
      <c r="AT83" s="6"/>
      <c r="AU83" s="6"/>
      <c r="AV83" s="6"/>
      <c r="AW83" s="39">
        <f>AP83-D83</f>
        <v>0.73992000000000013</v>
      </c>
      <c r="AX83" s="39">
        <f>AW83/D83*100</f>
        <v>35.607314725697798</v>
      </c>
      <c r="AY83" s="188"/>
      <c r="AZ83" s="188"/>
      <c r="BA83" s="188"/>
      <c r="BB83" s="188"/>
      <c r="BC83" s="188"/>
    </row>
    <row r="84" spans="1:55" hidden="1" x14ac:dyDescent="0.25">
      <c r="A84" s="136"/>
      <c r="B84" s="136" t="s">
        <v>38</v>
      </c>
      <c r="C84" s="7" t="s">
        <v>8</v>
      </c>
      <c r="D84" s="48">
        <v>2.1429999999999998</v>
      </c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33">
        <v>1.17</v>
      </c>
      <c r="AO84" s="33">
        <v>1.76955</v>
      </c>
      <c r="AP84" s="92">
        <v>2.9395499999999997</v>
      </c>
      <c r="AQ84" s="43">
        <f>D84-AN84</f>
        <v>0.97299999999999986</v>
      </c>
      <c r="AR84" s="6"/>
      <c r="AS84" s="6"/>
      <c r="AT84" s="6"/>
      <c r="AU84" s="6"/>
      <c r="AV84" s="6"/>
      <c r="AW84" s="39">
        <f>AP84-D84</f>
        <v>0.79654999999999987</v>
      </c>
      <c r="AX84" s="39">
        <f>AW84/D84*100</f>
        <v>37.169855342977129</v>
      </c>
      <c r="AY84" s="188"/>
      <c r="AZ84" s="188"/>
      <c r="BA84" s="188"/>
      <c r="BB84" s="188"/>
      <c r="BC84" s="188"/>
    </row>
    <row r="85" spans="1:55" hidden="1" x14ac:dyDescent="0.25">
      <c r="A85" s="136"/>
      <c r="B85" s="136" t="s">
        <v>39</v>
      </c>
      <c r="C85" s="7" t="s">
        <v>8</v>
      </c>
      <c r="D85" s="48">
        <v>2.2349999999999999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33">
        <v>1.17</v>
      </c>
      <c r="AO85" s="33">
        <v>1.9452499999999999</v>
      </c>
      <c r="AP85" s="92">
        <v>3.1152499999999996</v>
      </c>
      <c r="AQ85" s="43">
        <f>D85-AN85</f>
        <v>1.0649999999999999</v>
      </c>
      <c r="AR85" s="6"/>
      <c r="AS85" s="6"/>
      <c r="AT85" s="6"/>
      <c r="AU85" s="6"/>
      <c r="AV85" s="6"/>
      <c r="AW85" s="39">
        <f>AP85-D85</f>
        <v>0.88024999999999975</v>
      </c>
      <c r="AX85" s="39">
        <f>AW85/D85*100</f>
        <v>39.384787472035789</v>
      </c>
      <c r="AY85" s="188"/>
      <c r="AZ85" s="188"/>
      <c r="BA85" s="188"/>
      <c r="BB85" s="188"/>
      <c r="BC85" s="188"/>
    </row>
    <row r="86" spans="1:55" hidden="1" x14ac:dyDescent="0.25">
      <c r="A86" s="136"/>
      <c r="B86" s="10" t="s">
        <v>17</v>
      </c>
      <c r="C86" s="10" t="s">
        <v>8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33"/>
      <c r="AO86" s="34"/>
      <c r="AP86" s="92"/>
      <c r="AQ86" s="43"/>
      <c r="AR86" s="6"/>
      <c r="AS86" s="6"/>
      <c r="AT86" s="6"/>
      <c r="AU86" s="6"/>
      <c r="AV86" s="6"/>
      <c r="AW86" s="39"/>
      <c r="AX86" s="39"/>
      <c r="AY86" s="188"/>
      <c r="AZ86" s="188"/>
      <c r="BA86" s="188"/>
      <c r="BB86" s="188"/>
      <c r="BC86" s="188"/>
    </row>
    <row r="87" spans="1:55" hidden="1" x14ac:dyDescent="0.25">
      <c r="A87" s="136"/>
      <c r="B87" s="136" t="s">
        <v>7</v>
      </c>
      <c r="C87" s="7" t="s">
        <v>8</v>
      </c>
      <c r="D87" s="48">
        <v>2.6389999999999998</v>
      </c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33">
        <v>1.7779999999999998</v>
      </c>
      <c r="AO87" s="33">
        <v>1.5587200000000001</v>
      </c>
      <c r="AP87" s="92">
        <v>3.3367199999999997</v>
      </c>
      <c r="AQ87" s="43">
        <f>D87-AN87</f>
        <v>0.86099999999999999</v>
      </c>
      <c r="AR87" s="6"/>
      <c r="AS87" s="6"/>
      <c r="AT87" s="6"/>
      <c r="AU87" s="6"/>
      <c r="AV87" s="6"/>
      <c r="AW87" s="39">
        <f>AP87-D87</f>
        <v>0.6977199999999999</v>
      </c>
      <c r="AX87" s="39">
        <f>AW87/D87*100</f>
        <v>26.438802576733611</v>
      </c>
      <c r="AY87" s="188"/>
      <c r="AZ87" s="188"/>
      <c r="BA87" s="188"/>
      <c r="BB87" s="188"/>
      <c r="BC87" s="188"/>
    </row>
    <row r="88" spans="1:55" hidden="1" x14ac:dyDescent="0.25">
      <c r="A88" s="136"/>
      <c r="B88" s="136" t="s">
        <v>37</v>
      </c>
      <c r="C88" s="7" t="s">
        <v>8</v>
      </c>
      <c r="D88" s="48">
        <v>2.6859999999999999</v>
      </c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33">
        <v>1.778</v>
      </c>
      <c r="AO88" s="33">
        <v>1.6479200000000001</v>
      </c>
      <c r="AP88" s="92">
        <v>3.4259200000000001</v>
      </c>
      <c r="AQ88" s="43">
        <f>D88-AN88</f>
        <v>0.90799999999999992</v>
      </c>
      <c r="AR88" s="6"/>
      <c r="AS88" s="6"/>
      <c r="AT88" s="6"/>
      <c r="AU88" s="6"/>
      <c r="AV88" s="6"/>
      <c r="AW88" s="39">
        <f>AP88-D88</f>
        <v>0.73992000000000013</v>
      </c>
      <c r="AX88" s="39">
        <f>AW88/D88*100</f>
        <v>27.547282204020856</v>
      </c>
      <c r="AY88" s="188"/>
      <c r="AZ88" s="188"/>
      <c r="BA88" s="188"/>
      <c r="BB88" s="188"/>
      <c r="BC88" s="188"/>
    </row>
    <row r="89" spans="1:55" hidden="1" x14ac:dyDescent="0.25">
      <c r="A89" s="136"/>
      <c r="B89" s="136" t="s">
        <v>38</v>
      </c>
      <c r="C89" s="7" t="s">
        <v>8</v>
      </c>
      <c r="D89" s="48">
        <v>2.7509999999999999</v>
      </c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33">
        <v>1.778</v>
      </c>
      <c r="AO89" s="33">
        <v>1.76955</v>
      </c>
      <c r="AP89" s="92">
        <v>3.5475500000000002</v>
      </c>
      <c r="AQ89" s="43">
        <f>D89-AN89</f>
        <v>0.97299999999999986</v>
      </c>
      <c r="AR89" s="6"/>
      <c r="AS89" s="6"/>
      <c r="AT89" s="6"/>
      <c r="AU89" s="6"/>
      <c r="AV89" s="6"/>
      <c r="AW89" s="39">
        <f>AP89-D89</f>
        <v>0.79655000000000031</v>
      </c>
      <c r="AX89" s="39">
        <f>AW89/D89*100</f>
        <v>28.954925481643052</v>
      </c>
      <c r="AY89" s="188"/>
      <c r="AZ89" s="188"/>
      <c r="BA89" s="188"/>
      <c r="BB89" s="188"/>
      <c r="BC89" s="188"/>
    </row>
    <row r="90" spans="1:55" hidden="1" x14ac:dyDescent="0.25">
      <c r="A90" s="136"/>
      <c r="B90" s="136" t="s">
        <v>39</v>
      </c>
      <c r="C90" s="7" t="s">
        <v>8</v>
      </c>
      <c r="D90" s="48">
        <v>2.843</v>
      </c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33">
        <v>1.778</v>
      </c>
      <c r="AO90" s="33">
        <v>1.9452499999999999</v>
      </c>
      <c r="AP90" s="92">
        <v>3.7232500000000002</v>
      </c>
      <c r="AQ90" s="43">
        <f>D90-AN90</f>
        <v>1.0649999999999999</v>
      </c>
      <c r="AR90" s="6"/>
      <c r="AS90" s="6"/>
      <c r="AT90" s="6"/>
      <c r="AU90" s="6"/>
      <c r="AV90" s="6"/>
      <c r="AW90" s="39">
        <f>AP90-D90</f>
        <v>0.8802500000000002</v>
      </c>
      <c r="AX90" s="39">
        <f>AW90/D90*100</f>
        <v>30.962011959198037</v>
      </c>
      <c r="AY90" s="188"/>
      <c r="AZ90" s="188"/>
      <c r="BA90" s="188"/>
      <c r="BB90" s="188"/>
      <c r="BC90" s="188"/>
    </row>
    <row r="91" spans="1:55" ht="21.2" hidden="1" customHeight="1" x14ac:dyDescent="0.25">
      <c r="A91" s="136"/>
      <c r="B91" s="9" t="s">
        <v>18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29"/>
      <c r="AQ91" s="43"/>
      <c r="AR91" s="6"/>
      <c r="AS91" s="6"/>
      <c r="AT91" s="6"/>
      <c r="AU91" s="6"/>
      <c r="AV91" s="6"/>
      <c r="AW91" s="39"/>
      <c r="AX91" s="39"/>
      <c r="AY91" s="188"/>
      <c r="AZ91" s="188"/>
      <c r="BA91" s="188"/>
      <c r="BB91" s="188"/>
      <c r="BC91" s="188"/>
    </row>
    <row r="92" spans="1:55" ht="19.5" hidden="1" customHeight="1" x14ac:dyDescent="0.25">
      <c r="A92" s="136"/>
      <c r="B92" s="40" t="s">
        <v>19</v>
      </c>
      <c r="C92" s="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41"/>
      <c r="AO92" s="33"/>
      <c r="AP92" s="92"/>
      <c r="AQ92" s="43"/>
      <c r="AR92" s="6"/>
      <c r="AS92" s="6"/>
      <c r="AT92" s="6"/>
      <c r="AU92" s="6"/>
      <c r="AV92" s="6"/>
      <c r="AW92" s="39"/>
      <c r="AX92" s="39"/>
      <c r="AY92" s="188"/>
      <c r="AZ92" s="188"/>
      <c r="BA92" s="188"/>
      <c r="BB92" s="188"/>
      <c r="BC92" s="188"/>
    </row>
    <row r="93" spans="1:55" ht="19.5" hidden="1" customHeight="1" x14ac:dyDescent="0.25">
      <c r="A93" s="136"/>
      <c r="B93" s="10" t="s">
        <v>16</v>
      </c>
      <c r="C93" s="7" t="s">
        <v>8</v>
      </c>
      <c r="D93" s="38">
        <v>0.98799999999999999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41">
        <v>0.43299999999999994</v>
      </c>
      <c r="AO93" s="33">
        <v>0.99558000000000002</v>
      </c>
      <c r="AP93" s="92">
        <v>1.42858</v>
      </c>
      <c r="AQ93" s="43">
        <f>D93-AN93</f>
        <v>0.55500000000000005</v>
      </c>
      <c r="AR93" s="6"/>
      <c r="AS93" s="6"/>
      <c r="AT93" s="6"/>
      <c r="AU93" s="6"/>
      <c r="AV93" s="6"/>
      <c r="AW93" s="39">
        <f>AP93-D93</f>
        <v>0.44057999999999997</v>
      </c>
      <c r="AX93" s="39">
        <f>AW93/D93*100</f>
        <v>44.593117408906878</v>
      </c>
      <c r="AY93" s="188"/>
      <c r="AZ93" s="188"/>
      <c r="BA93" s="188"/>
      <c r="BB93" s="188"/>
      <c r="BC93" s="188"/>
    </row>
    <row r="94" spans="1:55" ht="19.5" hidden="1" customHeight="1" x14ac:dyDescent="0.25">
      <c r="A94" s="136"/>
      <c r="B94" s="10" t="s">
        <v>17</v>
      </c>
      <c r="C94" s="7" t="s">
        <v>8</v>
      </c>
      <c r="D94" s="38">
        <v>1.173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41">
        <v>0.61799999999999999</v>
      </c>
      <c r="AO94" s="33">
        <v>0.99558000000000002</v>
      </c>
      <c r="AP94" s="92">
        <v>1.61358</v>
      </c>
      <c r="AQ94" s="43">
        <f>D94-AN94</f>
        <v>0.55500000000000005</v>
      </c>
      <c r="AR94" s="6"/>
      <c r="AS94" s="6"/>
      <c r="AT94" s="6"/>
      <c r="AU94" s="6"/>
      <c r="AV94" s="6"/>
      <c r="AW94" s="39">
        <f>AP94-D94</f>
        <v>0.44057999999999997</v>
      </c>
      <c r="AX94" s="39">
        <f>AW94/D94*100</f>
        <v>37.56010230179028</v>
      </c>
      <c r="AY94" s="188"/>
      <c r="AZ94" s="188"/>
      <c r="BA94" s="188"/>
      <c r="BB94" s="188"/>
      <c r="BC94" s="188"/>
    </row>
    <row r="95" spans="1:55" ht="20.45" hidden="1" customHeight="1" x14ac:dyDescent="0.25">
      <c r="A95" s="136"/>
      <c r="B95" s="40" t="s">
        <v>20</v>
      </c>
      <c r="C95" s="134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33"/>
      <c r="AO95" s="33"/>
      <c r="AP95" s="92"/>
      <c r="AQ95" s="43"/>
      <c r="AR95" s="6"/>
      <c r="AS95" s="6"/>
      <c r="AT95" s="6"/>
      <c r="AU95" s="6"/>
      <c r="AV95" s="6"/>
      <c r="AW95" s="39"/>
      <c r="AX95" s="39"/>
      <c r="AY95" s="188"/>
      <c r="AZ95" s="188"/>
      <c r="BA95" s="188"/>
      <c r="BB95" s="188"/>
      <c r="BC95" s="188"/>
    </row>
    <row r="96" spans="1:55" ht="19.5" hidden="1" customHeight="1" x14ac:dyDescent="0.25">
      <c r="A96" s="136"/>
      <c r="B96" s="10" t="s">
        <v>16</v>
      </c>
      <c r="C96" s="134" t="s">
        <v>21</v>
      </c>
      <c r="D96" s="44">
        <v>474.57900000000001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33">
        <v>411.05900000000003</v>
      </c>
      <c r="AO96" s="41">
        <v>345.40359000000001</v>
      </c>
      <c r="AP96" s="92">
        <v>756.46259000000009</v>
      </c>
      <c r="AQ96" s="43">
        <f>D96-AN96</f>
        <v>63.519999999999982</v>
      </c>
      <c r="AR96" s="6"/>
      <c r="AS96" s="6"/>
      <c r="AT96" s="6"/>
      <c r="AU96" s="6"/>
      <c r="AV96" s="6"/>
      <c r="AW96" s="39">
        <f>AP96-D96</f>
        <v>281.88359000000008</v>
      </c>
      <c r="AX96" s="39">
        <f>AW96/D96*100</f>
        <v>59.396557791221291</v>
      </c>
      <c r="AY96" s="188"/>
      <c r="AZ96" s="188"/>
      <c r="BA96" s="188"/>
      <c r="BB96" s="188"/>
      <c r="BC96" s="188"/>
    </row>
    <row r="97" spans="1:55" ht="18" hidden="1" customHeight="1" x14ac:dyDescent="0.25">
      <c r="A97" s="136"/>
      <c r="B97" s="10" t="s">
        <v>17</v>
      </c>
      <c r="C97" s="134" t="s">
        <v>21</v>
      </c>
      <c r="D97" s="44">
        <v>680.06200000000001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33">
        <v>616.54200000000003</v>
      </c>
      <c r="AO97" s="41">
        <v>345.40359000000001</v>
      </c>
      <c r="AP97" s="92">
        <v>961.94559000000004</v>
      </c>
      <c r="AQ97" s="43">
        <f>D97-AN97</f>
        <v>63.519999999999982</v>
      </c>
      <c r="AR97" s="6"/>
      <c r="AS97" s="6"/>
      <c r="AT97" s="6"/>
      <c r="AU97" s="6"/>
      <c r="AV97" s="6"/>
      <c r="AW97" s="39">
        <f>AP97-D97</f>
        <v>281.88359000000003</v>
      </c>
      <c r="AX97" s="39">
        <f>AW97/D97*100</f>
        <v>41.44968988121672</v>
      </c>
      <c r="AY97" s="188"/>
      <c r="AZ97" s="188"/>
      <c r="BA97" s="188"/>
      <c r="BB97" s="188"/>
      <c r="BC97" s="188"/>
    </row>
    <row r="98" spans="1:55" ht="19.5" hidden="1" customHeight="1" x14ac:dyDescent="0.25">
      <c r="A98" s="136"/>
      <c r="B98" s="9" t="s">
        <v>36</v>
      </c>
      <c r="C98" s="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33"/>
      <c r="AO98" s="33"/>
      <c r="AP98" s="92"/>
      <c r="AQ98" s="43"/>
      <c r="AR98" s="6"/>
      <c r="AS98" s="6"/>
      <c r="AT98" s="6"/>
      <c r="AU98" s="6"/>
      <c r="AV98" s="6"/>
      <c r="AW98" s="39"/>
      <c r="AX98" s="39"/>
      <c r="AY98" s="188"/>
      <c r="AZ98" s="188"/>
      <c r="BA98" s="188"/>
      <c r="BB98" s="188"/>
      <c r="BC98" s="188"/>
    </row>
    <row r="99" spans="1:55" hidden="1" x14ac:dyDescent="0.25">
      <c r="A99" s="136"/>
      <c r="B99" s="7" t="s">
        <v>22</v>
      </c>
      <c r="C99" s="134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33"/>
      <c r="AO99" s="33"/>
      <c r="AP99" s="92"/>
      <c r="AQ99" s="43"/>
      <c r="AR99" s="6"/>
      <c r="AS99" s="6"/>
      <c r="AT99" s="6"/>
      <c r="AU99" s="6"/>
      <c r="AV99" s="6"/>
      <c r="AW99" s="39"/>
      <c r="AX99" s="39"/>
      <c r="AY99" s="188"/>
      <c r="AZ99" s="188"/>
      <c r="BA99" s="188"/>
      <c r="BB99" s="188"/>
      <c r="BC99" s="188"/>
    </row>
    <row r="100" spans="1:55" hidden="1" x14ac:dyDescent="0.25">
      <c r="A100" s="136"/>
      <c r="B100" s="10" t="s">
        <v>16</v>
      </c>
      <c r="C100" s="134" t="s">
        <v>8</v>
      </c>
      <c r="D100" s="32">
        <v>1.7250000000000001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3">
        <v>1.17</v>
      </c>
      <c r="AO100" s="33">
        <v>0.88100000000000001</v>
      </c>
      <c r="AP100" s="92">
        <v>2.0510000000000002</v>
      </c>
      <c r="AQ100" s="43">
        <f>D100-AN100</f>
        <v>0.55500000000000016</v>
      </c>
      <c r="AR100" s="6"/>
      <c r="AS100" s="6"/>
      <c r="AT100" s="6"/>
      <c r="AU100" s="6"/>
      <c r="AV100" s="6"/>
      <c r="AW100" s="39">
        <f>AP100-D100</f>
        <v>0.32600000000000007</v>
      </c>
      <c r="AX100" s="39">
        <f>AW100/D100*100</f>
        <v>18.898550724637683</v>
      </c>
      <c r="AY100" s="188"/>
      <c r="AZ100" s="188"/>
      <c r="BA100" s="188"/>
      <c r="BB100" s="188"/>
      <c r="BC100" s="188"/>
    </row>
    <row r="101" spans="1:55" hidden="1" x14ac:dyDescent="0.25">
      <c r="A101" s="136"/>
      <c r="B101" s="10" t="s">
        <v>17</v>
      </c>
      <c r="C101" s="134" t="s">
        <v>8</v>
      </c>
      <c r="D101" s="32">
        <v>2.3199999999999998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3">
        <v>1.7649999999999999</v>
      </c>
      <c r="AO101" s="33">
        <v>0.88100000000000001</v>
      </c>
      <c r="AP101" s="92">
        <v>2.6459999999999999</v>
      </c>
      <c r="AQ101" s="43">
        <f>D101-AN101</f>
        <v>0.55499999999999994</v>
      </c>
      <c r="AR101" s="6"/>
      <c r="AS101" s="6"/>
      <c r="AT101" s="6"/>
      <c r="AU101" s="6"/>
      <c r="AV101" s="6"/>
      <c r="AW101" s="39">
        <f>AP101-D101</f>
        <v>0.32600000000000007</v>
      </c>
      <c r="AX101" s="39">
        <f>AW101/D101*100</f>
        <v>14.051724137931037</v>
      </c>
      <c r="AY101" s="188"/>
      <c r="AZ101" s="188"/>
      <c r="BA101" s="188"/>
      <c r="BB101" s="188"/>
      <c r="BC101" s="188"/>
    </row>
    <row r="102" spans="1:55" hidden="1" x14ac:dyDescent="0.25">
      <c r="A102" s="136"/>
      <c r="B102" s="7" t="s">
        <v>23</v>
      </c>
      <c r="C102" s="134" t="s">
        <v>8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33"/>
      <c r="AO102" s="33"/>
      <c r="AP102" s="92"/>
      <c r="AQ102" s="43"/>
      <c r="AR102" s="6"/>
      <c r="AS102" s="6"/>
      <c r="AT102" s="6"/>
      <c r="AU102" s="6"/>
      <c r="AV102" s="6"/>
      <c r="AW102" s="39"/>
      <c r="AX102" s="39"/>
      <c r="AY102" s="188"/>
      <c r="AZ102" s="188"/>
      <c r="BA102" s="188"/>
      <c r="BB102" s="188"/>
      <c r="BC102" s="188"/>
    </row>
    <row r="103" spans="1:55" hidden="1" x14ac:dyDescent="0.25">
      <c r="A103" s="136"/>
      <c r="B103" s="10" t="s">
        <v>16</v>
      </c>
      <c r="C103" s="134" t="s">
        <v>8</v>
      </c>
      <c r="D103" s="32">
        <v>2.1920000000000002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3">
        <v>1.17</v>
      </c>
      <c r="AO103" s="33">
        <v>1.6693</v>
      </c>
      <c r="AP103" s="92">
        <v>2.8393000000000002</v>
      </c>
      <c r="AQ103" s="43">
        <f>D103-AN103</f>
        <v>1.0220000000000002</v>
      </c>
      <c r="AR103" s="6"/>
      <c r="AS103" s="6"/>
      <c r="AT103" s="6"/>
      <c r="AU103" s="6"/>
      <c r="AV103" s="6"/>
      <c r="AW103" s="39">
        <f>AP103-D103</f>
        <v>0.64729999999999999</v>
      </c>
      <c r="AX103" s="39">
        <f>AW103/D103*100</f>
        <v>29.530109489051092</v>
      </c>
      <c r="AY103" s="188"/>
      <c r="AZ103" s="188"/>
      <c r="BA103" s="188"/>
      <c r="BB103" s="188"/>
      <c r="BC103" s="188"/>
    </row>
    <row r="104" spans="1:55" hidden="1" x14ac:dyDescent="0.25">
      <c r="A104" s="136"/>
      <c r="B104" s="10" t="s">
        <v>17</v>
      </c>
      <c r="C104" s="134" t="s">
        <v>8</v>
      </c>
      <c r="D104" s="32">
        <v>2.7869999999999999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3">
        <v>1.7649999999999999</v>
      </c>
      <c r="AO104" s="33">
        <v>1.6693</v>
      </c>
      <c r="AP104" s="92">
        <v>3.4342999999999999</v>
      </c>
      <c r="AQ104" s="43">
        <f>D104-AN104</f>
        <v>1.022</v>
      </c>
      <c r="AR104" s="6"/>
      <c r="AS104" s="6"/>
      <c r="AT104" s="6"/>
      <c r="AU104" s="6"/>
      <c r="AV104" s="6"/>
      <c r="AW104" s="39">
        <f>AP104-D104</f>
        <v>0.64729999999999999</v>
      </c>
      <c r="AX104" s="39">
        <f>AW104/D104*100</f>
        <v>23.225690706853246</v>
      </c>
      <c r="AY104" s="188"/>
      <c r="AZ104" s="188"/>
      <c r="BA104" s="188"/>
      <c r="BB104" s="188"/>
      <c r="BC104" s="188"/>
    </row>
    <row r="105" spans="1:55" hidden="1" x14ac:dyDescent="0.25">
      <c r="A105" s="136"/>
      <c r="B105" s="7" t="s">
        <v>24</v>
      </c>
      <c r="C105" s="134" t="s">
        <v>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33"/>
      <c r="AO105" s="33"/>
      <c r="AP105" s="92"/>
      <c r="AQ105" s="43"/>
      <c r="AR105" s="6"/>
      <c r="AS105" s="6"/>
      <c r="AT105" s="6"/>
      <c r="AU105" s="6"/>
      <c r="AV105" s="6"/>
      <c r="AW105" s="39"/>
      <c r="AX105" s="39"/>
      <c r="AY105" s="188"/>
      <c r="AZ105" s="188"/>
      <c r="BA105" s="188"/>
      <c r="BB105" s="188"/>
      <c r="BC105" s="188"/>
    </row>
    <row r="106" spans="1:55" hidden="1" x14ac:dyDescent="0.25">
      <c r="A106" s="136"/>
      <c r="B106" s="10" t="s">
        <v>16</v>
      </c>
      <c r="C106" s="134" t="s">
        <v>8</v>
      </c>
      <c r="D106" s="32">
        <v>2.294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3">
        <v>1.17</v>
      </c>
      <c r="AO106" s="33">
        <v>2.17428</v>
      </c>
      <c r="AP106" s="92">
        <v>3.3442799999999999</v>
      </c>
      <c r="AQ106" s="43">
        <f>D106-AN106</f>
        <v>1.1240000000000001</v>
      </c>
      <c r="AR106" s="6"/>
      <c r="AS106" s="6"/>
      <c r="AT106" s="6"/>
      <c r="AU106" s="6"/>
      <c r="AV106" s="6"/>
      <c r="AW106" s="39">
        <f>AP106-D106</f>
        <v>1.0502799999999999</v>
      </c>
      <c r="AX106" s="39">
        <f>AW106/D106*100</f>
        <v>45.783783783783775</v>
      </c>
      <c r="AY106" s="188"/>
      <c r="AZ106" s="188"/>
      <c r="BA106" s="188"/>
      <c r="BB106" s="188"/>
      <c r="BC106" s="188"/>
    </row>
    <row r="107" spans="1:55" hidden="1" x14ac:dyDescent="0.25">
      <c r="A107" s="136"/>
      <c r="B107" s="10" t="s">
        <v>17</v>
      </c>
      <c r="C107" s="134" t="s">
        <v>8</v>
      </c>
      <c r="D107" s="50">
        <v>2.8889999999999998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1">
        <v>1.7649999999999999</v>
      </c>
      <c r="AO107" s="51">
        <v>2.17428</v>
      </c>
      <c r="AP107" s="101">
        <v>3.9392799999999997</v>
      </c>
      <c r="AQ107" s="43">
        <f>D107-AN107</f>
        <v>1.1239999999999999</v>
      </c>
      <c r="AR107" s="6"/>
      <c r="AS107" s="6"/>
      <c r="AT107" s="6"/>
      <c r="AU107" s="6"/>
      <c r="AV107" s="6"/>
      <c r="AW107" s="39">
        <f>AP107-D107</f>
        <v>1.0502799999999999</v>
      </c>
      <c r="AX107" s="39">
        <f>AW107/D107*100</f>
        <v>36.354447905849774</v>
      </c>
      <c r="AY107" s="188"/>
      <c r="AZ107" s="188"/>
      <c r="BA107" s="188"/>
      <c r="BB107" s="188"/>
      <c r="BC107" s="188"/>
    </row>
    <row r="108" spans="1:55" s="11" customFormat="1" ht="35.25" hidden="1" customHeight="1" x14ac:dyDescent="0.25">
      <c r="A108" s="52" t="s">
        <v>27</v>
      </c>
      <c r="B108" s="53" t="s">
        <v>28</v>
      </c>
      <c r="C108" s="137" t="s">
        <v>8</v>
      </c>
      <c r="D108" s="55">
        <v>1.02172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6">
        <v>0.11329</v>
      </c>
      <c r="AO108" s="57">
        <v>1.6479200000000001</v>
      </c>
      <c r="AP108" s="102">
        <v>1.7612100000000002</v>
      </c>
      <c r="AQ108" s="103"/>
      <c r="AR108" s="103"/>
      <c r="AS108" s="103"/>
      <c r="AT108" s="103"/>
      <c r="AU108" s="103"/>
      <c r="AV108" s="103"/>
      <c r="AW108" s="39">
        <f>AP108-D108</f>
        <v>0.7394900000000002</v>
      </c>
      <c r="AX108" s="39">
        <f>AW108/D108*100</f>
        <v>72.376972164585226</v>
      </c>
      <c r="AY108" s="188"/>
      <c r="AZ108" s="188"/>
      <c r="BA108" s="188"/>
      <c r="BB108" s="188"/>
      <c r="BC108" s="188"/>
    </row>
    <row r="109" spans="1:55" s="11" customFormat="1" ht="0.75" customHeight="1" x14ac:dyDescent="0.25">
      <c r="A109" s="383" t="s">
        <v>84</v>
      </c>
      <c r="B109" s="383"/>
      <c r="C109" s="383"/>
      <c r="D109" s="383"/>
      <c r="E109" s="383"/>
      <c r="F109" s="383"/>
      <c r="G109" s="383"/>
      <c r="H109" s="383"/>
      <c r="I109" s="383"/>
      <c r="J109" s="383"/>
      <c r="K109" s="383"/>
      <c r="L109" s="383"/>
      <c r="M109" s="383"/>
      <c r="N109" s="383"/>
      <c r="O109" s="383"/>
      <c r="P109" s="383"/>
      <c r="Q109" s="383"/>
      <c r="R109" s="383"/>
      <c r="S109" s="383"/>
      <c r="T109" s="383"/>
      <c r="U109" s="383"/>
      <c r="V109" s="383"/>
      <c r="W109" s="383"/>
      <c r="X109" s="383"/>
      <c r="Y109" s="383"/>
      <c r="Z109" s="383"/>
      <c r="AA109" s="383"/>
      <c r="AB109" s="383"/>
      <c r="AC109" s="383"/>
      <c r="AD109" s="383"/>
      <c r="AE109" s="383"/>
      <c r="AF109" s="383"/>
      <c r="AG109" s="383"/>
      <c r="AH109" s="383"/>
      <c r="AI109" s="383"/>
      <c r="AJ109" s="383"/>
      <c r="AK109" s="383"/>
      <c r="AL109" s="383"/>
      <c r="AM109" s="383"/>
      <c r="AN109" s="383"/>
      <c r="AO109" s="383"/>
      <c r="AP109" s="383"/>
      <c r="AQ109" s="383"/>
      <c r="AR109" s="383"/>
      <c r="AS109" s="383"/>
      <c r="AT109" s="383"/>
      <c r="AU109" s="383"/>
      <c r="AV109" s="383"/>
      <c r="AW109" s="383"/>
      <c r="AX109" s="383"/>
      <c r="AY109" s="190"/>
      <c r="AZ109" s="190"/>
      <c r="BA109" s="190"/>
      <c r="BB109" s="190"/>
      <c r="BC109" s="190"/>
    </row>
    <row r="110" spans="1:55" s="11" customFormat="1" ht="66" hidden="1" customHeight="1" x14ac:dyDescent="0.25">
      <c r="A110" s="383" t="s">
        <v>85</v>
      </c>
      <c r="B110" s="383"/>
      <c r="C110" s="383"/>
      <c r="D110" s="383"/>
      <c r="E110" s="383"/>
      <c r="F110" s="383"/>
      <c r="G110" s="383"/>
      <c r="H110" s="383"/>
      <c r="I110" s="383"/>
      <c r="J110" s="383"/>
      <c r="K110" s="383"/>
      <c r="L110" s="383"/>
      <c r="M110" s="383"/>
      <c r="N110" s="383"/>
      <c r="O110" s="383"/>
      <c r="P110" s="383"/>
      <c r="Q110" s="383"/>
      <c r="R110" s="383"/>
      <c r="S110" s="383"/>
      <c r="T110" s="383"/>
      <c r="U110" s="383"/>
      <c r="V110" s="383"/>
      <c r="W110" s="383"/>
      <c r="X110" s="383"/>
      <c r="Y110" s="383"/>
      <c r="Z110" s="383"/>
      <c r="AA110" s="383"/>
      <c r="AB110" s="383"/>
      <c r="AC110" s="383"/>
      <c r="AD110" s="383"/>
      <c r="AE110" s="383"/>
      <c r="AF110" s="383"/>
      <c r="AG110" s="383"/>
      <c r="AH110" s="383"/>
      <c r="AI110" s="383"/>
      <c r="AJ110" s="383"/>
      <c r="AK110" s="383"/>
      <c r="AL110" s="383"/>
      <c r="AM110" s="383"/>
      <c r="AN110" s="383"/>
      <c r="AO110" s="383"/>
      <c r="AP110" s="383"/>
      <c r="AQ110" s="383"/>
      <c r="AR110" s="383"/>
      <c r="AS110" s="383"/>
      <c r="AT110" s="383"/>
      <c r="AU110" s="383"/>
      <c r="AV110" s="383"/>
      <c r="AW110" s="383"/>
      <c r="AX110" s="383"/>
      <c r="AY110" s="190"/>
      <c r="AZ110" s="190"/>
      <c r="BA110" s="190"/>
      <c r="BB110" s="190"/>
      <c r="BC110" s="190"/>
    </row>
    <row r="111" spans="1:55" s="11" customFormat="1" ht="90.75" hidden="1" customHeight="1" x14ac:dyDescent="0.25">
      <c r="A111" s="383" t="s">
        <v>86</v>
      </c>
      <c r="B111" s="383"/>
      <c r="C111" s="383"/>
      <c r="D111" s="383"/>
      <c r="E111" s="383"/>
      <c r="F111" s="383"/>
      <c r="G111" s="383"/>
      <c r="H111" s="383"/>
      <c r="I111" s="383"/>
      <c r="J111" s="383"/>
      <c r="K111" s="383"/>
      <c r="L111" s="383"/>
      <c r="M111" s="383"/>
      <c r="N111" s="383"/>
      <c r="O111" s="383"/>
      <c r="P111" s="383"/>
      <c r="Q111" s="383"/>
      <c r="R111" s="383"/>
      <c r="S111" s="383"/>
      <c r="T111" s="383"/>
      <c r="U111" s="383"/>
      <c r="V111" s="383"/>
      <c r="W111" s="383"/>
      <c r="X111" s="383"/>
      <c r="Y111" s="383"/>
      <c r="Z111" s="383"/>
      <c r="AA111" s="383"/>
      <c r="AB111" s="383"/>
      <c r="AC111" s="383"/>
      <c r="AD111" s="383"/>
      <c r="AE111" s="383"/>
      <c r="AF111" s="383"/>
      <c r="AG111" s="383"/>
      <c r="AH111" s="383"/>
      <c r="AI111" s="383"/>
      <c r="AJ111" s="383"/>
      <c r="AK111" s="383"/>
      <c r="AL111" s="383"/>
      <c r="AM111" s="383"/>
      <c r="AN111" s="383"/>
      <c r="AO111" s="383"/>
      <c r="AP111" s="383"/>
      <c r="AQ111" s="383"/>
      <c r="AR111" s="383"/>
      <c r="AS111" s="383"/>
      <c r="AT111" s="383"/>
      <c r="AU111" s="383"/>
      <c r="AV111" s="383"/>
      <c r="AW111" s="383"/>
      <c r="AX111" s="383"/>
      <c r="AY111" s="190"/>
      <c r="AZ111" s="190"/>
      <c r="BA111" s="190"/>
      <c r="BB111" s="190"/>
      <c r="BC111" s="190"/>
    </row>
    <row r="112" spans="1:55" ht="33.950000000000003" hidden="1" customHeight="1" x14ac:dyDescent="0.25">
      <c r="A112" s="12" t="s">
        <v>40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2" t="s">
        <v>41</v>
      </c>
    </row>
    <row r="113" spans="1:41" ht="34.700000000000003" hidden="1" customHeight="1" x14ac:dyDescent="0.25">
      <c r="A113" s="12" t="s">
        <v>42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12" t="s">
        <v>43</v>
      </c>
    </row>
    <row r="114" spans="1:41" ht="39.950000000000003" hidden="1" customHeight="1" x14ac:dyDescent="0.25">
      <c r="A114" s="12" t="s">
        <v>44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12" t="s">
        <v>45</v>
      </c>
    </row>
    <row r="115" spans="1:41" ht="36" hidden="1" customHeight="1" x14ac:dyDescent="0.25">
      <c r="A115" s="12" t="s">
        <v>46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12" t="s">
        <v>47</v>
      </c>
    </row>
    <row r="116" spans="1:41" ht="36.75" hidden="1" customHeight="1" x14ac:dyDescent="0.25">
      <c r="A116" s="59" t="s">
        <v>48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12" t="s">
        <v>49</v>
      </c>
    </row>
    <row r="117" spans="1:41" hidden="1" x14ac:dyDescent="0.25"/>
    <row r="118" spans="1:41" hidden="1" x14ac:dyDescent="0.25">
      <c r="A118" s="14" t="s">
        <v>29</v>
      </c>
    </row>
    <row r="119" spans="1:41" hidden="1" x14ac:dyDescent="0.25"/>
    <row r="120" spans="1:41" hidden="1" x14ac:dyDescent="0.25"/>
    <row r="121" spans="1:41" hidden="1" x14ac:dyDescent="0.25"/>
    <row r="122" spans="1:41" hidden="1" x14ac:dyDescent="0.25"/>
    <row r="123" spans="1:41" hidden="1" x14ac:dyDescent="0.25"/>
    <row r="124" spans="1:41" hidden="1" x14ac:dyDescent="0.25"/>
    <row r="125" spans="1:41" hidden="1" x14ac:dyDescent="0.25"/>
    <row r="126" spans="1:41" hidden="1" x14ac:dyDescent="0.25"/>
    <row r="127" spans="1:41" hidden="1" x14ac:dyDescent="0.25"/>
    <row r="128" spans="1:41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</sheetData>
  <mergeCells count="66">
    <mergeCell ref="I8:L8"/>
    <mergeCell ref="J11:J16"/>
    <mergeCell ref="D1:AO1"/>
    <mergeCell ref="D2:AO2"/>
    <mergeCell ref="D3:AO3"/>
    <mergeCell ref="D5:AO5"/>
    <mergeCell ref="D7:AO7"/>
    <mergeCell ref="A9:AX9"/>
    <mergeCell ref="A11:A16"/>
    <mergeCell ref="B11:B16"/>
    <mergeCell ref="C11:C16"/>
    <mergeCell ref="D11:D16"/>
    <mergeCell ref="E11:I11"/>
    <mergeCell ref="AB11:AB16"/>
    <mergeCell ref="K11:Q11"/>
    <mergeCell ref="R11:R16"/>
    <mergeCell ref="S11:S16"/>
    <mergeCell ref="T11:T16"/>
    <mergeCell ref="U11:U16"/>
    <mergeCell ref="V11:V16"/>
    <mergeCell ref="M12:M16"/>
    <mergeCell ref="N12:N16"/>
    <mergeCell ref="O12:O16"/>
    <mergeCell ref="P12:P16"/>
    <mergeCell ref="W11:W16"/>
    <mergeCell ref="X11:X16"/>
    <mergeCell ref="Y11:Y16"/>
    <mergeCell ref="Z11:Z16"/>
    <mergeCell ref="AA11:AA16"/>
    <mergeCell ref="AD11:AD16"/>
    <mergeCell ref="AE11:AE16"/>
    <mergeCell ref="AF11:AF16"/>
    <mergeCell ref="AG11:AG16"/>
    <mergeCell ref="AH11:AH16"/>
    <mergeCell ref="AX11:AX16"/>
    <mergeCell ref="BC11:BC16"/>
    <mergeCell ref="E12:E16"/>
    <mergeCell ref="F12:F16"/>
    <mergeCell ref="G12:G16"/>
    <mergeCell ref="H12:H16"/>
    <mergeCell ref="I12:I16"/>
    <mergeCell ref="K12:K16"/>
    <mergeCell ref="L12:L16"/>
    <mergeCell ref="AI11:AI16"/>
    <mergeCell ref="AJ11:AJ16"/>
    <mergeCell ref="AK11:AK16"/>
    <mergeCell ref="AL11:AL16"/>
    <mergeCell ref="AM11:AM16"/>
    <mergeCell ref="AN11:AP11"/>
    <mergeCell ref="AC11:AC16"/>
    <mergeCell ref="BB11:BB16"/>
    <mergeCell ref="A109:AX109"/>
    <mergeCell ref="A110:AX110"/>
    <mergeCell ref="A111:AX111"/>
    <mergeCell ref="AY11:AY16"/>
    <mergeCell ref="AZ11:AZ16"/>
    <mergeCell ref="BA11:BA16"/>
    <mergeCell ref="Q12:Q16"/>
    <mergeCell ref="AN12:AN16"/>
    <mergeCell ref="AO12:AO16"/>
    <mergeCell ref="AP12:AP16"/>
    <mergeCell ref="AU12:AV12"/>
    <mergeCell ref="AU13:AV13"/>
    <mergeCell ref="AU14:AV14"/>
    <mergeCell ref="AU15:AV15"/>
    <mergeCell ref="AW11:AW16"/>
  </mergeCells>
  <printOptions horizontalCentered="1"/>
  <pageMargins left="0.19685039370078741" right="0.19685039370078741" top="0.35433070866141736" bottom="0.35433070866141736" header="0" footer="0"/>
  <pageSetup paperSize="9" scale="4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133"/>
  <sheetViews>
    <sheetView topLeftCell="C8" zoomScale="55" zoomScaleNormal="55" workbookViewId="0">
      <selection activeCell="K139" sqref="K139"/>
    </sheetView>
  </sheetViews>
  <sheetFormatPr defaultRowHeight="15.75" x14ac:dyDescent="0.25"/>
  <cols>
    <col min="1" max="1" width="4.28515625" style="1" customWidth="1"/>
    <col min="2" max="2" width="54" style="1" customWidth="1"/>
    <col min="3" max="3" width="14.7109375" style="1" customWidth="1"/>
    <col min="4" max="6" width="18" style="1" customWidth="1"/>
    <col min="7" max="7" width="17.28515625" style="1" customWidth="1"/>
    <col min="8" max="11" width="18" style="1" customWidth="1"/>
    <col min="12" max="16" width="20.5703125" style="1" customWidth="1"/>
    <col min="17" max="17" width="18" style="1" hidden="1" customWidth="1"/>
    <col min="18" max="18" width="17.7109375" style="1" hidden="1" customWidth="1"/>
    <col min="19" max="19" width="13.5703125" style="1" hidden="1" customWidth="1"/>
    <col min="20" max="20" width="13.85546875" style="1" hidden="1" customWidth="1"/>
    <col min="21" max="21" width="12.5703125" style="1" hidden="1" customWidth="1"/>
    <col min="22" max="23" width="0" style="1" hidden="1" customWidth="1"/>
    <col min="24" max="24" width="12.85546875" style="1" hidden="1" customWidth="1"/>
    <col min="25" max="25" width="0" style="1" hidden="1" customWidth="1"/>
    <col min="26" max="26" width="7" style="1" hidden="1" customWidth="1"/>
    <col min="27" max="27" width="17.7109375" style="1" hidden="1" customWidth="1"/>
    <col min="28" max="28" width="22.28515625" style="1" hidden="1" customWidth="1"/>
    <col min="29" max="29" width="18.140625" style="1" customWidth="1"/>
    <col min="30" max="30" width="18.140625" style="1" hidden="1" customWidth="1"/>
    <col min="31" max="31" width="19.42578125" style="1" customWidth="1"/>
    <col min="32" max="32" width="22.140625" style="1" customWidth="1"/>
    <col min="33" max="16384" width="9.140625" style="1"/>
  </cols>
  <sheetData>
    <row r="1" spans="1:35" ht="18.75" hidden="1" customHeight="1" x14ac:dyDescent="0.3">
      <c r="D1" s="416" t="s">
        <v>30</v>
      </c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</row>
    <row r="2" spans="1:35" ht="18.75" hidden="1" customHeight="1" x14ac:dyDescent="0.3">
      <c r="D2" s="416" t="s">
        <v>31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</row>
    <row r="3" spans="1:35" ht="18.75" hidden="1" customHeight="1" x14ac:dyDescent="0.3">
      <c r="D3" s="416" t="s">
        <v>32</v>
      </c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</row>
    <row r="4" spans="1:35" ht="18.75" hidden="1" customHeight="1" x14ac:dyDescent="0.3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  <c r="S4" s="19"/>
    </row>
    <row r="5" spans="1:35" ht="18.75" hidden="1" customHeight="1" x14ac:dyDescent="0.3">
      <c r="D5" s="417" t="s">
        <v>33</v>
      </c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</row>
    <row r="6" spans="1:35" ht="15.75" hidden="1" customHeight="1" x14ac:dyDescent="0.3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20"/>
      <c r="S6" s="19"/>
    </row>
    <row r="7" spans="1:35" ht="18.75" hidden="1" customHeight="1" x14ac:dyDescent="0.3">
      <c r="D7" s="416" t="s">
        <v>34</v>
      </c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35" ht="18.75" x14ac:dyDescent="0.3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35" ht="23.25" customHeight="1" x14ac:dyDescent="0.3">
      <c r="A9" s="418" t="s">
        <v>92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</row>
    <row r="11" spans="1:35" ht="31.5" customHeight="1" x14ac:dyDescent="0.25">
      <c r="A11" s="390" t="s">
        <v>0</v>
      </c>
      <c r="B11" s="390" t="s">
        <v>1</v>
      </c>
      <c r="C11" s="390" t="s">
        <v>2</v>
      </c>
      <c r="D11" s="574" t="s">
        <v>50</v>
      </c>
      <c r="E11" s="394" t="s">
        <v>51</v>
      </c>
      <c r="F11" s="394"/>
      <c r="G11" s="394"/>
      <c r="H11" s="394"/>
      <c r="I11" s="394"/>
      <c r="J11" s="574" t="s">
        <v>93</v>
      </c>
      <c r="K11" s="394" t="s">
        <v>94</v>
      </c>
      <c r="L11" s="394"/>
      <c r="M11" s="394"/>
      <c r="N11" s="394"/>
      <c r="O11" s="394"/>
      <c r="P11" s="564" t="s">
        <v>95</v>
      </c>
      <c r="Q11" s="569" t="s">
        <v>67</v>
      </c>
      <c r="R11" s="572" t="s">
        <v>68</v>
      </c>
      <c r="S11" s="572"/>
      <c r="T11" s="572"/>
      <c r="U11" s="104"/>
      <c r="V11" s="105"/>
      <c r="W11" s="105"/>
      <c r="X11" s="104">
        <v>0.90842999999999996</v>
      </c>
      <c r="Y11" s="105" t="s">
        <v>69</v>
      </c>
      <c r="Z11" s="105"/>
      <c r="AA11" s="573" t="s">
        <v>70</v>
      </c>
      <c r="AB11" s="573" t="s">
        <v>71</v>
      </c>
      <c r="AC11" s="575" t="s">
        <v>96</v>
      </c>
      <c r="AD11" s="575" t="s">
        <v>97</v>
      </c>
      <c r="AE11" s="575" t="s">
        <v>98</v>
      </c>
      <c r="AF11" s="575" t="s">
        <v>99</v>
      </c>
      <c r="AG11" s="2"/>
      <c r="AH11" s="2"/>
      <c r="AI11" s="2"/>
    </row>
    <row r="12" spans="1:35" ht="17.25" customHeight="1" x14ac:dyDescent="0.25">
      <c r="A12" s="390"/>
      <c r="B12" s="390"/>
      <c r="C12" s="390"/>
      <c r="D12" s="574"/>
      <c r="E12" s="410" t="s">
        <v>73</v>
      </c>
      <c r="F12" s="390" t="s">
        <v>74</v>
      </c>
      <c r="G12" s="395" t="s">
        <v>53</v>
      </c>
      <c r="H12" s="390" t="s">
        <v>76</v>
      </c>
      <c r="I12" s="390" t="s">
        <v>75</v>
      </c>
      <c r="J12" s="574"/>
      <c r="K12" s="390" t="s">
        <v>89</v>
      </c>
      <c r="L12" s="390" t="s">
        <v>90</v>
      </c>
      <c r="M12" s="395" t="s">
        <v>53</v>
      </c>
      <c r="N12" s="390" t="s">
        <v>76</v>
      </c>
      <c r="O12" s="390" t="s">
        <v>100</v>
      </c>
      <c r="P12" s="564"/>
      <c r="Q12" s="570"/>
      <c r="R12" s="564" t="s">
        <v>73</v>
      </c>
      <c r="S12" s="564" t="s">
        <v>74</v>
      </c>
      <c r="T12" s="565" t="s">
        <v>76</v>
      </c>
      <c r="U12" s="104"/>
      <c r="V12" s="105"/>
      <c r="W12" s="105"/>
      <c r="X12" s="104">
        <v>0.86099999999999999</v>
      </c>
      <c r="Y12" s="568" t="s">
        <v>77</v>
      </c>
      <c r="Z12" s="568"/>
      <c r="AA12" s="573"/>
      <c r="AB12" s="573"/>
      <c r="AC12" s="575"/>
      <c r="AD12" s="575"/>
      <c r="AE12" s="575"/>
      <c r="AF12" s="575"/>
      <c r="AG12" s="2"/>
      <c r="AH12" s="2"/>
      <c r="AI12" s="2"/>
    </row>
    <row r="13" spans="1:35" ht="15" customHeight="1" x14ac:dyDescent="0.25">
      <c r="A13" s="390"/>
      <c r="B13" s="390"/>
      <c r="C13" s="390"/>
      <c r="D13" s="574"/>
      <c r="E13" s="410"/>
      <c r="F13" s="390"/>
      <c r="G13" s="391"/>
      <c r="H13" s="390"/>
      <c r="I13" s="390"/>
      <c r="J13" s="574"/>
      <c r="K13" s="390"/>
      <c r="L13" s="390"/>
      <c r="M13" s="391"/>
      <c r="N13" s="390"/>
      <c r="O13" s="390"/>
      <c r="P13" s="564"/>
      <c r="Q13" s="570"/>
      <c r="R13" s="564"/>
      <c r="S13" s="564"/>
      <c r="T13" s="566"/>
      <c r="U13" s="104"/>
      <c r="V13" s="105"/>
      <c r="W13" s="105"/>
      <c r="X13" s="104">
        <v>0.90800000000000003</v>
      </c>
      <c r="Y13" s="568" t="s">
        <v>37</v>
      </c>
      <c r="Z13" s="568"/>
      <c r="AA13" s="573"/>
      <c r="AB13" s="573"/>
      <c r="AC13" s="575"/>
      <c r="AD13" s="575"/>
      <c r="AE13" s="575"/>
      <c r="AF13" s="575"/>
      <c r="AG13" s="2"/>
      <c r="AH13" s="2"/>
      <c r="AI13" s="2"/>
    </row>
    <row r="14" spans="1:35" ht="13.5" customHeight="1" x14ac:dyDescent="0.25">
      <c r="A14" s="390"/>
      <c r="B14" s="390"/>
      <c r="C14" s="390"/>
      <c r="D14" s="574"/>
      <c r="E14" s="410"/>
      <c r="F14" s="390"/>
      <c r="G14" s="391"/>
      <c r="H14" s="390"/>
      <c r="I14" s="390"/>
      <c r="J14" s="574"/>
      <c r="K14" s="390"/>
      <c r="L14" s="390"/>
      <c r="M14" s="391"/>
      <c r="N14" s="390"/>
      <c r="O14" s="390"/>
      <c r="P14" s="564"/>
      <c r="Q14" s="570"/>
      <c r="R14" s="564"/>
      <c r="S14" s="564"/>
      <c r="T14" s="566"/>
      <c r="U14" s="104"/>
      <c r="V14" s="105"/>
      <c r="W14" s="105"/>
      <c r="X14" s="104">
        <v>0.97299999999999998</v>
      </c>
      <c r="Y14" s="568" t="s">
        <v>38</v>
      </c>
      <c r="Z14" s="568"/>
      <c r="AA14" s="573"/>
      <c r="AB14" s="573"/>
      <c r="AC14" s="575"/>
      <c r="AD14" s="575"/>
      <c r="AE14" s="575"/>
      <c r="AF14" s="575"/>
      <c r="AG14" s="2"/>
      <c r="AH14" s="2"/>
      <c r="AI14" s="2"/>
    </row>
    <row r="15" spans="1:35" ht="16.5" customHeight="1" x14ac:dyDescent="0.25">
      <c r="A15" s="390"/>
      <c r="B15" s="390"/>
      <c r="C15" s="390"/>
      <c r="D15" s="574"/>
      <c r="E15" s="410"/>
      <c r="F15" s="390"/>
      <c r="G15" s="391"/>
      <c r="H15" s="390"/>
      <c r="I15" s="390"/>
      <c r="J15" s="574"/>
      <c r="K15" s="390"/>
      <c r="L15" s="390"/>
      <c r="M15" s="391"/>
      <c r="N15" s="390"/>
      <c r="O15" s="390"/>
      <c r="P15" s="564"/>
      <c r="Q15" s="570"/>
      <c r="R15" s="564"/>
      <c r="S15" s="564"/>
      <c r="T15" s="566"/>
      <c r="U15" s="104"/>
      <c r="V15" s="105"/>
      <c r="W15" s="105"/>
      <c r="X15" s="104">
        <v>1.0649999999999999</v>
      </c>
      <c r="Y15" s="568" t="s">
        <v>39</v>
      </c>
      <c r="Z15" s="568"/>
      <c r="AA15" s="573"/>
      <c r="AB15" s="573"/>
      <c r="AC15" s="575"/>
      <c r="AD15" s="575"/>
      <c r="AE15" s="575"/>
      <c r="AF15" s="575"/>
      <c r="AG15" s="2"/>
      <c r="AH15" s="2"/>
      <c r="AI15" s="2"/>
    </row>
    <row r="16" spans="1:35" ht="111" customHeight="1" x14ac:dyDescent="0.25">
      <c r="A16" s="390"/>
      <c r="B16" s="390"/>
      <c r="C16" s="390"/>
      <c r="D16" s="574"/>
      <c r="E16" s="410"/>
      <c r="F16" s="390"/>
      <c r="G16" s="389"/>
      <c r="H16" s="390"/>
      <c r="I16" s="390"/>
      <c r="J16" s="574"/>
      <c r="K16" s="390"/>
      <c r="L16" s="390"/>
      <c r="M16" s="389"/>
      <c r="N16" s="390"/>
      <c r="O16" s="390"/>
      <c r="P16" s="564"/>
      <c r="Q16" s="571"/>
      <c r="R16" s="564"/>
      <c r="S16" s="564"/>
      <c r="T16" s="567"/>
      <c r="U16" s="104"/>
      <c r="V16" s="105"/>
      <c r="W16" s="105"/>
      <c r="X16" s="104">
        <v>0.55500000000000005</v>
      </c>
      <c r="Y16" s="105" t="s">
        <v>78</v>
      </c>
      <c r="Z16" s="105"/>
      <c r="AA16" s="573"/>
      <c r="AB16" s="573"/>
      <c r="AC16" s="575"/>
      <c r="AD16" s="575"/>
      <c r="AE16" s="575"/>
      <c r="AF16" s="575"/>
      <c r="AG16" s="2"/>
      <c r="AH16" s="2"/>
      <c r="AI16" s="2"/>
    </row>
    <row r="17" spans="1:35" x14ac:dyDescent="0.25">
      <c r="A17" s="21" t="s">
        <v>3</v>
      </c>
      <c r="B17" s="22" t="s">
        <v>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"/>
      <c r="AH17" s="2"/>
      <c r="AI17" s="2"/>
    </row>
    <row r="18" spans="1:35" ht="24.2" customHeight="1" x14ac:dyDescent="0.25">
      <c r="A18" s="28"/>
      <c r="B18" s="9" t="s">
        <v>5</v>
      </c>
      <c r="C18" s="9"/>
      <c r="D18" s="106"/>
      <c r="E18" s="28"/>
      <c r="F18" s="28"/>
      <c r="G18" s="28"/>
      <c r="H18" s="28"/>
      <c r="I18" s="28"/>
      <c r="J18" s="106"/>
      <c r="K18" s="28"/>
      <c r="L18" s="28"/>
      <c r="M18" s="28"/>
      <c r="N18" s="28"/>
      <c r="O18" s="28"/>
      <c r="P18" s="107"/>
      <c r="Q18" s="108"/>
      <c r="R18" s="105"/>
      <c r="S18" s="105"/>
      <c r="T18" s="105"/>
      <c r="U18" s="105"/>
      <c r="V18" s="105"/>
      <c r="W18" s="105"/>
      <c r="X18" s="105">
        <v>0.55500000000000005</v>
      </c>
      <c r="Y18" s="105" t="s">
        <v>80</v>
      </c>
      <c r="Z18" s="105"/>
      <c r="AA18" s="105"/>
      <c r="AB18" s="105"/>
      <c r="AC18" s="109"/>
      <c r="AD18" s="109"/>
      <c r="AE18" s="109"/>
      <c r="AF18" s="109"/>
      <c r="AG18" s="2"/>
      <c r="AH18" s="2"/>
      <c r="AI18" s="2"/>
    </row>
    <row r="19" spans="1:35" x14ac:dyDescent="0.25">
      <c r="A19" s="3"/>
      <c r="B19" s="10" t="s">
        <v>6</v>
      </c>
      <c r="C19" s="31"/>
      <c r="D19" s="110"/>
      <c r="E19" s="32"/>
      <c r="F19" s="32"/>
      <c r="G19" s="32"/>
      <c r="H19" s="32"/>
      <c r="I19" s="32"/>
      <c r="J19" s="110"/>
      <c r="K19" s="32"/>
      <c r="L19" s="32"/>
      <c r="M19" s="32"/>
      <c r="N19" s="32"/>
      <c r="O19" s="32"/>
      <c r="P19" s="111"/>
      <c r="Q19" s="112"/>
      <c r="R19" s="113"/>
      <c r="S19" s="114"/>
      <c r="T19" s="113"/>
      <c r="U19" s="105"/>
      <c r="V19" s="105"/>
      <c r="W19" s="105"/>
      <c r="X19" s="105">
        <v>1.022</v>
      </c>
      <c r="Y19" s="105" t="s">
        <v>81</v>
      </c>
      <c r="Z19" s="105"/>
      <c r="AA19" s="105"/>
      <c r="AB19" s="105"/>
      <c r="AC19" s="109"/>
      <c r="AD19" s="109"/>
      <c r="AE19" s="109"/>
      <c r="AF19" s="109"/>
      <c r="AG19" s="2"/>
      <c r="AH19" s="2"/>
      <c r="AI19" s="2"/>
    </row>
    <row r="20" spans="1:35" ht="20.25" x14ac:dyDescent="0.3">
      <c r="A20" s="3"/>
      <c r="B20" s="3" t="s">
        <v>7</v>
      </c>
      <c r="C20" s="15" t="s">
        <v>91</v>
      </c>
      <c r="D20" s="115">
        <v>2002.3990000000001</v>
      </c>
      <c r="E20" s="37">
        <v>612.72</v>
      </c>
      <c r="F20" s="37">
        <v>127.73</v>
      </c>
      <c r="G20" s="128">
        <v>0.23899999999999999</v>
      </c>
      <c r="H20" s="37">
        <v>740.68900000000008</v>
      </c>
      <c r="I20" s="37">
        <v>1261.71</v>
      </c>
      <c r="J20" s="115">
        <f>N20+O20</f>
        <v>1936.0290000000002</v>
      </c>
      <c r="K20" s="81">
        <v>612.72</v>
      </c>
      <c r="L20" s="87">
        <v>127.73</v>
      </c>
      <c r="M20" s="116">
        <v>0.23899999999999999</v>
      </c>
      <c r="N20" s="37">
        <f>K20+L20+M20</f>
        <v>740.68900000000008</v>
      </c>
      <c r="O20" s="88">
        <f>'[7]АЭСК май (факт)'!F9*1000</f>
        <v>1195.3400000000001</v>
      </c>
      <c r="P20" s="129">
        <f>K20/E20*100</f>
        <v>100</v>
      </c>
      <c r="Q20" s="117">
        <f>[3]расчет!D22</f>
        <v>1510.746352628016</v>
      </c>
      <c r="R20" s="118">
        <v>671.85</v>
      </c>
      <c r="S20" s="119">
        <v>127.73</v>
      </c>
      <c r="T20" s="120">
        <f t="shared" ref="T20:T25" si="0">R20+S20</f>
        <v>799.58</v>
      </c>
      <c r="U20" s="121"/>
      <c r="V20" s="105"/>
      <c r="W20" s="105"/>
      <c r="X20" s="121">
        <v>1.1240000000000001</v>
      </c>
      <c r="Y20" s="105" t="s">
        <v>82</v>
      </c>
      <c r="Z20" s="105"/>
      <c r="AA20" s="122">
        <f>Q20+T20</f>
        <v>2310.3263526280161</v>
      </c>
      <c r="AB20" s="122">
        <f t="shared" ref="AB20:AB49" si="1">AA20/D20*100</f>
        <v>115.37792181418469</v>
      </c>
      <c r="AC20" s="123">
        <f>L20/F20*100</f>
        <v>100</v>
      </c>
      <c r="AD20" s="123">
        <f>M20/G20*100</f>
        <v>100</v>
      </c>
      <c r="AE20" s="123">
        <f>O20/I20*100</f>
        <v>94.739678690031795</v>
      </c>
      <c r="AF20" s="123">
        <f>J20/D20*100</f>
        <v>96.68547577181171</v>
      </c>
      <c r="AG20" s="2"/>
      <c r="AH20" s="2"/>
      <c r="AI20" s="2"/>
    </row>
    <row r="21" spans="1:35" ht="20.25" x14ac:dyDescent="0.3">
      <c r="A21" s="3"/>
      <c r="B21" s="3" t="s">
        <v>9</v>
      </c>
      <c r="C21" s="15" t="s">
        <v>91</v>
      </c>
      <c r="D21" s="115">
        <v>2041.549</v>
      </c>
      <c r="E21" s="37">
        <v>612.72</v>
      </c>
      <c r="F21" s="37">
        <v>127.73</v>
      </c>
      <c r="G21" s="128">
        <v>0.23899999999999999</v>
      </c>
      <c r="H21" s="37">
        <v>740.68900000000008</v>
      </c>
      <c r="I21" s="37">
        <v>1300.8599999999999</v>
      </c>
      <c r="J21" s="115">
        <f t="shared" ref="J21:J50" si="2">N21+O21</f>
        <v>1936.0290000000002</v>
      </c>
      <c r="K21" s="81">
        <v>612.72</v>
      </c>
      <c r="L21" s="87">
        <v>127.73</v>
      </c>
      <c r="M21" s="116">
        <v>0.23899999999999999</v>
      </c>
      <c r="N21" s="37">
        <f t="shared" ref="N21:N50" si="3">K21+L21+M21</f>
        <v>740.68900000000008</v>
      </c>
      <c r="O21" s="88">
        <v>1195.3400000000001</v>
      </c>
      <c r="P21" s="129">
        <f t="shared" ref="P21:P50" si="4">K21/E21*100</f>
        <v>100</v>
      </c>
      <c r="Q21" s="117">
        <f>[3]расчет!E22</f>
        <v>1571.0842450180785</v>
      </c>
      <c r="R21" s="118">
        <v>671.85</v>
      </c>
      <c r="S21" s="119">
        <v>127.73</v>
      </c>
      <c r="T21" s="120">
        <f t="shared" si="0"/>
        <v>799.58</v>
      </c>
      <c r="U21" s="121"/>
      <c r="V21" s="105"/>
      <c r="W21" s="105"/>
      <c r="X21" s="121"/>
      <c r="Y21" s="105"/>
      <c r="Z21" s="105"/>
      <c r="AA21" s="122">
        <f t="shared" ref="AA21:AA49" si="5">Q21+T21</f>
        <v>2370.6642450180784</v>
      </c>
      <c r="AB21" s="122">
        <f t="shared" si="1"/>
        <v>116.12085945613251</v>
      </c>
      <c r="AC21" s="123">
        <f t="shared" ref="AC21:AD50" si="6">L21/F21*100</f>
        <v>100</v>
      </c>
      <c r="AD21" s="123">
        <f t="shared" si="6"/>
        <v>100</v>
      </c>
      <c r="AE21" s="123">
        <f t="shared" ref="AE21:AE50" si="7">O21/I21*100</f>
        <v>91.888443029995557</v>
      </c>
      <c r="AF21" s="123">
        <f t="shared" ref="AF21:AF50" si="8">J21/D21*100</f>
        <v>94.831375587850218</v>
      </c>
      <c r="AG21" s="2"/>
      <c r="AH21" s="2"/>
      <c r="AI21" s="2"/>
    </row>
    <row r="22" spans="1:35" ht="20.25" x14ac:dyDescent="0.3">
      <c r="A22" s="3"/>
      <c r="B22" s="3" t="s">
        <v>10</v>
      </c>
      <c r="C22" s="15" t="s">
        <v>91</v>
      </c>
      <c r="D22" s="115">
        <v>2072.779</v>
      </c>
      <c r="E22" s="37">
        <v>612.72</v>
      </c>
      <c r="F22" s="37">
        <v>127.73</v>
      </c>
      <c r="G22" s="128">
        <v>0.23899999999999999</v>
      </c>
      <c r="H22" s="37">
        <v>740.68900000000008</v>
      </c>
      <c r="I22" s="37">
        <v>1332.09</v>
      </c>
      <c r="J22" s="115">
        <f t="shared" si="2"/>
        <v>1936.0290000000002</v>
      </c>
      <c r="K22" s="81">
        <v>612.72</v>
      </c>
      <c r="L22" s="87">
        <v>127.73</v>
      </c>
      <c r="M22" s="116">
        <v>0.23899999999999999</v>
      </c>
      <c r="N22" s="37">
        <f t="shared" si="3"/>
        <v>740.68900000000008</v>
      </c>
      <c r="O22" s="88">
        <v>1195.3400000000001</v>
      </c>
      <c r="P22" s="129">
        <f t="shared" si="4"/>
        <v>100</v>
      </c>
      <c r="Q22" s="117">
        <f>[3]расчет!F22</f>
        <v>1619.3545589301284</v>
      </c>
      <c r="R22" s="118">
        <v>671.85</v>
      </c>
      <c r="S22" s="119">
        <v>127.73</v>
      </c>
      <c r="T22" s="120">
        <f t="shared" si="0"/>
        <v>799.58</v>
      </c>
      <c r="U22" s="121">
        <f>D22-R28</f>
        <v>1072.3589999999999</v>
      </c>
      <c r="V22" s="105"/>
      <c r="W22" s="105"/>
      <c r="X22" s="105"/>
      <c r="Y22" s="105"/>
      <c r="Z22" s="105"/>
      <c r="AA22" s="122">
        <f t="shared" si="5"/>
        <v>2418.9345589301283</v>
      </c>
      <c r="AB22" s="122">
        <f t="shared" si="1"/>
        <v>116.7000707229342</v>
      </c>
      <c r="AC22" s="123">
        <f t="shared" si="6"/>
        <v>100</v>
      </c>
      <c r="AD22" s="123">
        <f t="shared" si="6"/>
        <v>100</v>
      </c>
      <c r="AE22" s="123">
        <f t="shared" si="7"/>
        <v>89.734177120164574</v>
      </c>
      <c r="AF22" s="123">
        <f t="shared" si="8"/>
        <v>93.402576926917931</v>
      </c>
      <c r="AG22" s="2"/>
      <c r="AH22" s="2"/>
      <c r="AI22" s="2"/>
    </row>
    <row r="23" spans="1:35" ht="20.25" x14ac:dyDescent="0.3">
      <c r="A23" s="3"/>
      <c r="B23" s="3" t="s">
        <v>11</v>
      </c>
      <c r="C23" s="15" t="s">
        <v>91</v>
      </c>
      <c r="D23" s="115">
        <v>2109.509</v>
      </c>
      <c r="E23" s="37">
        <v>612.72</v>
      </c>
      <c r="F23" s="37">
        <v>127.73</v>
      </c>
      <c r="G23" s="128">
        <v>0.23899999999999999</v>
      </c>
      <c r="H23" s="37">
        <v>740.68900000000008</v>
      </c>
      <c r="I23" s="37">
        <v>1368.82</v>
      </c>
      <c r="J23" s="115">
        <f t="shared" si="2"/>
        <v>1936.0290000000002</v>
      </c>
      <c r="K23" s="81">
        <v>612.72</v>
      </c>
      <c r="L23" s="87">
        <v>127.73</v>
      </c>
      <c r="M23" s="116">
        <v>0.23899999999999999</v>
      </c>
      <c r="N23" s="37">
        <f t="shared" si="3"/>
        <v>740.68900000000008</v>
      </c>
      <c r="O23" s="88">
        <v>1195.3400000000001</v>
      </c>
      <c r="P23" s="129">
        <f t="shared" si="4"/>
        <v>100</v>
      </c>
      <c r="Q23" s="117">
        <f>[3]расчет!G22</f>
        <v>1676.0197100442738</v>
      </c>
      <c r="R23" s="118">
        <v>671.85</v>
      </c>
      <c r="S23" s="119">
        <v>127.73</v>
      </c>
      <c r="T23" s="120">
        <f t="shared" si="0"/>
        <v>799.58</v>
      </c>
      <c r="U23" s="121">
        <f>D23-R36</f>
        <v>276.20900000000006</v>
      </c>
      <c r="V23" s="105"/>
      <c r="W23" s="105"/>
      <c r="X23" s="105"/>
      <c r="Y23" s="105"/>
      <c r="Z23" s="105"/>
      <c r="AA23" s="122">
        <f t="shared" si="5"/>
        <v>2475.5997100442737</v>
      </c>
      <c r="AB23" s="122">
        <f t="shared" si="1"/>
        <v>117.35430899058849</v>
      </c>
      <c r="AC23" s="123">
        <f t="shared" si="6"/>
        <v>100</v>
      </c>
      <c r="AD23" s="123">
        <f t="shared" si="6"/>
        <v>100</v>
      </c>
      <c r="AE23" s="123">
        <f>O23/I23*100</f>
        <v>87.326310252626357</v>
      </c>
      <c r="AF23" s="123">
        <f t="shared" si="8"/>
        <v>91.776285382048627</v>
      </c>
      <c r="AG23" s="2"/>
      <c r="AH23" s="2"/>
      <c r="AI23" s="2"/>
    </row>
    <row r="24" spans="1:35" ht="20.25" x14ac:dyDescent="0.3">
      <c r="A24" s="3"/>
      <c r="B24" s="3" t="s">
        <v>12</v>
      </c>
      <c r="C24" s="15" t="s">
        <v>91</v>
      </c>
      <c r="D24" s="115">
        <v>2153.279</v>
      </c>
      <c r="E24" s="37">
        <v>612.72</v>
      </c>
      <c r="F24" s="37">
        <v>127.73</v>
      </c>
      <c r="G24" s="128">
        <v>0.23899999999999999</v>
      </c>
      <c r="H24" s="37">
        <v>740.68900000000008</v>
      </c>
      <c r="I24" s="37">
        <v>1412.59</v>
      </c>
      <c r="J24" s="115">
        <f t="shared" si="2"/>
        <v>1936.0290000000002</v>
      </c>
      <c r="K24" s="81">
        <v>612.72</v>
      </c>
      <c r="L24" s="87">
        <v>127.73</v>
      </c>
      <c r="M24" s="116">
        <v>0.23899999999999999</v>
      </c>
      <c r="N24" s="37">
        <f t="shared" si="3"/>
        <v>740.68900000000008</v>
      </c>
      <c r="O24" s="88">
        <v>1195.3400000000001</v>
      </c>
      <c r="P24" s="129">
        <f t="shared" si="4"/>
        <v>100</v>
      </c>
      <c r="Q24" s="117">
        <f>[3]расчет!H22</f>
        <v>1743.4782232753996</v>
      </c>
      <c r="R24" s="118">
        <v>671.85</v>
      </c>
      <c r="S24" s="119">
        <v>127.73</v>
      </c>
      <c r="T24" s="120">
        <f t="shared" si="0"/>
        <v>799.58</v>
      </c>
      <c r="U24" s="121"/>
      <c r="V24" s="105"/>
      <c r="W24" s="105"/>
      <c r="X24" s="105"/>
      <c r="Y24" s="105"/>
      <c r="Z24" s="105"/>
      <c r="AA24" s="122">
        <f t="shared" si="5"/>
        <v>2543.0582232753995</v>
      </c>
      <c r="AB24" s="122">
        <f t="shared" si="1"/>
        <v>118.10165906393921</v>
      </c>
      <c r="AC24" s="123">
        <f t="shared" si="6"/>
        <v>100</v>
      </c>
      <c r="AD24" s="123">
        <f t="shared" si="6"/>
        <v>100</v>
      </c>
      <c r="AE24" s="123">
        <f t="shared" si="7"/>
        <v>84.620448962543989</v>
      </c>
      <c r="AF24" s="123">
        <f t="shared" si="8"/>
        <v>89.910736137769433</v>
      </c>
      <c r="AG24" s="2"/>
      <c r="AH24" s="2"/>
      <c r="AI24" s="2"/>
    </row>
    <row r="25" spans="1:35" ht="20.25" x14ac:dyDescent="0.3">
      <c r="A25" s="3"/>
      <c r="B25" s="3" t="s">
        <v>13</v>
      </c>
      <c r="C25" s="15" t="s">
        <v>91</v>
      </c>
      <c r="D25" s="115">
        <v>2206.0590000000002</v>
      </c>
      <c r="E25" s="37">
        <v>612.72</v>
      </c>
      <c r="F25" s="37">
        <v>127.73</v>
      </c>
      <c r="G25" s="128">
        <v>0.23899999999999999</v>
      </c>
      <c r="H25" s="37">
        <v>740.68900000000008</v>
      </c>
      <c r="I25" s="37">
        <v>1465.37</v>
      </c>
      <c r="J25" s="115">
        <f t="shared" si="2"/>
        <v>1936.0290000000002</v>
      </c>
      <c r="K25" s="81">
        <v>612.72</v>
      </c>
      <c r="L25" s="87">
        <v>127.73</v>
      </c>
      <c r="M25" s="116">
        <v>0.23899999999999999</v>
      </c>
      <c r="N25" s="37">
        <f t="shared" si="3"/>
        <v>740.68900000000008</v>
      </c>
      <c r="O25" s="88">
        <v>1195.3400000000001</v>
      </c>
      <c r="P25" s="129">
        <f t="shared" si="4"/>
        <v>100</v>
      </c>
      <c r="Q25" s="117">
        <f>[3]расчет!I22</f>
        <v>1825.1385287657095</v>
      </c>
      <c r="R25" s="118">
        <v>671.85</v>
      </c>
      <c r="S25" s="119">
        <v>127.73</v>
      </c>
      <c r="T25" s="120">
        <f t="shared" si="0"/>
        <v>799.58</v>
      </c>
      <c r="U25" s="121">
        <f>D25-R25</f>
        <v>1534.2090000000003</v>
      </c>
      <c r="V25" s="105"/>
      <c r="W25" s="105"/>
      <c r="X25" s="105"/>
      <c r="Y25" s="105"/>
      <c r="Z25" s="105"/>
      <c r="AA25" s="122">
        <f t="shared" si="5"/>
        <v>2624.7185287657094</v>
      </c>
      <c r="AB25" s="122">
        <f t="shared" si="1"/>
        <v>118.97771223551632</v>
      </c>
      <c r="AC25" s="123">
        <f t="shared" si="6"/>
        <v>100</v>
      </c>
      <c r="AD25" s="123">
        <f t="shared" si="6"/>
        <v>100</v>
      </c>
      <c r="AE25" s="123">
        <f t="shared" si="7"/>
        <v>81.572572114892509</v>
      </c>
      <c r="AF25" s="123">
        <f t="shared" si="8"/>
        <v>87.759620209613615</v>
      </c>
      <c r="AG25" s="2"/>
      <c r="AH25" s="2"/>
      <c r="AI25" s="2"/>
    </row>
    <row r="26" spans="1:35" ht="20.25" x14ac:dyDescent="0.3">
      <c r="A26" s="3"/>
      <c r="B26" s="3" t="s">
        <v>14</v>
      </c>
      <c r="C26" s="15" t="s">
        <v>91</v>
      </c>
      <c r="D26" s="115">
        <v>2271.6090000000004</v>
      </c>
      <c r="E26" s="37">
        <v>612.72</v>
      </c>
      <c r="F26" s="37">
        <v>127.73</v>
      </c>
      <c r="G26" s="128">
        <v>0.23899999999999999</v>
      </c>
      <c r="H26" s="37">
        <v>740.68900000000008</v>
      </c>
      <c r="I26" s="37">
        <v>1530.92</v>
      </c>
      <c r="J26" s="115">
        <f t="shared" si="2"/>
        <v>1936.0290000000002</v>
      </c>
      <c r="K26" s="81">
        <v>612.72</v>
      </c>
      <c r="L26" s="87">
        <v>127.73</v>
      </c>
      <c r="M26" s="116">
        <v>0.23899999999999999</v>
      </c>
      <c r="N26" s="37">
        <f t="shared" si="3"/>
        <v>740.68900000000008</v>
      </c>
      <c r="O26" s="88">
        <v>1195.3400000000001</v>
      </c>
      <c r="P26" s="129">
        <f t="shared" si="4"/>
        <v>100</v>
      </c>
      <c r="Q26" s="117"/>
      <c r="R26" s="118"/>
      <c r="S26" s="119"/>
      <c r="T26" s="120"/>
      <c r="U26" s="121"/>
      <c r="V26" s="105"/>
      <c r="W26" s="105"/>
      <c r="X26" s="105"/>
      <c r="Y26" s="105"/>
      <c r="Z26" s="105"/>
      <c r="AA26" s="122"/>
      <c r="AB26" s="122"/>
      <c r="AC26" s="123">
        <f t="shared" si="6"/>
        <v>100</v>
      </c>
      <c r="AD26" s="123">
        <f t="shared" si="6"/>
        <v>100</v>
      </c>
      <c r="AE26" s="123">
        <f t="shared" si="7"/>
        <v>78.079847412013692</v>
      </c>
      <c r="AF26" s="123">
        <f t="shared" si="8"/>
        <v>85.227211196997359</v>
      </c>
      <c r="AG26" s="2"/>
      <c r="AH26" s="2"/>
      <c r="AI26" s="2"/>
    </row>
    <row r="27" spans="1:35" ht="20.25" x14ac:dyDescent="0.3">
      <c r="A27" s="3"/>
      <c r="B27" s="10" t="s">
        <v>15</v>
      </c>
      <c r="C27" s="15"/>
      <c r="D27" s="110"/>
      <c r="E27" s="32"/>
      <c r="F27" s="32"/>
      <c r="G27" s="128"/>
      <c r="H27" s="37"/>
      <c r="I27" s="32"/>
      <c r="J27" s="115"/>
      <c r="K27" s="81"/>
      <c r="L27" s="87"/>
      <c r="M27" s="116"/>
      <c r="N27" s="37"/>
      <c r="O27" s="88"/>
      <c r="P27" s="129"/>
      <c r="Q27" s="124"/>
      <c r="R27" s="118"/>
      <c r="S27" s="119"/>
      <c r="T27" s="120"/>
      <c r="U27" s="121"/>
      <c r="V27" s="105"/>
      <c r="W27" s="105"/>
      <c r="X27" s="105"/>
      <c r="Y27" s="105"/>
      <c r="Z27" s="105"/>
      <c r="AA27" s="125">
        <f t="shared" si="5"/>
        <v>0</v>
      </c>
      <c r="AB27" s="125" t="e">
        <f t="shared" si="1"/>
        <v>#DIV/0!</v>
      </c>
      <c r="AC27" s="123"/>
      <c r="AD27" s="123"/>
      <c r="AE27" s="123"/>
      <c r="AF27" s="123"/>
      <c r="AG27" s="2"/>
      <c r="AH27" s="2"/>
      <c r="AI27" s="2"/>
    </row>
    <row r="28" spans="1:35" ht="20.25" x14ac:dyDescent="0.3">
      <c r="A28" s="3"/>
      <c r="B28" s="3" t="s">
        <v>7</v>
      </c>
      <c r="C28" s="15" t="s">
        <v>91</v>
      </c>
      <c r="D28" s="115">
        <v>2185.1990000000001</v>
      </c>
      <c r="E28" s="37">
        <v>795.52</v>
      </c>
      <c r="F28" s="37">
        <v>127.73</v>
      </c>
      <c r="G28" s="128">
        <v>0.23899999999999999</v>
      </c>
      <c r="H28" s="37">
        <v>923.48900000000003</v>
      </c>
      <c r="I28" s="37">
        <v>1261.71</v>
      </c>
      <c r="J28" s="115">
        <f t="shared" si="2"/>
        <v>2118.8290000000002</v>
      </c>
      <c r="K28" s="81">
        <v>795.52</v>
      </c>
      <c r="L28" s="87">
        <v>127.73</v>
      </c>
      <c r="M28" s="116">
        <v>0.23899999999999999</v>
      </c>
      <c r="N28" s="37">
        <f t="shared" si="3"/>
        <v>923.48900000000003</v>
      </c>
      <c r="O28" s="88">
        <v>1195.3400000000001</v>
      </c>
      <c r="P28" s="129">
        <f t="shared" si="4"/>
        <v>100</v>
      </c>
      <c r="Q28" s="117">
        <f t="shared" ref="Q28:Q33" si="9">Q20</f>
        <v>1510.746352628016</v>
      </c>
      <c r="R28" s="118">
        <v>1000.42</v>
      </c>
      <c r="S28" s="119">
        <v>127.73</v>
      </c>
      <c r="T28" s="120">
        <f t="shared" ref="T28:T33" si="10">R28+S28</f>
        <v>1128.1499999999999</v>
      </c>
      <c r="U28" s="121" t="e">
        <f>D28-#REF!</f>
        <v>#REF!</v>
      </c>
      <c r="V28" s="105"/>
      <c r="W28" s="105"/>
      <c r="X28" s="105"/>
      <c r="Y28" s="105"/>
      <c r="Z28" s="105"/>
      <c r="AA28" s="122">
        <f t="shared" si="5"/>
        <v>2638.8963526280158</v>
      </c>
      <c r="AB28" s="122">
        <f t="shared" si="1"/>
        <v>120.76228996205909</v>
      </c>
      <c r="AC28" s="123">
        <f t="shared" si="6"/>
        <v>100</v>
      </c>
      <c r="AD28" s="123">
        <f t="shared" si="6"/>
        <v>100</v>
      </c>
      <c r="AE28" s="123">
        <f t="shared" si="7"/>
        <v>94.739678690031795</v>
      </c>
      <c r="AF28" s="123">
        <f t="shared" si="8"/>
        <v>96.962748015169325</v>
      </c>
      <c r="AG28" s="2"/>
      <c r="AH28" s="2"/>
      <c r="AI28" s="2"/>
    </row>
    <row r="29" spans="1:35" ht="20.25" x14ac:dyDescent="0.3">
      <c r="A29" s="3"/>
      <c r="B29" s="3" t="s">
        <v>9</v>
      </c>
      <c r="C29" s="15" t="s">
        <v>91</v>
      </c>
      <c r="D29" s="115">
        <v>2224.3490000000002</v>
      </c>
      <c r="E29" s="37">
        <v>795.52</v>
      </c>
      <c r="F29" s="37">
        <v>127.73</v>
      </c>
      <c r="G29" s="128">
        <v>0.23899999999999999</v>
      </c>
      <c r="H29" s="37">
        <v>923.48900000000003</v>
      </c>
      <c r="I29" s="37">
        <v>1300.8599999999999</v>
      </c>
      <c r="J29" s="115">
        <f t="shared" si="2"/>
        <v>2118.8290000000002</v>
      </c>
      <c r="K29" s="81">
        <v>795.52</v>
      </c>
      <c r="L29" s="87">
        <v>127.73</v>
      </c>
      <c r="M29" s="116">
        <v>0.23899999999999999</v>
      </c>
      <c r="N29" s="37">
        <f t="shared" si="3"/>
        <v>923.48900000000003</v>
      </c>
      <c r="O29" s="88">
        <v>1195.3400000000001</v>
      </c>
      <c r="P29" s="129">
        <f t="shared" si="4"/>
        <v>100</v>
      </c>
      <c r="Q29" s="117">
        <f t="shared" si="9"/>
        <v>1571.0842450180785</v>
      </c>
      <c r="R29" s="118">
        <v>1000.42</v>
      </c>
      <c r="S29" s="119">
        <v>127.73</v>
      </c>
      <c r="T29" s="120">
        <f t="shared" si="10"/>
        <v>1128.1499999999999</v>
      </c>
      <c r="U29" s="121"/>
      <c r="V29" s="105"/>
      <c r="W29" s="105"/>
      <c r="X29" s="105"/>
      <c r="Y29" s="105"/>
      <c r="Z29" s="105"/>
      <c r="AA29" s="122">
        <f t="shared" si="5"/>
        <v>2699.2342450180786</v>
      </c>
      <c r="AB29" s="122">
        <f t="shared" si="1"/>
        <v>121.34940357911815</v>
      </c>
      <c r="AC29" s="123">
        <f t="shared" si="6"/>
        <v>100</v>
      </c>
      <c r="AD29" s="123">
        <f t="shared" si="6"/>
        <v>100</v>
      </c>
      <c r="AE29" s="123">
        <f t="shared" si="7"/>
        <v>91.888443029995557</v>
      </c>
      <c r="AF29" s="123">
        <f t="shared" si="8"/>
        <v>95.256140111106674</v>
      </c>
      <c r="AG29" s="2"/>
      <c r="AH29" s="2"/>
      <c r="AI29" s="2"/>
    </row>
    <row r="30" spans="1:35" ht="20.25" x14ac:dyDescent="0.3">
      <c r="A30" s="3"/>
      <c r="B30" s="3" t="s">
        <v>10</v>
      </c>
      <c r="C30" s="15" t="s">
        <v>91</v>
      </c>
      <c r="D30" s="115">
        <v>2255.5789999999997</v>
      </c>
      <c r="E30" s="37">
        <v>795.52</v>
      </c>
      <c r="F30" s="37">
        <v>127.73</v>
      </c>
      <c r="G30" s="128">
        <v>0.23899999999999999</v>
      </c>
      <c r="H30" s="37">
        <v>923.48900000000003</v>
      </c>
      <c r="I30" s="37">
        <v>1332.09</v>
      </c>
      <c r="J30" s="115">
        <f t="shared" si="2"/>
        <v>2118.8290000000002</v>
      </c>
      <c r="K30" s="81">
        <v>795.52</v>
      </c>
      <c r="L30" s="87">
        <v>127.73</v>
      </c>
      <c r="M30" s="116">
        <v>0.23899999999999999</v>
      </c>
      <c r="N30" s="37">
        <f t="shared" si="3"/>
        <v>923.48900000000003</v>
      </c>
      <c r="O30" s="88">
        <v>1195.3400000000001</v>
      </c>
      <c r="P30" s="129">
        <f t="shared" si="4"/>
        <v>100</v>
      </c>
      <c r="Q30" s="117">
        <f t="shared" si="9"/>
        <v>1619.3545589301284</v>
      </c>
      <c r="R30" s="118">
        <v>1000.42</v>
      </c>
      <c r="S30" s="119">
        <v>127.73</v>
      </c>
      <c r="T30" s="120">
        <f t="shared" si="10"/>
        <v>1128.1499999999999</v>
      </c>
      <c r="U30" s="126">
        <f>D30-R30</f>
        <v>1255.1589999999997</v>
      </c>
      <c r="V30" s="105"/>
      <c r="W30" s="105"/>
      <c r="X30" s="105"/>
      <c r="Y30" s="105"/>
      <c r="Z30" s="105"/>
      <c r="AA30" s="122">
        <f>Q30+T30</f>
        <v>2747.504558930128</v>
      </c>
      <c r="AB30" s="122">
        <f t="shared" si="1"/>
        <v>121.80928085117517</v>
      </c>
      <c r="AC30" s="123">
        <f t="shared" si="6"/>
        <v>100</v>
      </c>
      <c r="AD30" s="123">
        <f t="shared" si="6"/>
        <v>100</v>
      </c>
      <c r="AE30" s="123">
        <f t="shared" si="7"/>
        <v>89.734177120164574</v>
      </c>
      <c r="AF30" s="123">
        <f t="shared" si="8"/>
        <v>93.937255134934333</v>
      </c>
      <c r="AG30" s="2"/>
      <c r="AH30" s="2"/>
      <c r="AI30" s="2"/>
    </row>
    <row r="31" spans="1:35" ht="20.25" x14ac:dyDescent="0.3">
      <c r="A31" s="3"/>
      <c r="B31" s="3" t="s">
        <v>11</v>
      </c>
      <c r="C31" s="15" t="s">
        <v>91</v>
      </c>
      <c r="D31" s="115">
        <v>2292.3090000000002</v>
      </c>
      <c r="E31" s="37">
        <v>795.52</v>
      </c>
      <c r="F31" s="37">
        <v>127.73</v>
      </c>
      <c r="G31" s="128">
        <v>0.23899999999999999</v>
      </c>
      <c r="H31" s="37">
        <v>923.48900000000003</v>
      </c>
      <c r="I31" s="37">
        <v>1368.82</v>
      </c>
      <c r="J31" s="115">
        <f t="shared" si="2"/>
        <v>2118.8290000000002</v>
      </c>
      <c r="K31" s="81">
        <v>795.52</v>
      </c>
      <c r="L31" s="87">
        <v>127.73</v>
      </c>
      <c r="M31" s="116">
        <v>0.23899999999999999</v>
      </c>
      <c r="N31" s="37">
        <f t="shared" si="3"/>
        <v>923.48900000000003</v>
      </c>
      <c r="O31" s="88">
        <v>1195.3400000000001</v>
      </c>
      <c r="P31" s="129">
        <f t="shared" si="4"/>
        <v>100</v>
      </c>
      <c r="Q31" s="117">
        <f t="shared" si="9"/>
        <v>1676.0197100442738</v>
      </c>
      <c r="R31" s="118">
        <v>1000.42</v>
      </c>
      <c r="S31" s="119">
        <v>127.73</v>
      </c>
      <c r="T31" s="120">
        <f t="shared" si="10"/>
        <v>1128.1499999999999</v>
      </c>
      <c r="U31" s="121">
        <f>D31-R31</f>
        <v>1291.8890000000001</v>
      </c>
      <c r="V31" s="105"/>
      <c r="W31" s="105"/>
      <c r="X31" s="105"/>
      <c r="Y31" s="105"/>
      <c r="Z31" s="105"/>
      <c r="AA31" s="122">
        <f t="shared" si="5"/>
        <v>2804.1697100442734</v>
      </c>
      <c r="AB31" s="122">
        <f t="shared" si="1"/>
        <v>122.32948132403936</v>
      </c>
      <c r="AC31" s="123">
        <f t="shared" si="6"/>
        <v>100</v>
      </c>
      <c r="AD31" s="123">
        <f t="shared" si="6"/>
        <v>100</v>
      </c>
      <c r="AE31" s="123">
        <f t="shared" si="7"/>
        <v>87.326310252626357</v>
      </c>
      <c r="AF31" s="123">
        <f t="shared" si="8"/>
        <v>92.432084854179791</v>
      </c>
      <c r="AG31" s="2"/>
      <c r="AH31" s="2"/>
      <c r="AI31" s="2"/>
    </row>
    <row r="32" spans="1:35" ht="20.25" x14ac:dyDescent="0.3">
      <c r="A32" s="3"/>
      <c r="B32" s="3" t="s">
        <v>12</v>
      </c>
      <c r="C32" s="15" t="s">
        <v>91</v>
      </c>
      <c r="D32" s="115">
        <v>2336.0789999999997</v>
      </c>
      <c r="E32" s="37">
        <v>795.52</v>
      </c>
      <c r="F32" s="37">
        <v>127.73</v>
      </c>
      <c r="G32" s="128">
        <v>0.23899999999999999</v>
      </c>
      <c r="H32" s="37">
        <v>923.48900000000003</v>
      </c>
      <c r="I32" s="37">
        <v>1412.59</v>
      </c>
      <c r="J32" s="115">
        <f t="shared" si="2"/>
        <v>2118.8290000000002</v>
      </c>
      <c r="K32" s="81">
        <v>795.52</v>
      </c>
      <c r="L32" s="87">
        <v>127.73</v>
      </c>
      <c r="M32" s="116">
        <v>0.23899999999999999</v>
      </c>
      <c r="N32" s="37">
        <f t="shared" si="3"/>
        <v>923.48900000000003</v>
      </c>
      <c r="O32" s="88">
        <v>1195.3400000000001</v>
      </c>
      <c r="P32" s="129">
        <f t="shared" si="4"/>
        <v>100</v>
      </c>
      <c r="Q32" s="117">
        <f t="shared" si="9"/>
        <v>1743.4782232753996</v>
      </c>
      <c r="R32" s="118">
        <v>1000.42</v>
      </c>
      <c r="S32" s="119">
        <v>127.73</v>
      </c>
      <c r="T32" s="120">
        <f t="shared" si="10"/>
        <v>1128.1499999999999</v>
      </c>
      <c r="U32" s="121"/>
      <c r="V32" s="105"/>
      <c r="W32" s="105"/>
      <c r="X32" s="105"/>
      <c r="Y32" s="105"/>
      <c r="Z32" s="105"/>
      <c r="AA32" s="122">
        <f t="shared" si="5"/>
        <v>2871.6282232753993</v>
      </c>
      <c r="AB32" s="122">
        <f t="shared" si="1"/>
        <v>122.92513323716364</v>
      </c>
      <c r="AC32" s="123">
        <f t="shared" si="6"/>
        <v>100</v>
      </c>
      <c r="AD32" s="123">
        <f t="shared" si="6"/>
        <v>100</v>
      </c>
      <c r="AE32" s="123">
        <f t="shared" si="7"/>
        <v>84.620448962543989</v>
      </c>
      <c r="AF32" s="123">
        <f t="shared" si="8"/>
        <v>90.700228887807327</v>
      </c>
      <c r="AG32" s="2"/>
      <c r="AH32" s="2"/>
      <c r="AI32" s="2"/>
    </row>
    <row r="33" spans="1:35" ht="20.25" x14ac:dyDescent="0.3">
      <c r="A33" s="3"/>
      <c r="B33" s="3" t="s">
        <v>13</v>
      </c>
      <c r="C33" s="15" t="s">
        <v>91</v>
      </c>
      <c r="D33" s="115">
        <v>2388.8589999999999</v>
      </c>
      <c r="E33" s="37">
        <v>795.52</v>
      </c>
      <c r="F33" s="37">
        <v>127.73</v>
      </c>
      <c r="G33" s="128">
        <v>0.23899999999999999</v>
      </c>
      <c r="H33" s="37">
        <v>923.48900000000003</v>
      </c>
      <c r="I33" s="37">
        <v>1465.37</v>
      </c>
      <c r="J33" s="115">
        <f t="shared" si="2"/>
        <v>2118.8290000000002</v>
      </c>
      <c r="K33" s="81">
        <v>795.52</v>
      </c>
      <c r="L33" s="87">
        <v>127.73</v>
      </c>
      <c r="M33" s="116">
        <v>0.23899999999999999</v>
      </c>
      <c r="N33" s="37">
        <f t="shared" si="3"/>
        <v>923.48900000000003</v>
      </c>
      <c r="O33" s="88">
        <v>1195.3400000000001</v>
      </c>
      <c r="P33" s="129">
        <f t="shared" si="4"/>
        <v>100</v>
      </c>
      <c r="Q33" s="117">
        <f t="shared" si="9"/>
        <v>1825.1385287657095</v>
      </c>
      <c r="R33" s="118">
        <v>1000.42</v>
      </c>
      <c r="S33" s="119">
        <v>127.73</v>
      </c>
      <c r="T33" s="120">
        <f t="shared" si="10"/>
        <v>1128.1499999999999</v>
      </c>
      <c r="U33" s="121">
        <f>D33-R33</f>
        <v>1388.4389999999999</v>
      </c>
      <c r="V33" s="105"/>
      <c r="W33" s="105"/>
      <c r="X33" s="105"/>
      <c r="Y33" s="105"/>
      <c r="Z33" s="105"/>
      <c r="AA33" s="122">
        <f t="shared" si="5"/>
        <v>2953.2885287657091</v>
      </c>
      <c r="AB33" s="122">
        <f t="shared" si="1"/>
        <v>123.62757821896182</v>
      </c>
      <c r="AC33" s="123">
        <f t="shared" si="6"/>
        <v>100</v>
      </c>
      <c r="AD33" s="123">
        <f t="shared" si="6"/>
        <v>100</v>
      </c>
      <c r="AE33" s="123">
        <f t="shared" si="7"/>
        <v>81.572572114892509</v>
      </c>
      <c r="AF33" s="123">
        <f t="shared" si="8"/>
        <v>88.696277176677242</v>
      </c>
      <c r="AG33" s="2"/>
      <c r="AH33" s="2"/>
      <c r="AI33" s="2"/>
    </row>
    <row r="34" spans="1:35" ht="20.25" x14ac:dyDescent="0.3">
      <c r="A34" s="3"/>
      <c r="B34" s="3" t="s">
        <v>14</v>
      </c>
      <c r="C34" s="15" t="s">
        <v>91</v>
      </c>
      <c r="D34" s="115">
        <v>2454.4090000000001</v>
      </c>
      <c r="E34" s="37">
        <v>795.52</v>
      </c>
      <c r="F34" s="37">
        <v>127.73</v>
      </c>
      <c r="G34" s="128">
        <v>0.23899999999999999</v>
      </c>
      <c r="H34" s="37">
        <v>923.48900000000003</v>
      </c>
      <c r="I34" s="37">
        <v>1530.92</v>
      </c>
      <c r="J34" s="115">
        <f t="shared" si="2"/>
        <v>2118.8290000000002</v>
      </c>
      <c r="K34" s="81">
        <v>795.52</v>
      </c>
      <c r="L34" s="87">
        <v>127.73</v>
      </c>
      <c r="M34" s="116">
        <v>0.23899999999999999</v>
      </c>
      <c r="N34" s="37">
        <f t="shared" si="3"/>
        <v>923.48900000000003</v>
      </c>
      <c r="O34" s="88">
        <v>1195.3400000000001</v>
      </c>
      <c r="P34" s="129">
        <f t="shared" si="4"/>
        <v>100</v>
      </c>
      <c r="Q34" s="117"/>
      <c r="R34" s="118"/>
      <c r="S34" s="119"/>
      <c r="T34" s="120"/>
      <c r="U34" s="121"/>
      <c r="V34" s="105"/>
      <c r="W34" s="105"/>
      <c r="X34" s="105"/>
      <c r="Y34" s="105"/>
      <c r="Z34" s="105"/>
      <c r="AA34" s="122"/>
      <c r="AB34" s="122"/>
      <c r="AC34" s="123">
        <f t="shared" si="6"/>
        <v>100</v>
      </c>
      <c r="AD34" s="123">
        <f t="shared" si="6"/>
        <v>100</v>
      </c>
      <c r="AE34" s="123">
        <f t="shared" si="7"/>
        <v>78.079847412013692</v>
      </c>
      <c r="AF34" s="123">
        <f t="shared" si="8"/>
        <v>86.327462130394736</v>
      </c>
      <c r="AG34" s="2"/>
      <c r="AH34" s="2"/>
      <c r="AI34" s="2"/>
    </row>
    <row r="35" spans="1:35" ht="20.25" x14ac:dyDescent="0.3">
      <c r="A35" s="3"/>
      <c r="B35" s="10" t="s">
        <v>16</v>
      </c>
      <c r="C35" s="15"/>
      <c r="D35" s="110"/>
      <c r="E35" s="32"/>
      <c r="F35" s="32"/>
      <c r="G35" s="128"/>
      <c r="H35" s="37"/>
      <c r="I35" s="32"/>
      <c r="J35" s="115"/>
      <c r="K35" s="81"/>
      <c r="L35" s="87"/>
      <c r="M35" s="116"/>
      <c r="N35" s="37"/>
      <c r="O35" s="88"/>
      <c r="P35" s="129"/>
      <c r="Q35" s="124"/>
      <c r="R35" s="118"/>
      <c r="S35" s="119"/>
      <c r="T35" s="120"/>
      <c r="U35" s="105"/>
      <c r="V35" s="105"/>
      <c r="W35" s="105"/>
      <c r="X35" s="105"/>
      <c r="Y35" s="105"/>
      <c r="Z35" s="105"/>
      <c r="AA35" s="125">
        <f t="shared" si="5"/>
        <v>0</v>
      </c>
      <c r="AB35" s="125" t="e">
        <f t="shared" si="1"/>
        <v>#DIV/0!</v>
      </c>
      <c r="AC35" s="123"/>
      <c r="AD35" s="123"/>
      <c r="AE35" s="123"/>
      <c r="AF35" s="123"/>
      <c r="AG35" s="2"/>
      <c r="AH35" s="2"/>
      <c r="AI35" s="2"/>
    </row>
    <row r="36" spans="1:35" ht="20.25" x14ac:dyDescent="0.3">
      <c r="A36" s="3"/>
      <c r="B36" s="3" t="s">
        <v>7</v>
      </c>
      <c r="C36" s="15" t="s">
        <v>91</v>
      </c>
      <c r="D36" s="115">
        <v>2670.1590000000001</v>
      </c>
      <c r="E36" s="37">
        <v>1280.48</v>
      </c>
      <c r="F36" s="37">
        <v>127.73</v>
      </c>
      <c r="G36" s="128">
        <v>0.23899999999999999</v>
      </c>
      <c r="H36" s="37">
        <v>1408.4490000000001</v>
      </c>
      <c r="I36" s="37">
        <v>1261.71</v>
      </c>
      <c r="J36" s="115">
        <f t="shared" si="2"/>
        <v>2603.7890000000002</v>
      </c>
      <c r="K36" s="81">
        <v>1280.48</v>
      </c>
      <c r="L36" s="87">
        <v>127.73</v>
      </c>
      <c r="M36" s="116">
        <v>0.23899999999999999</v>
      </c>
      <c r="N36" s="37">
        <f t="shared" si="3"/>
        <v>1408.4490000000001</v>
      </c>
      <c r="O36" s="88">
        <v>1195.3400000000001</v>
      </c>
      <c r="P36" s="129">
        <f t="shared" si="4"/>
        <v>100</v>
      </c>
      <c r="Q36" s="117">
        <f t="shared" ref="Q36:Q41" si="11">Q20</f>
        <v>1510.746352628016</v>
      </c>
      <c r="R36" s="118">
        <v>1833.3</v>
      </c>
      <c r="S36" s="119">
        <v>127.73</v>
      </c>
      <c r="T36" s="120">
        <f t="shared" ref="T36:T41" si="12">R36+S36</f>
        <v>1961.03</v>
      </c>
      <c r="U36" s="121" t="e">
        <f>D36-#REF!</f>
        <v>#REF!</v>
      </c>
      <c r="V36" s="105"/>
      <c r="W36" s="105"/>
      <c r="X36" s="105"/>
      <c r="Y36" s="105"/>
      <c r="Z36" s="105"/>
      <c r="AA36" s="122">
        <f t="shared" si="5"/>
        <v>3471.776352628016</v>
      </c>
      <c r="AB36" s="122">
        <f t="shared" si="1"/>
        <v>130.02133403396635</v>
      </c>
      <c r="AC36" s="123">
        <f t="shared" si="6"/>
        <v>100</v>
      </c>
      <c r="AD36" s="123">
        <f t="shared" si="6"/>
        <v>100</v>
      </c>
      <c r="AE36" s="123">
        <f t="shared" si="7"/>
        <v>94.739678690031795</v>
      </c>
      <c r="AF36" s="123">
        <f t="shared" si="8"/>
        <v>97.51438022979157</v>
      </c>
      <c r="AG36" s="2"/>
      <c r="AH36" s="2"/>
      <c r="AI36" s="2"/>
    </row>
    <row r="37" spans="1:35" ht="20.25" x14ac:dyDescent="0.3">
      <c r="A37" s="3"/>
      <c r="B37" s="3" t="s">
        <v>9</v>
      </c>
      <c r="C37" s="15" t="s">
        <v>91</v>
      </c>
      <c r="D37" s="115">
        <v>2709.3090000000002</v>
      </c>
      <c r="E37" s="37">
        <v>1280.48</v>
      </c>
      <c r="F37" s="37">
        <v>127.73</v>
      </c>
      <c r="G37" s="128">
        <v>0.23899999999999999</v>
      </c>
      <c r="H37" s="37">
        <v>1408.4490000000001</v>
      </c>
      <c r="I37" s="37">
        <v>1300.8599999999999</v>
      </c>
      <c r="J37" s="115">
        <f t="shared" si="2"/>
        <v>2603.7890000000002</v>
      </c>
      <c r="K37" s="81">
        <v>1280.48</v>
      </c>
      <c r="L37" s="87">
        <v>127.73</v>
      </c>
      <c r="M37" s="116">
        <v>0.23899999999999999</v>
      </c>
      <c r="N37" s="37">
        <f t="shared" si="3"/>
        <v>1408.4490000000001</v>
      </c>
      <c r="O37" s="88">
        <v>1195.3400000000001</v>
      </c>
      <c r="P37" s="129">
        <f t="shared" si="4"/>
        <v>100</v>
      </c>
      <c r="Q37" s="117">
        <f t="shared" si="11"/>
        <v>1571.0842450180785</v>
      </c>
      <c r="R37" s="118">
        <v>1833.3</v>
      </c>
      <c r="S37" s="119">
        <v>127.73</v>
      </c>
      <c r="T37" s="120">
        <f t="shared" si="12"/>
        <v>1961.03</v>
      </c>
      <c r="U37" s="121"/>
      <c r="V37" s="105"/>
      <c r="W37" s="105"/>
      <c r="X37" s="105"/>
      <c r="Y37" s="105"/>
      <c r="Z37" s="105"/>
      <c r="AA37" s="122">
        <f>Q37+T37</f>
        <v>3532.1142450180787</v>
      </c>
      <c r="AB37" s="122">
        <f t="shared" si="1"/>
        <v>130.36956083702813</v>
      </c>
      <c r="AC37" s="123">
        <f t="shared" si="6"/>
        <v>100</v>
      </c>
      <c r="AD37" s="123">
        <f t="shared" si="6"/>
        <v>100</v>
      </c>
      <c r="AE37" s="123">
        <f t="shared" si="7"/>
        <v>91.888443029995557</v>
      </c>
      <c r="AF37" s="123">
        <f t="shared" si="8"/>
        <v>96.105279980984079</v>
      </c>
      <c r="AG37" s="2"/>
      <c r="AH37" s="2"/>
      <c r="AI37" s="2"/>
    </row>
    <row r="38" spans="1:35" ht="20.25" x14ac:dyDescent="0.3">
      <c r="A38" s="3"/>
      <c r="B38" s="3" t="s">
        <v>10</v>
      </c>
      <c r="C38" s="15" t="s">
        <v>91</v>
      </c>
      <c r="D38" s="115">
        <v>2740.5389999999998</v>
      </c>
      <c r="E38" s="37">
        <v>1280.48</v>
      </c>
      <c r="F38" s="37">
        <v>127.73</v>
      </c>
      <c r="G38" s="128">
        <v>0.23899999999999999</v>
      </c>
      <c r="H38" s="37">
        <v>1408.4490000000001</v>
      </c>
      <c r="I38" s="37">
        <v>1332.09</v>
      </c>
      <c r="J38" s="115">
        <f t="shared" si="2"/>
        <v>2603.7890000000002</v>
      </c>
      <c r="K38" s="81">
        <v>1280.48</v>
      </c>
      <c r="L38" s="87">
        <v>127.73</v>
      </c>
      <c r="M38" s="116">
        <v>0.23899999999999999</v>
      </c>
      <c r="N38" s="37">
        <f t="shared" si="3"/>
        <v>1408.4490000000001</v>
      </c>
      <c r="O38" s="88">
        <v>1195.3400000000001</v>
      </c>
      <c r="P38" s="129">
        <f t="shared" si="4"/>
        <v>100</v>
      </c>
      <c r="Q38" s="117">
        <f t="shared" si="11"/>
        <v>1619.3545589301284</v>
      </c>
      <c r="R38" s="118">
        <v>1833.3</v>
      </c>
      <c r="S38" s="119">
        <v>127.73</v>
      </c>
      <c r="T38" s="120">
        <f t="shared" si="12"/>
        <v>1961.03</v>
      </c>
      <c r="U38" s="121">
        <f>D38-R38</f>
        <v>907.23899999999981</v>
      </c>
      <c r="V38" s="105"/>
      <c r="W38" s="105"/>
      <c r="X38" s="105"/>
      <c r="Y38" s="105"/>
      <c r="Z38" s="105"/>
      <c r="AA38" s="122">
        <f t="shared" si="5"/>
        <v>3580.3845589301282</v>
      </c>
      <c r="AB38" s="122">
        <f t="shared" si="1"/>
        <v>130.64526937694112</v>
      </c>
      <c r="AC38" s="123">
        <f t="shared" si="6"/>
        <v>100</v>
      </c>
      <c r="AD38" s="123">
        <f t="shared" si="6"/>
        <v>100</v>
      </c>
      <c r="AE38" s="123">
        <f t="shared" si="7"/>
        <v>89.734177120164574</v>
      </c>
      <c r="AF38" s="123">
        <f t="shared" si="8"/>
        <v>95.01010567629217</v>
      </c>
      <c r="AG38" s="2"/>
      <c r="AH38" s="2"/>
      <c r="AI38" s="2"/>
    </row>
    <row r="39" spans="1:35" ht="20.25" x14ac:dyDescent="0.3">
      <c r="A39" s="3"/>
      <c r="B39" s="3" t="s">
        <v>11</v>
      </c>
      <c r="C39" s="15" t="s">
        <v>91</v>
      </c>
      <c r="D39" s="115">
        <v>2777.2690000000002</v>
      </c>
      <c r="E39" s="37">
        <v>1280.48</v>
      </c>
      <c r="F39" s="37">
        <v>127.73</v>
      </c>
      <c r="G39" s="128">
        <v>0.23899999999999999</v>
      </c>
      <c r="H39" s="37">
        <v>1408.4490000000001</v>
      </c>
      <c r="I39" s="37">
        <v>1368.82</v>
      </c>
      <c r="J39" s="115">
        <f t="shared" si="2"/>
        <v>2603.7890000000002</v>
      </c>
      <c r="K39" s="81">
        <v>1280.48</v>
      </c>
      <c r="L39" s="87">
        <v>127.73</v>
      </c>
      <c r="M39" s="116">
        <v>0.23899999999999999</v>
      </c>
      <c r="N39" s="37">
        <f t="shared" si="3"/>
        <v>1408.4490000000001</v>
      </c>
      <c r="O39" s="88">
        <v>1195.3400000000001</v>
      </c>
      <c r="P39" s="129">
        <f t="shared" si="4"/>
        <v>100</v>
      </c>
      <c r="Q39" s="117">
        <f t="shared" si="11"/>
        <v>1676.0197100442738</v>
      </c>
      <c r="R39" s="118">
        <v>1833.3</v>
      </c>
      <c r="S39" s="119">
        <v>127.73</v>
      </c>
      <c r="T39" s="120">
        <f t="shared" si="12"/>
        <v>1961.03</v>
      </c>
      <c r="U39" s="121">
        <f>D39-R39</f>
        <v>943.96900000000028</v>
      </c>
      <c r="V39" s="105"/>
      <c r="W39" s="105"/>
      <c r="X39" s="105"/>
      <c r="Y39" s="105"/>
      <c r="Z39" s="105"/>
      <c r="AA39" s="122">
        <f t="shared" si="5"/>
        <v>3637.0497100442735</v>
      </c>
      <c r="AB39" s="122">
        <f t="shared" si="1"/>
        <v>130.95777578780715</v>
      </c>
      <c r="AC39" s="123">
        <f t="shared" si="6"/>
        <v>100</v>
      </c>
      <c r="AD39" s="123">
        <f t="shared" si="6"/>
        <v>100</v>
      </c>
      <c r="AE39" s="123">
        <f t="shared" si="7"/>
        <v>87.326310252626357</v>
      </c>
      <c r="AF39" s="123">
        <f t="shared" si="8"/>
        <v>93.753575904962744</v>
      </c>
      <c r="AG39" s="2"/>
      <c r="AH39" s="2"/>
      <c r="AI39" s="2"/>
    </row>
    <row r="40" spans="1:35" ht="20.25" x14ac:dyDescent="0.3">
      <c r="A40" s="3"/>
      <c r="B40" s="3" t="s">
        <v>12</v>
      </c>
      <c r="C40" s="15" t="s">
        <v>91</v>
      </c>
      <c r="D40" s="115">
        <v>2821.0389999999998</v>
      </c>
      <c r="E40" s="37">
        <v>1280.48</v>
      </c>
      <c r="F40" s="37">
        <v>127.73</v>
      </c>
      <c r="G40" s="128">
        <v>0.23899999999999999</v>
      </c>
      <c r="H40" s="37">
        <v>1408.4490000000001</v>
      </c>
      <c r="I40" s="37">
        <v>1412.59</v>
      </c>
      <c r="J40" s="115">
        <f t="shared" si="2"/>
        <v>2603.7890000000002</v>
      </c>
      <c r="K40" s="81">
        <v>1280.48</v>
      </c>
      <c r="L40" s="87">
        <v>127.73</v>
      </c>
      <c r="M40" s="116">
        <v>0.23899999999999999</v>
      </c>
      <c r="N40" s="37">
        <f t="shared" si="3"/>
        <v>1408.4490000000001</v>
      </c>
      <c r="O40" s="88">
        <v>1195.3400000000001</v>
      </c>
      <c r="P40" s="129">
        <f t="shared" si="4"/>
        <v>100</v>
      </c>
      <c r="Q40" s="117">
        <f t="shared" si="11"/>
        <v>1743.4782232753996</v>
      </c>
      <c r="R40" s="118">
        <v>1833.3</v>
      </c>
      <c r="S40" s="119">
        <v>127.73</v>
      </c>
      <c r="T40" s="120">
        <f t="shared" si="12"/>
        <v>1961.03</v>
      </c>
      <c r="U40" s="121"/>
      <c r="V40" s="105"/>
      <c r="W40" s="105"/>
      <c r="X40" s="105"/>
      <c r="Y40" s="105"/>
      <c r="Z40" s="105"/>
      <c r="AA40" s="122">
        <f>Q40+T40</f>
        <v>3704.5082232753994</v>
      </c>
      <c r="AB40" s="122">
        <f t="shared" si="1"/>
        <v>131.31715737625035</v>
      </c>
      <c r="AC40" s="123">
        <f t="shared" si="6"/>
        <v>100</v>
      </c>
      <c r="AD40" s="123">
        <f t="shared" si="6"/>
        <v>100</v>
      </c>
      <c r="AE40" s="123">
        <f t="shared" si="7"/>
        <v>84.620448962543989</v>
      </c>
      <c r="AF40" s="123">
        <f t="shared" si="8"/>
        <v>92.298936668369365</v>
      </c>
      <c r="AG40" s="2"/>
      <c r="AH40" s="2"/>
      <c r="AI40" s="2"/>
    </row>
    <row r="41" spans="1:35" ht="20.25" x14ac:dyDescent="0.3">
      <c r="A41" s="3"/>
      <c r="B41" s="3" t="s">
        <v>13</v>
      </c>
      <c r="C41" s="15" t="s">
        <v>91</v>
      </c>
      <c r="D41" s="115">
        <v>2873.819</v>
      </c>
      <c r="E41" s="37">
        <v>1280.48</v>
      </c>
      <c r="F41" s="37">
        <v>127.73</v>
      </c>
      <c r="G41" s="128">
        <v>0.23899999999999999</v>
      </c>
      <c r="H41" s="37">
        <v>1408.4490000000001</v>
      </c>
      <c r="I41" s="37">
        <v>1465.37</v>
      </c>
      <c r="J41" s="115">
        <f t="shared" si="2"/>
        <v>2603.7890000000002</v>
      </c>
      <c r="K41" s="81">
        <v>1280.48</v>
      </c>
      <c r="L41" s="87">
        <v>127.73</v>
      </c>
      <c r="M41" s="116">
        <v>0.23899999999999999</v>
      </c>
      <c r="N41" s="37">
        <f t="shared" si="3"/>
        <v>1408.4490000000001</v>
      </c>
      <c r="O41" s="88">
        <v>1195.3400000000001</v>
      </c>
      <c r="P41" s="129">
        <f t="shared" si="4"/>
        <v>100</v>
      </c>
      <c r="Q41" s="117">
        <f t="shared" si="11"/>
        <v>1825.1385287657095</v>
      </c>
      <c r="R41" s="118">
        <v>1833.3</v>
      </c>
      <c r="S41" s="119">
        <v>127.73</v>
      </c>
      <c r="T41" s="120">
        <f t="shared" si="12"/>
        <v>1961.03</v>
      </c>
      <c r="U41" s="121">
        <f>D41-R41</f>
        <v>1040.519</v>
      </c>
      <c r="V41" s="105"/>
      <c r="W41" s="105"/>
      <c r="X41" s="105"/>
      <c r="Y41" s="105"/>
      <c r="Z41" s="105"/>
      <c r="AA41" s="122">
        <f t="shared" si="5"/>
        <v>3786.1685287657092</v>
      </c>
      <c r="AB41" s="122">
        <f t="shared" si="1"/>
        <v>131.74693774262434</v>
      </c>
      <c r="AC41" s="123">
        <f t="shared" si="6"/>
        <v>100</v>
      </c>
      <c r="AD41" s="123">
        <f t="shared" si="6"/>
        <v>100</v>
      </c>
      <c r="AE41" s="123">
        <f t="shared" si="7"/>
        <v>81.572572114892509</v>
      </c>
      <c r="AF41" s="123">
        <f t="shared" si="8"/>
        <v>90.603792375233098</v>
      </c>
      <c r="AG41" s="2"/>
      <c r="AH41" s="2"/>
      <c r="AI41" s="2"/>
    </row>
    <row r="42" spans="1:35" ht="20.25" x14ac:dyDescent="0.3">
      <c r="A42" s="3"/>
      <c r="B42" s="3" t="s">
        <v>14</v>
      </c>
      <c r="C42" s="15" t="s">
        <v>91</v>
      </c>
      <c r="D42" s="115">
        <v>2939.3690000000001</v>
      </c>
      <c r="E42" s="37">
        <v>1280.48</v>
      </c>
      <c r="F42" s="37">
        <v>127.73</v>
      </c>
      <c r="G42" s="128">
        <v>0.23899999999999999</v>
      </c>
      <c r="H42" s="37">
        <v>1408.4490000000001</v>
      </c>
      <c r="I42" s="37">
        <v>1530.92</v>
      </c>
      <c r="J42" s="115">
        <f t="shared" si="2"/>
        <v>2603.7890000000002</v>
      </c>
      <c r="K42" s="81">
        <v>1280.48</v>
      </c>
      <c r="L42" s="87">
        <v>127.73</v>
      </c>
      <c r="M42" s="116">
        <v>0.23899999999999999</v>
      </c>
      <c r="N42" s="37">
        <f t="shared" si="3"/>
        <v>1408.4490000000001</v>
      </c>
      <c r="O42" s="88">
        <v>1195.3400000000001</v>
      </c>
      <c r="P42" s="129">
        <f t="shared" si="4"/>
        <v>100</v>
      </c>
      <c r="Q42" s="117"/>
      <c r="R42" s="118"/>
      <c r="S42" s="119"/>
      <c r="T42" s="120"/>
      <c r="U42" s="121"/>
      <c r="V42" s="105"/>
      <c r="W42" s="105"/>
      <c r="X42" s="105"/>
      <c r="Y42" s="105"/>
      <c r="Z42" s="105"/>
      <c r="AA42" s="122"/>
      <c r="AB42" s="122"/>
      <c r="AC42" s="123">
        <f t="shared" si="6"/>
        <v>100</v>
      </c>
      <c r="AD42" s="123">
        <f t="shared" si="6"/>
        <v>100</v>
      </c>
      <c r="AE42" s="123">
        <f t="shared" si="7"/>
        <v>78.079847412013692</v>
      </c>
      <c r="AF42" s="123">
        <f>J42/D42*100</f>
        <v>88.583263959033388</v>
      </c>
      <c r="AG42" s="2"/>
      <c r="AH42" s="2"/>
      <c r="AI42" s="2"/>
    </row>
    <row r="43" spans="1:35" ht="20.25" x14ac:dyDescent="0.3">
      <c r="A43" s="3"/>
      <c r="B43" s="10" t="s">
        <v>17</v>
      </c>
      <c r="C43" s="15"/>
      <c r="D43" s="110"/>
      <c r="E43" s="32"/>
      <c r="F43" s="32"/>
      <c r="G43" s="128"/>
      <c r="H43" s="37"/>
      <c r="I43" s="32"/>
      <c r="J43" s="115"/>
      <c r="K43" s="81"/>
      <c r="L43" s="87"/>
      <c r="M43" s="116"/>
      <c r="N43" s="37"/>
      <c r="O43" s="88"/>
      <c r="P43" s="129"/>
      <c r="Q43" s="124"/>
      <c r="R43" s="118"/>
      <c r="S43" s="119"/>
      <c r="T43" s="120"/>
      <c r="U43" s="105"/>
      <c r="V43" s="105"/>
      <c r="W43" s="105"/>
      <c r="X43" s="105"/>
      <c r="Y43" s="105"/>
      <c r="Z43" s="105"/>
      <c r="AA43" s="125">
        <f t="shared" si="5"/>
        <v>0</v>
      </c>
      <c r="AB43" s="125" t="e">
        <f t="shared" si="1"/>
        <v>#DIV/0!</v>
      </c>
      <c r="AC43" s="123"/>
      <c r="AD43" s="123"/>
      <c r="AE43" s="123"/>
      <c r="AF43" s="123"/>
      <c r="AG43" s="2"/>
      <c r="AH43" s="2"/>
      <c r="AI43" s="2"/>
    </row>
    <row r="44" spans="1:35" ht="20.25" x14ac:dyDescent="0.3">
      <c r="A44" s="3"/>
      <c r="B44" s="3" t="s">
        <v>7</v>
      </c>
      <c r="C44" s="15" t="s">
        <v>91</v>
      </c>
      <c r="D44" s="115">
        <v>3203.1090000000004</v>
      </c>
      <c r="E44" s="37">
        <v>1813.43</v>
      </c>
      <c r="F44" s="37">
        <v>127.73</v>
      </c>
      <c r="G44" s="128">
        <v>0.23899999999999999</v>
      </c>
      <c r="H44" s="37">
        <v>1941.3990000000001</v>
      </c>
      <c r="I44" s="37">
        <v>1261.71</v>
      </c>
      <c r="J44" s="115">
        <f t="shared" si="2"/>
        <v>3136.7390000000005</v>
      </c>
      <c r="K44" s="81">
        <v>1813.43</v>
      </c>
      <c r="L44" s="87">
        <v>127.73</v>
      </c>
      <c r="M44" s="116">
        <v>0.23899999999999999</v>
      </c>
      <c r="N44" s="37">
        <f t="shared" si="3"/>
        <v>1941.3990000000001</v>
      </c>
      <c r="O44" s="88">
        <v>1195.3400000000001</v>
      </c>
      <c r="P44" s="129">
        <f t="shared" si="4"/>
        <v>100</v>
      </c>
      <c r="Q44" s="117">
        <f t="shared" ref="Q44:Q49" si="13">Q20</f>
        <v>1510.746352628016</v>
      </c>
      <c r="R44" s="118">
        <v>2209.1</v>
      </c>
      <c r="S44" s="119">
        <v>127.73</v>
      </c>
      <c r="T44" s="120">
        <f t="shared" ref="T44:T49" si="14">R44+S44</f>
        <v>2336.83</v>
      </c>
      <c r="U44" s="126">
        <f>D44-R44</f>
        <v>994.00900000000047</v>
      </c>
      <c r="V44" s="105"/>
      <c r="W44" s="105"/>
      <c r="X44" s="105"/>
      <c r="Y44" s="105"/>
      <c r="Z44" s="105"/>
      <c r="AA44" s="122">
        <f t="shared" si="5"/>
        <v>3847.5763526280161</v>
      </c>
      <c r="AB44" s="122">
        <f t="shared" si="1"/>
        <v>120.12005687686607</v>
      </c>
      <c r="AC44" s="123">
        <f t="shared" si="6"/>
        <v>100</v>
      </c>
      <c r="AD44" s="123">
        <f t="shared" si="6"/>
        <v>100</v>
      </c>
      <c r="AE44" s="123">
        <f t="shared" si="7"/>
        <v>94.739678690031795</v>
      </c>
      <c r="AF44" s="123">
        <f t="shared" si="8"/>
        <v>97.927950625470444</v>
      </c>
      <c r="AG44" s="2"/>
      <c r="AH44" s="2"/>
      <c r="AI44" s="2"/>
    </row>
    <row r="45" spans="1:35" ht="20.25" x14ac:dyDescent="0.3">
      <c r="A45" s="3"/>
      <c r="B45" s="3" t="s">
        <v>9</v>
      </c>
      <c r="C45" s="15" t="s">
        <v>91</v>
      </c>
      <c r="D45" s="115">
        <v>3242.259</v>
      </c>
      <c r="E45" s="37">
        <v>1813.43</v>
      </c>
      <c r="F45" s="37">
        <v>127.73</v>
      </c>
      <c r="G45" s="128">
        <v>0.23899999999999999</v>
      </c>
      <c r="H45" s="37">
        <v>1941.3990000000001</v>
      </c>
      <c r="I45" s="37">
        <v>1300.8599999999999</v>
      </c>
      <c r="J45" s="115">
        <f t="shared" si="2"/>
        <v>3136.7390000000005</v>
      </c>
      <c r="K45" s="81">
        <v>1813.43</v>
      </c>
      <c r="L45" s="87">
        <v>127.73</v>
      </c>
      <c r="M45" s="116">
        <v>0.23899999999999999</v>
      </c>
      <c r="N45" s="37">
        <f t="shared" si="3"/>
        <v>1941.3990000000001</v>
      </c>
      <c r="O45" s="88">
        <v>1195.3400000000001</v>
      </c>
      <c r="P45" s="129">
        <f t="shared" si="4"/>
        <v>100</v>
      </c>
      <c r="Q45" s="117">
        <f t="shared" si="13"/>
        <v>1571.0842450180785</v>
      </c>
      <c r="R45" s="118">
        <v>2209.1</v>
      </c>
      <c r="S45" s="119">
        <v>127.73</v>
      </c>
      <c r="T45" s="120">
        <f t="shared" si="14"/>
        <v>2336.83</v>
      </c>
      <c r="U45" s="126"/>
      <c r="V45" s="105"/>
      <c r="W45" s="105"/>
      <c r="X45" s="105"/>
      <c r="Y45" s="105"/>
      <c r="Z45" s="105"/>
      <c r="AA45" s="122">
        <f t="shared" si="5"/>
        <v>3907.9142450180784</v>
      </c>
      <c r="AB45" s="122">
        <f t="shared" si="1"/>
        <v>120.53060057873472</v>
      </c>
      <c r="AC45" s="123">
        <f t="shared" si="6"/>
        <v>100</v>
      </c>
      <c r="AD45" s="123">
        <f t="shared" si="6"/>
        <v>100</v>
      </c>
      <c r="AE45" s="123">
        <f t="shared" si="7"/>
        <v>91.888443029995557</v>
      </c>
      <c r="AF45" s="123">
        <f t="shared" si="8"/>
        <v>96.745479000906485</v>
      </c>
      <c r="AG45" s="2"/>
      <c r="AH45" s="2"/>
      <c r="AI45" s="2"/>
    </row>
    <row r="46" spans="1:35" ht="20.25" x14ac:dyDescent="0.3">
      <c r="A46" s="3"/>
      <c r="B46" s="3" t="s">
        <v>10</v>
      </c>
      <c r="C46" s="15" t="s">
        <v>91</v>
      </c>
      <c r="D46" s="115">
        <v>3273.489</v>
      </c>
      <c r="E46" s="37">
        <v>1813.43</v>
      </c>
      <c r="F46" s="37">
        <v>127.73</v>
      </c>
      <c r="G46" s="128">
        <v>0.23899999999999999</v>
      </c>
      <c r="H46" s="37">
        <v>1941.3990000000001</v>
      </c>
      <c r="I46" s="37">
        <v>1332.09</v>
      </c>
      <c r="J46" s="115">
        <f t="shared" si="2"/>
        <v>3136.7390000000005</v>
      </c>
      <c r="K46" s="81">
        <v>1813.43</v>
      </c>
      <c r="L46" s="87">
        <v>127.73</v>
      </c>
      <c r="M46" s="116">
        <v>0.23899999999999999</v>
      </c>
      <c r="N46" s="37">
        <f t="shared" si="3"/>
        <v>1941.3990000000001</v>
      </c>
      <c r="O46" s="88">
        <v>1195.3400000000001</v>
      </c>
      <c r="P46" s="129">
        <f t="shared" si="4"/>
        <v>100</v>
      </c>
      <c r="Q46" s="117">
        <f t="shared" si="13"/>
        <v>1619.3545589301284</v>
      </c>
      <c r="R46" s="118">
        <v>2209.1</v>
      </c>
      <c r="S46" s="119">
        <v>127.73</v>
      </c>
      <c r="T46" s="120">
        <f t="shared" si="14"/>
        <v>2336.83</v>
      </c>
      <c r="U46" s="126">
        <f>D46-R46</f>
        <v>1064.3890000000001</v>
      </c>
      <c r="V46" s="105"/>
      <c r="W46" s="105"/>
      <c r="X46" s="105"/>
      <c r="Y46" s="105"/>
      <c r="Z46" s="105"/>
      <c r="AA46" s="122">
        <f>Q46+T46</f>
        <v>3956.1845589301283</v>
      </c>
      <c r="AB46" s="122">
        <f t="shared" si="1"/>
        <v>120.85528801013623</v>
      </c>
      <c r="AC46" s="123">
        <f t="shared" si="6"/>
        <v>100</v>
      </c>
      <c r="AD46" s="123">
        <f t="shared" si="6"/>
        <v>100</v>
      </c>
      <c r="AE46" s="123">
        <f t="shared" si="7"/>
        <v>89.734177120164574</v>
      </c>
      <c r="AF46" s="123">
        <f t="shared" si="8"/>
        <v>95.822500090881633</v>
      </c>
      <c r="AG46" s="2"/>
      <c r="AH46" s="2"/>
      <c r="AI46" s="2"/>
    </row>
    <row r="47" spans="1:35" ht="20.25" x14ac:dyDescent="0.3">
      <c r="A47" s="3"/>
      <c r="B47" s="3" t="s">
        <v>11</v>
      </c>
      <c r="C47" s="15" t="s">
        <v>91</v>
      </c>
      <c r="D47" s="115">
        <v>3310.2190000000001</v>
      </c>
      <c r="E47" s="37">
        <v>1813.43</v>
      </c>
      <c r="F47" s="37">
        <v>127.73</v>
      </c>
      <c r="G47" s="128">
        <v>0.23899999999999999</v>
      </c>
      <c r="H47" s="37">
        <v>1941.3990000000001</v>
      </c>
      <c r="I47" s="37">
        <v>1368.82</v>
      </c>
      <c r="J47" s="115">
        <f t="shared" si="2"/>
        <v>3136.7390000000005</v>
      </c>
      <c r="K47" s="81">
        <v>1813.43</v>
      </c>
      <c r="L47" s="87">
        <v>127.73</v>
      </c>
      <c r="M47" s="116">
        <v>0.23899999999999999</v>
      </c>
      <c r="N47" s="37">
        <f t="shared" si="3"/>
        <v>1941.3990000000001</v>
      </c>
      <c r="O47" s="88">
        <v>1195.3400000000001</v>
      </c>
      <c r="P47" s="129">
        <f t="shared" si="4"/>
        <v>100</v>
      </c>
      <c r="Q47" s="117">
        <f t="shared" si="13"/>
        <v>1676.0197100442738</v>
      </c>
      <c r="R47" s="118">
        <v>2209.1</v>
      </c>
      <c r="S47" s="119">
        <v>127.73</v>
      </c>
      <c r="T47" s="120">
        <f t="shared" si="14"/>
        <v>2336.83</v>
      </c>
      <c r="U47" s="126">
        <f>D47-R47</f>
        <v>1101.1190000000001</v>
      </c>
      <c r="V47" s="105"/>
      <c r="W47" s="105"/>
      <c r="X47" s="105"/>
      <c r="Y47" s="105"/>
      <c r="Z47" s="105"/>
      <c r="AA47" s="122">
        <f t="shared" si="5"/>
        <v>4012.8497100442737</v>
      </c>
      <c r="AB47" s="122">
        <f t="shared" si="1"/>
        <v>121.22610951252088</v>
      </c>
      <c r="AC47" s="123">
        <f t="shared" si="6"/>
        <v>100</v>
      </c>
      <c r="AD47" s="123">
        <f t="shared" si="6"/>
        <v>100</v>
      </c>
      <c r="AE47" s="123">
        <f t="shared" si="7"/>
        <v>87.326310252626357</v>
      </c>
      <c r="AF47" s="123">
        <f t="shared" si="8"/>
        <v>94.759259130589257</v>
      </c>
      <c r="AG47" s="2"/>
      <c r="AH47" s="2"/>
      <c r="AI47" s="2"/>
    </row>
    <row r="48" spans="1:35" ht="20.25" x14ac:dyDescent="0.3">
      <c r="A48" s="3"/>
      <c r="B48" s="3" t="s">
        <v>12</v>
      </c>
      <c r="C48" s="15" t="s">
        <v>91</v>
      </c>
      <c r="D48" s="115">
        <v>3353.989</v>
      </c>
      <c r="E48" s="37">
        <v>1813.43</v>
      </c>
      <c r="F48" s="37">
        <v>127.73</v>
      </c>
      <c r="G48" s="128">
        <v>0.23899999999999999</v>
      </c>
      <c r="H48" s="37">
        <v>1941.3990000000001</v>
      </c>
      <c r="I48" s="37">
        <v>1412.59</v>
      </c>
      <c r="J48" s="115">
        <f t="shared" si="2"/>
        <v>3136.7390000000005</v>
      </c>
      <c r="K48" s="81">
        <v>1813.43</v>
      </c>
      <c r="L48" s="87">
        <v>127.73</v>
      </c>
      <c r="M48" s="116">
        <v>0.23899999999999999</v>
      </c>
      <c r="N48" s="37">
        <f t="shared" si="3"/>
        <v>1941.3990000000001</v>
      </c>
      <c r="O48" s="88">
        <v>1195.3400000000001</v>
      </c>
      <c r="P48" s="129">
        <f t="shared" si="4"/>
        <v>100</v>
      </c>
      <c r="Q48" s="117">
        <f t="shared" si="13"/>
        <v>1743.4782232753996</v>
      </c>
      <c r="R48" s="118">
        <v>2209.1</v>
      </c>
      <c r="S48" s="119">
        <v>127.73</v>
      </c>
      <c r="T48" s="120">
        <f t="shared" si="14"/>
        <v>2336.83</v>
      </c>
      <c r="U48" s="126"/>
      <c r="V48" s="105"/>
      <c r="W48" s="105"/>
      <c r="X48" s="105"/>
      <c r="Y48" s="105"/>
      <c r="Z48" s="105"/>
      <c r="AA48" s="122">
        <f>Q48+T48</f>
        <v>4080.3082232753995</v>
      </c>
      <c r="AB48" s="122">
        <f t="shared" si="1"/>
        <v>121.65538477542412</v>
      </c>
      <c r="AC48" s="123">
        <f t="shared" si="6"/>
        <v>100</v>
      </c>
      <c r="AD48" s="123">
        <f t="shared" si="6"/>
        <v>100</v>
      </c>
      <c r="AE48" s="123">
        <f t="shared" si="7"/>
        <v>84.620448962543989</v>
      </c>
      <c r="AF48" s="123">
        <f t="shared" si="8"/>
        <v>93.522638267448116</v>
      </c>
      <c r="AG48" s="2"/>
      <c r="AH48" s="2"/>
      <c r="AI48" s="2"/>
    </row>
    <row r="49" spans="1:35" ht="20.25" x14ac:dyDescent="0.3">
      <c r="A49" s="3"/>
      <c r="B49" s="3" t="s">
        <v>13</v>
      </c>
      <c r="C49" s="15" t="s">
        <v>91</v>
      </c>
      <c r="D49" s="115">
        <v>3406.7690000000002</v>
      </c>
      <c r="E49" s="37">
        <v>1813.43</v>
      </c>
      <c r="F49" s="37">
        <v>127.73</v>
      </c>
      <c r="G49" s="128">
        <v>0.23899999999999999</v>
      </c>
      <c r="H49" s="37">
        <v>1941.3990000000001</v>
      </c>
      <c r="I49" s="37">
        <v>1465.37</v>
      </c>
      <c r="J49" s="115">
        <f t="shared" si="2"/>
        <v>3136.7390000000005</v>
      </c>
      <c r="K49" s="81">
        <v>1813.43</v>
      </c>
      <c r="L49" s="87">
        <v>127.73</v>
      </c>
      <c r="M49" s="116">
        <v>0.23899999999999999</v>
      </c>
      <c r="N49" s="37">
        <f t="shared" si="3"/>
        <v>1941.3990000000001</v>
      </c>
      <c r="O49" s="88">
        <v>1195.3400000000001</v>
      </c>
      <c r="P49" s="129">
        <f t="shared" si="4"/>
        <v>100</v>
      </c>
      <c r="Q49" s="117">
        <f t="shared" si="13"/>
        <v>1825.1385287657095</v>
      </c>
      <c r="R49" s="118">
        <v>2209.1</v>
      </c>
      <c r="S49" s="119">
        <v>127.73</v>
      </c>
      <c r="T49" s="120">
        <f t="shared" si="14"/>
        <v>2336.83</v>
      </c>
      <c r="U49" s="126">
        <f>D49-R49</f>
        <v>1197.6690000000003</v>
      </c>
      <c r="V49" s="105"/>
      <c r="W49" s="105"/>
      <c r="X49" s="105"/>
      <c r="Y49" s="105"/>
      <c r="Z49" s="105"/>
      <c r="AA49" s="122">
        <f t="shared" si="5"/>
        <v>4161.9685287657094</v>
      </c>
      <c r="AB49" s="122">
        <f t="shared" si="1"/>
        <v>122.16761772711062</v>
      </c>
      <c r="AC49" s="123">
        <f t="shared" si="6"/>
        <v>100</v>
      </c>
      <c r="AD49" s="123">
        <f t="shared" si="6"/>
        <v>100</v>
      </c>
      <c r="AE49" s="123">
        <f t="shared" si="7"/>
        <v>81.572572114892509</v>
      </c>
      <c r="AF49" s="123">
        <f t="shared" si="8"/>
        <v>92.07372146453136</v>
      </c>
      <c r="AG49" s="2"/>
      <c r="AH49" s="2"/>
      <c r="AI49" s="2"/>
    </row>
    <row r="50" spans="1:35" ht="20.25" x14ac:dyDescent="0.3">
      <c r="A50" s="3"/>
      <c r="B50" s="3" t="s">
        <v>14</v>
      </c>
      <c r="C50" s="15" t="s">
        <v>91</v>
      </c>
      <c r="D50" s="115">
        <v>3472.3190000000004</v>
      </c>
      <c r="E50" s="37">
        <v>1813.43</v>
      </c>
      <c r="F50" s="37">
        <v>127.73</v>
      </c>
      <c r="G50" s="128">
        <v>0.23899999999999999</v>
      </c>
      <c r="H50" s="37">
        <v>1941.3990000000001</v>
      </c>
      <c r="I50" s="37">
        <v>1530.92</v>
      </c>
      <c r="J50" s="115">
        <f t="shared" si="2"/>
        <v>3136.7390000000005</v>
      </c>
      <c r="K50" s="81">
        <v>1813.43</v>
      </c>
      <c r="L50" s="87">
        <v>127.73</v>
      </c>
      <c r="M50" s="116">
        <v>0.23899999999999999</v>
      </c>
      <c r="N50" s="37">
        <f t="shared" si="3"/>
        <v>1941.3990000000001</v>
      </c>
      <c r="O50" s="88">
        <v>1195.3400000000001</v>
      </c>
      <c r="P50" s="129">
        <f t="shared" si="4"/>
        <v>100</v>
      </c>
      <c r="Q50" s="117"/>
      <c r="R50" s="118"/>
      <c r="S50" s="119"/>
      <c r="T50" s="120"/>
      <c r="U50" s="126"/>
      <c r="V50" s="105"/>
      <c r="W50" s="105"/>
      <c r="X50" s="105"/>
      <c r="Y50" s="105"/>
      <c r="Z50" s="105"/>
      <c r="AA50" s="122"/>
      <c r="AB50" s="122"/>
      <c r="AC50" s="123">
        <f t="shared" si="6"/>
        <v>100</v>
      </c>
      <c r="AD50" s="123">
        <f t="shared" si="6"/>
        <v>100</v>
      </c>
      <c r="AE50" s="123">
        <f t="shared" si="7"/>
        <v>78.079847412013692</v>
      </c>
      <c r="AF50" s="123">
        <f t="shared" si="8"/>
        <v>90.335565367122101</v>
      </c>
      <c r="AG50" s="2"/>
      <c r="AH50" s="2"/>
      <c r="AI50" s="2"/>
    </row>
    <row r="51" spans="1:35" x14ac:dyDescent="0.25">
      <c r="A51" s="3"/>
      <c r="B51" s="3"/>
      <c r="C51" s="15"/>
      <c r="D51" s="32"/>
      <c r="E51" s="32"/>
      <c r="F51" s="32"/>
      <c r="G51" s="128"/>
      <c r="H51" s="86"/>
      <c r="I51" s="32"/>
      <c r="J51" s="32"/>
      <c r="K51" s="32"/>
      <c r="L51" s="32"/>
      <c r="M51" s="32"/>
      <c r="N51" s="32"/>
      <c r="O51" s="88"/>
      <c r="P51" s="111"/>
      <c r="Q51" s="124"/>
      <c r="R51" s="113"/>
      <c r="S51" s="113"/>
      <c r="T51" s="130"/>
      <c r="U51" s="126"/>
      <c r="V51" s="105"/>
      <c r="W51" s="105"/>
      <c r="X51" s="105"/>
      <c r="Y51" s="105"/>
      <c r="Z51" s="105"/>
      <c r="AA51" s="131"/>
      <c r="AB51" s="131"/>
      <c r="AC51" s="109"/>
      <c r="AD51" s="109"/>
      <c r="AE51" s="109"/>
      <c r="AF51" s="109"/>
      <c r="AG51" s="2"/>
      <c r="AH51" s="2"/>
      <c r="AI51" s="2"/>
    </row>
    <row r="52" spans="1:35" ht="20.25" hidden="1" customHeight="1" x14ac:dyDescent="0.25">
      <c r="A52" s="5"/>
      <c r="B52" s="127" t="s">
        <v>18</v>
      </c>
      <c r="C52" s="4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6"/>
      <c r="R52" s="6"/>
      <c r="S52" s="6"/>
      <c r="T52" s="92">
        <f t="shared" ref="T52:T74" si="15">R52+S52</f>
        <v>0</v>
      </c>
      <c r="U52" s="91"/>
      <c r="V52" s="6"/>
      <c r="W52" s="6"/>
      <c r="X52" s="6"/>
      <c r="Y52" s="6"/>
      <c r="Z52" s="6"/>
      <c r="AA52" s="39"/>
      <c r="AB52" s="39"/>
    </row>
    <row r="53" spans="1:35" ht="7.5" hidden="1" customHeight="1" x14ac:dyDescent="0.25">
      <c r="A53" s="3"/>
      <c r="B53" s="40" t="s">
        <v>19</v>
      </c>
      <c r="C53" s="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41"/>
      <c r="S53" s="34"/>
      <c r="T53" s="92">
        <f t="shared" si="15"/>
        <v>0</v>
      </c>
      <c r="U53" s="91"/>
      <c r="V53" s="6"/>
      <c r="W53" s="6"/>
      <c r="X53" s="6"/>
      <c r="Y53" s="6"/>
      <c r="Z53" s="6"/>
      <c r="AA53" s="39"/>
      <c r="AB53" s="39"/>
    </row>
    <row r="54" spans="1:35" ht="19.5" hidden="1" customHeight="1" x14ac:dyDescent="0.25">
      <c r="A54" s="3"/>
      <c r="B54" s="10" t="s">
        <v>6</v>
      </c>
      <c r="C54" s="7" t="s">
        <v>8</v>
      </c>
      <c r="D54" s="38">
        <v>0.88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41">
        <v>0.32500000000000001</v>
      </c>
      <c r="S54" s="34">
        <v>0.99558000000000002</v>
      </c>
      <c r="T54" s="92">
        <f t="shared" si="15"/>
        <v>1.3205800000000001</v>
      </c>
      <c r="U54" s="91">
        <f>D54-R54</f>
        <v>0.55499999999999994</v>
      </c>
      <c r="V54" s="6"/>
      <c r="W54" s="6"/>
      <c r="X54" s="6"/>
      <c r="Y54" s="6"/>
      <c r="Z54" s="6"/>
      <c r="AA54" s="39">
        <f>T54-D54</f>
        <v>0.44058000000000008</v>
      </c>
      <c r="AB54" s="39">
        <f>AA54/D54*100</f>
        <v>50.065909090909102</v>
      </c>
    </row>
    <row r="55" spans="1:35" ht="21.2" hidden="1" customHeight="1" x14ac:dyDescent="0.25">
      <c r="A55" s="3"/>
      <c r="B55" s="10" t="s">
        <v>15</v>
      </c>
      <c r="C55" s="7" t="s">
        <v>8</v>
      </c>
      <c r="D55" s="38">
        <v>0.92600000000000005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41">
        <v>0.371</v>
      </c>
      <c r="S55" s="33">
        <v>0.99558000000000002</v>
      </c>
      <c r="T55" s="92">
        <f t="shared" si="15"/>
        <v>1.3665799999999999</v>
      </c>
      <c r="U55" s="91">
        <f>D55-R55</f>
        <v>0.55500000000000005</v>
      </c>
      <c r="V55" s="6"/>
      <c r="W55" s="6"/>
      <c r="X55" s="6"/>
      <c r="Y55" s="6"/>
      <c r="Z55" s="6"/>
      <c r="AA55" s="39">
        <f>T55-D55</f>
        <v>0.44057999999999986</v>
      </c>
      <c r="AB55" s="39">
        <f>AA55/D55*100</f>
        <v>47.578833693304517</v>
      </c>
    </row>
    <row r="56" spans="1:35" ht="21.95" hidden="1" customHeight="1" x14ac:dyDescent="0.25">
      <c r="A56" s="3"/>
      <c r="B56" s="10" t="s">
        <v>16</v>
      </c>
      <c r="C56" s="7" t="s">
        <v>8</v>
      </c>
      <c r="D56" s="38">
        <v>0.98799999999999999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41">
        <v>0.43299999999999994</v>
      </c>
      <c r="S56" s="33">
        <v>0.99558000000000002</v>
      </c>
      <c r="T56" s="92">
        <f t="shared" si="15"/>
        <v>1.42858</v>
      </c>
      <c r="U56" s="91">
        <f>D56-R56</f>
        <v>0.55500000000000005</v>
      </c>
      <c r="V56" s="6"/>
      <c r="W56" s="6"/>
      <c r="X56" s="6"/>
      <c r="Y56" s="6"/>
      <c r="Z56" s="6"/>
      <c r="AA56" s="39">
        <f>T56-D56</f>
        <v>0.44057999999999997</v>
      </c>
      <c r="AB56" s="39">
        <f>AA56/D56*100</f>
        <v>44.593117408906878</v>
      </c>
    </row>
    <row r="57" spans="1:35" ht="21" hidden="1" customHeight="1" x14ac:dyDescent="0.25">
      <c r="A57" s="3"/>
      <c r="B57" s="10" t="s">
        <v>17</v>
      </c>
      <c r="C57" s="7" t="s">
        <v>8</v>
      </c>
      <c r="D57" s="38">
        <v>1.173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41">
        <v>0.61799999999999999</v>
      </c>
      <c r="S57" s="33">
        <v>0.99558000000000002</v>
      </c>
      <c r="T57" s="92">
        <f t="shared" si="15"/>
        <v>1.61358</v>
      </c>
      <c r="U57" s="91">
        <f>D57-R57</f>
        <v>0.55500000000000005</v>
      </c>
      <c r="V57" s="6"/>
      <c r="W57" s="6"/>
      <c r="X57" s="6"/>
      <c r="Y57" s="6"/>
      <c r="Z57" s="6"/>
      <c r="AA57" s="39">
        <f>T57-D57</f>
        <v>0.44057999999999997</v>
      </c>
      <c r="AB57" s="39">
        <f>AA57/D57*100</f>
        <v>37.56010230179028</v>
      </c>
    </row>
    <row r="58" spans="1:35" ht="18.75" hidden="1" customHeight="1" x14ac:dyDescent="0.25">
      <c r="A58" s="3"/>
      <c r="B58" s="40" t="s">
        <v>20</v>
      </c>
      <c r="C58" s="15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3"/>
      <c r="S58" s="43"/>
      <c r="T58" s="92">
        <f t="shared" si="15"/>
        <v>0</v>
      </c>
      <c r="U58" s="91"/>
      <c r="V58" s="6"/>
      <c r="W58" s="6"/>
      <c r="X58" s="6"/>
      <c r="Y58" s="6"/>
      <c r="Z58" s="6"/>
      <c r="AA58" s="39"/>
      <c r="AB58" s="39"/>
    </row>
    <row r="59" spans="1:35" ht="20.25" hidden="1" customHeight="1" x14ac:dyDescent="0.25">
      <c r="A59" s="3"/>
      <c r="B59" s="10" t="s">
        <v>6</v>
      </c>
      <c r="C59" s="15" t="s">
        <v>21</v>
      </c>
      <c r="D59" s="44">
        <v>205.66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33">
        <v>142.13999999999999</v>
      </c>
      <c r="S59" s="36">
        <v>345.40359000000001</v>
      </c>
      <c r="T59" s="92">
        <f t="shared" si="15"/>
        <v>487.54358999999999</v>
      </c>
      <c r="U59" s="91">
        <f>D59-R59</f>
        <v>63.52000000000001</v>
      </c>
      <c r="V59" s="6"/>
      <c r="W59" s="6"/>
      <c r="X59" s="6"/>
      <c r="Y59" s="6"/>
      <c r="Z59" s="6"/>
      <c r="AA59" s="39">
        <f>T59-D59</f>
        <v>281.88359000000003</v>
      </c>
      <c r="AB59" s="39">
        <f>AA59/D59*100</f>
        <v>137.0629145191092</v>
      </c>
    </row>
    <row r="60" spans="1:35" ht="19.5" hidden="1" customHeight="1" x14ac:dyDescent="0.25">
      <c r="A60" s="3"/>
      <c r="B60" s="10" t="s">
        <v>15</v>
      </c>
      <c r="C60" s="15" t="s">
        <v>21</v>
      </c>
      <c r="D60" s="44">
        <v>256.73700000000002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33">
        <v>193.21700000000001</v>
      </c>
      <c r="S60" s="41">
        <v>345.40359000000001</v>
      </c>
      <c r="T60" s="92">
        <f t="shared" si="15"/>
        <v>538.62058999999999</v>
      </c>
      <c r="U60" s="91">
        <f>D60-R60</f>
        <v>63.52000000000001</v>
      </c>
      <c r="V60" s="6"/>
      <c r="W60" s="6"/>
      <c r="X60" s="6"/>
      <c r="Y60" s="6"/>
      <c r="Z60" s="6"/>
      <c r="AA60" s="39">
        <f>T60-D60</f>
        <v>281.88358999999997</v>
      </c>
      <c r="AB60" s="39">
        <f>AA60/D60*100</f>
        <v>109.7946887281537</v>
      </c>
    </row>
    <row r="61" spans="1:35" ht="19.5" hidden="1" customHeight="1" x14ac:dyDescent="0.25">
      <c r="A61" s="3"/>
      <c r="B61" s="10" t="s">
        <v>16</v>
      </c>
      <c r="C61" s="15" t="s">
        <v>21</v>
      </c>
      <c r="D61" s="44">
        <v>474.57900000000001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33">
        <v>411.05900000000003</v>
      </c>
      <c r="S61" s="41">
        <v>345.40359000000001</v>
      </c>
      <c r="T61" s="92">
        <f t="shared" si="15"/>
        <v>756.46259000000009</v>
      </c>
      <c r="U61" s="91">
        <f>D61-R61</f>
        <v>63.519999999999982</v>
      </c>
      <c r="V61" s="6"/>
      <c r="W61" s="6"/>
      <c r="X61" s="6"/>
      <c r="Y61" s="6"/>
      <c r="Z61" s="6"/>
      <c r="AA61" s="39">
        <f>T61-D61</f>
        <v>281.88359000000008</v>
      </c>
      <c r="AB61" s="39">
        <f>AA61/D61*100</f>
        <v>59.396557791221291</v>
      </c>
    </row>
    <row r="62" spans="1:35" ht="21" hidden="1" customHeight="1" x14ac:dyDescent="0.25">
      <c r="A62" s="3"/>
      <c r="B62" s="10" t="s">
        <v>17</v>
      </c>
      <c r="C62" s="15" t="s">
        <v>21</v>
      </c>
      <c r="D62" s="44">
        <v>680.06200000000001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33">
        <v>616.54200000000003</v>
      </c>
      <c r="S62" s="41">
        <v>345.40359000000001</v>
      </c>
      <c r="T62" s="92">
        <f t="shared" si="15"/>
        <v>961.94559000000004</v>
      </c>
      <c r="U62" s="91">
        <f>D62-R62</f>
        <v>63.519999999999982</v>
      </c>
      <c r="V62" s="6"/>
      <c r="W62" s="6"/>
      <c r="X62" s="6"/>
      <c r="Y62" s="6"/>
      <c r="Z62" s="6"/>
      <c r="AA62" s="39">
        <f>T62-D62</f>
        <v>281.88359000000003</v>
      </c>
      <c r="AB62" s="39">
        <f>AA62/D62*100</f>
        <v>41.44968988121672</v>
      </c>
    </row>
    <row r="63" spans="1:35" ht="4.5" hidden="1" customHeight="1" x14ac:dyDescent="0.25">
      <c r="A63" s="3"/>
      <c r="B63" s="9" t="s">
        <v>36</v>
      </c>
      <c r="C63" s="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3"/>
      <c r="S63" s="43"/>
      <c r="T63" s="92">
        <f t="shared" si="15"/>
        <v>0</v>
      </c>
      <c r="U63" s="6"/>
      <c r="V63" s="6"/>
      <c r="W63" s="6"/>
      <c r="X63" s="6"/>
      <c r="Y63" s="6"/>
      <c r="Z63" s="6"/>
      <c r="AA63" s="39"/>
      <c r="AB63" s="39"/>
    </row>
    <row r="64" spans="1:35" ht="19.5" hidden="1" customHeight="1" x14ac:dyDescent="0.25">
      <c r="A64" s="3"/>
      <c r="B64" s="7" t="s">
        <v>22</v>
      </c>
      <c r="C64" s="1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92">
        <f t="shared" si="15"/>
        <v>0</v>
      </c>
      <c r="U64" s="6"/>
      <c r="V64" s="6"/>
      <c r="W64" s="6"/>
      <c r="X64" s="6"/>
      <c r="Y64" s="6"/>
      <c r="Z64" s="6"/>
      <c r="AA64" s="39"/>
      <c r="AB64" s="39"/>
    </row>
    <row r="65" spans="1:28" hidden="1" x14ac:dyDescent="0.25">
      <c r="A65" s="3"/>
      <c r="B65" s="10" t="s">
        <v>6</v>
      </c>
      <c r="C65" s="15" t="s">
        <v>8</v>
      </c>
      <c r="D65" s="32">
        <v>1.145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3">
        <v>0.59</v>
      </c>
      <c r="S65" s="34">
        <v>0.88100000000000001</v>
      </c>
      <c r="T65" s="92">
        <f t="shared" si="15"/>
        <v>1.4710000000000001</v>
      </c>
      <c r="U65" s="43">
        <f>D65-R65</f>
        <v>0.55500000000000005</v>
      </c>
      <c r="V65" s="6"/>
      <c r="W65" s="6"/>
      <c r="X65" s="6"/>
      <c r="Y65" s="6"/>
      <c r="Z65" s="6"/>
      <c r="AA65" s="39">
        <f>T65-D65</f>
        <v>0.32600000000000007</v>
      </c>
      <c r="AB65" s="39">
        <f>AA65/D65*100</f>
        <v>28.471615720524024</v>
      </c>
    </row>
    <row r="66" spans="1:28" hidden="1" x14ac:dyDescent="0.25">
      <c r="A66" s="3"/>
      <c r="B66" s="10" t="s">
        <v>15</v>
      </c>
      <c r="C66" s="15" t="s">
        <v>8</v>
      </c>
      <c r="D66" s="32">
        <v>1.304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3">
        <v>0.749</v>
      </c>
      <c r="S66" s="33">
        <v>0.88100000000000001</v>
      </c>
      <c r="T66" s="92">
        <f t="shared" si="15"/>
        <v>1.63</v>
      </c>
      <c r="U66" s="43">
        <f>D66-R66</f>
        <v>0.55500000000000005</v>
      </c>
      <c r="V66" s="6"/>
      <c r="W66" s="6"/>
      <c r="X66" s="6"/>
      <c r="Y66" s="6"/>
      <c r="Z66" s="6"/>
      <c r="AA66" s="39">
        <f>T66-D66</f>
        <v>0.32599999999999985</v>
      </c>
      <c r="AB66" s="39">
        <f>AA66/D66*100</f>
        <v>24.999999999999986</v>
      </c>
    </row>
    <row r="67" spans="1:28" hidden="1" x14ac:dyDescent="0.25">
      <c r="A67" s="3"/>
      <c r="B67" s="10" t="s">
        <v>16</v>
      </c>
      <c r="C67" s="15" t="s">
        <v>8</v>
      </c>
      <c r="D67" s="32">
        <v>1.7250000000000001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>
        <v>1.17</v>
      </c>
      <c r="S67" s="33">
        <v>0.88100000000000001</v>
      </c>
      <c r="T67" s="92">
        <f t="shared" si="15"/>
        <v>2.0510000000000002</v>
      </c>
      <c r="U67" s="43">
        <f>D67-R67</f>
        <v>0.55500000000000016</v>
      </c>
      <c r="V67" s="6"/>
      <c r="W67" s="6"/>
      <c r="X67" s="6"/>
      <c r="Y67" s="6"/>
      <c r="Z67" s="6"/>
      <c r="AA67" s="39">
        <f>T67-D67</f>
        <v>0.32600000000000007</v>
      </c>
      <c r="AB67" s="39">
        <f>AA67/D67*100</f>
        <v>18.898550724637683</v>
      </c>
    </row>
    <row r="68" spans="1:28" hidden="1" x14ac:dyDescent="0.25">
      <c r="A68" s="3"/>
      <c r="B68" s="10" t="s">
        <v>17</v>
      </c>
      <c r="C68" s="15" t="s">
        <v>8</v>
      </c>
      <c r="D68" s="32">
        <v>2.3199999999999998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3">
        <v>1.7649999999999999</v>
      </c>
      <c r="S68" s="33">
        <v>0.88100000000000001</v>
      </c>
      <c r="T68" s="92">
        <f t="shared" si="15"/>
        <v>2.6459999999999999</v>
      </c>
      <c r="U68" s="43">
        <f>D68-R68</f>
        <v>0.55499999999999994</v>
      </c>
      <c r="V68" s="6"/>
      <c r="W68" s="6"/>
      <c r="X68" s="6"/>
      <c r="Y68" s="6"/>
      <c r="Z68" s="6"/>
      <c r="AA68" s="39">
        <f>T68-D68</f>
        <v>0.32600000000000007</v>
      </c>
      <c r="AB68" s="39">
        <f>AA68/D68*100</f>
        <v>14.051724137931037</v>
      </c>
    </row>
    <row r="69" spans="1:28" ht="18" hidden="1" customHeight="1" x14ac:dyDescent="0.25">
      <c r="A69" s="3"/>
      <c r="B69" s="7" t="s">
        <v>23</v>
      </c>
      <c r="C69" s="15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3"/>
      <c r="S69" s="6"/>
      <c r="T69" s="92">
        <f t="shared" si="15"/>
        <v>0</v>
      </c>
      <c r="U69" s="6"/>
      <c r="V69" s="6"/>
      <c r="W69" s="6"/>
      <c r="X69" s="6"/>
      <c r="Y69" s="6"/>
      <c r="Z69" s="6"/>
      <c r="AA69" s="39"/>
      <c r="AB69" s="39"/>
    </row>
    <row r="70" spans="1:28" hidden="1" x14ac:dyDescent="0.25">
      <c r="A70" s="3"/>
      <c r="B70" s="10" t="s">
        <v>6</v>
      </c>
      <c r="C70" s="15" t="s">
        <v>8</v>
      </c>
      <c r="D70" s="32">
        <v>1.6120000000000001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3">
        <v>0.59</v>
      </c>
      <c r="S70" s="34">
        <v>1.6693</v>
      </c>
      <c r="T70" s="92">
        <f t="shared" si="15"/>
        <v>2.2593000000000001</v>
      </c>
      <c r="U70" s="43">
        <f>D70-R70</f>
        <v>1.0220000000000002</v>
      </c>
      <c r="V70" s="6"/>
      <c r="W70" s="6"/>
      <c r="X70" s="6"/>
      <c r="Y70" s="6"/>
      <c r="Z70" s="6"/>
      <c r="AA70" s="39">
        <f>T70-D70</f>
        <v>0.64729999999999999</v>
      </c>
      <c r="AB70" s="39">
        <f>AA70/D70*100</f>
        <v>40.155086848635229</v>
      </c>
    </row>
    <row r="71" spans="1:28" hidden="1" x14ac:dyDescent="0.25">
      <c r="A71" s="3"/>
      <c r="B71" s="10" t="s">
        <v>15</v>
      </c>
      <c r="C71" s="15" t="s">
        <v>8</v>
      </c>
      <c r="D71" s="32">
        <v>1.7709999999999999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3">
        <v>0.74899999999999989</v>
      </c>
      <c r="S71" s="33">
        <v>1.6693</v>
      </c>
      <c r="T71" s="92">
        <f t="shared" si="15"/>
        <v>2.4182999999999999</v>
      </c>
      <c r="U71" s="43">
        <f>D71-R71</f>
        <v>1.022</v>
      </c>
      <c r="V71" s="6"/>
      <c r="W71" s="6"/>
      <c r="X71" s="6"/>
      <c r="Y71" s="6"/>
      <c r="Z71" s="6"/>
      <c r="AA71" s="39">
        <f>T71-D71</f>
        <v>0.64729999999999999</v>
      </c>
      <c r="AB71" s="39">
        <f>AA71/D71*100</f>
        <v>36.549971767363068</v>
      </c>
    </row>
    <row r="72" spans="1:28" hidden="1" x14ac:dyDescent="0.25">
      <c r="A72" s="3"/>
      <c r="B72" s="10" t="s">
        <v>16</v>
      </c>
      <c r="C72" s="15" t="s">
        <v>8</v>
      </c>
      <c r="D72" s="32">
        <v>2.1920000000000002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3">
        <v>1.17</v>
      </c>
      <c r="S72" s="33">
        <v>1.6693</v>
      </c>
      <c r="T72" s="92">
        <f t="shared" si="15"/>
        <v>2.8392999999999997</v>
      </c>
      <c r="U72" s="43">
        <f>D72-R72</f>
        <v>1.0220000000000002</v>
      </c>
      <c r="V72" s="6"/>
      <c r="W72" s="6"/>
      <c r="X72" s="6"/>
      <c r="Y72" s="6"/>
      <c r="Z72" s="6"/>
      <c r="AA72" s="39">
        <f>T72-D72</f>
        <v>0.64729999999999954</v>
      </c>
      <c r="AB72" s="39">
        <f>AA72/D72*100</f>
        <v>29.530109489051071</v>
      </c>
    </row>
    <row r="73" spans="1:28" hidden="1" x14ac:dyDescent="0.25">
      <c r="A73" s="3"/>
      <c r="B73" s="10" t="s">
        <v>17</v>
      </c>
      <c r="C73" s="15" t="s">
        <v>8</v>
      </c>
      <c r="D73" s="32">
        <v>2.7869999999999999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3">
        <v>1.7649999999999999</v>
      </c>
      <c r="S73" s="33">
        <v>1.6693</v>
      </c>
      <c r="T73" s="92">
        <f t="shared" si="15"/>
        <v>3.4342999999999999</v>
      </c>
      <c r="U73" s="43">
        <f>D73-R73</f>
        <v>1.022</v>
      </c>
      <c r="V73" s="6"/>
      <c r="W73" s="6"/>
      <c r="X73" s="6"/>
      <c r="Y73" s="6"/>
      <c r="Z73" s="6"/>
      <c r="AA73" s="39">
        <f>T73-D73</f>
        <v>0.64729999999999999</v>
      </c>
      <c r="AB73" s="39">
        <f>AA73/D73*100</f>
        <v>23.225690706853246</v>
      </c>
    </row>
    <row r="74" spans="1:28" ht="18" hidden="1" customHeight="1" x14ac:dyDescent="0.25">
      <c r="A74" s="3"/>
      <c r="B74" s="7" t="s">
        <v>24</v>
      </c>
      <c r="C74" s="1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92">
        <f t="shared" si="15"/>
        <v>0</v>
      </c>
      <c r="U74" s="6"/>
      <c r="V74" s="6"/>
      <c r="W74" s="6"/>
      <c r="X74" s="6"/>
      <c r="Y74" s="6"/>
      <c r="Z74" s="6"/>
      <c r="AA74" s="39"/>
      <c r="AB74" s="39"/>
    </row>
    <row r="75" spans="1:28" hidden="1" x14ac:dyDescent="0.25">
      <c r="A75" s="3"/>
      <c r="B75" s="10" t="s">
        <v>6</v>
      </c>
      <c r="C75" s="15" t="s">
        <v>8</v>
      </c>
      <c r="D75" s="32">
        <v>1.714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3">
        <v>0.59</v>
      </c>
      <c r="S75" s="34">
        <v>2.17428</v>
      </c>
      <c r="T75" s="92">
        <v>2.7642799999999998</v>
      </c>
      <c r="U75" s="43">
        <f>D75-R75</f>
        <v>1.1240000000000001</v>
      </c>
      <c r="V75" s="6"/>
      <c r="W75" s="6"/>
      <c r="X75" s="6"/>
      <c r="Y75" s="6"/>
      <c r="Z75" s="6"/>
      <c r="AA75" s="39">
        <f>T75-D75</f>
        <v>1.0502799999999999</v>
      </c>
      <c r="AB75" s="39">
        <f>AA75/D75*100</f>
        <v>61.276546091015163</v>
      </c>
    </row>
    <row r="76" spans="1:28" hidden="1" x14ac:dyDescent="0.25">
      <c r="A76" s="3"/>
      <c r="B76" s="10" t="s">
        <v>15</v>
      </c>
      <c r="C76" s="15" t="s">
        <v>8</v>
      </c>
      <c r="D76" s="32">
        <v>1.873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3">
        <v>0.74899999999999989</v>
      </c>
      <c r="S76" s="33">
        <v>2.17428</v>
      </c>
      <c r="T76" s="92">
        <v>2.9232800000000001</v>
      </c>
      <c r="U76" s="43">
        <f>D76-R76</f>
        <v>1.1240000000000001</v>
      </c>
      <c r="V76" s="6"/>
      <c r="W76" s="6"/>
      <c r="X76" s="6"/>
      <c r="Y76" s="6"/>
      <c r="Z76" s="6"/>
      <c r="AA76" s="39">
        <f>T76-D76</f>
        <v>1.0502800000000001</v>
      </c>
      <c r="AB76" s="39">
        <f>AA76/D76*100</f>
        <v>56.074746396155902</v>
      </c>
    </row>
    <row r="77" spans="1:28" hidden="1" x14ac:dyDescent="0.25">
      <c r="A77" s="3"/>
      <c r="B77" s="10" t="s">
        <v>16</v>
      </c>
      <c r="C77" s="15" t="s">
        <v>8</v>
      </c>
      <c r="D77" s="32">
        <v>2.294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>
        <v>1.17</v>
      </c>
      <c r="S77" s="33">
        <v>2.17428</v>
      </c>
      <c r="T77" s="92">
        <v>3.3442799999999999</v>
      </c>
      <c r="U77" s="43">
        <f>D77-R77</f>
        <v>1.1240000000000001</v>
      </c>
      <c r="V77" s="6"/>
      <c r="W77" s="6"/>
      <c r="X77" s="6"/>
      <c r="Y77" s="6"/>
      <c r="Z77" s="6"/>
      <c r="AA77" s="39">
        <f>T77-D77</f>
        <v>1.0502799999999999</v>
      </c>
      <c r="AB77" s="39">
        <f>AA77/D77*100</f>
        <v>45.783783783783775</v>
      </c>
    </row>
    <row r="78" spans="1:28" hidden="1" x14ac:dyDescent="0.25">
      <c r="A78" s="3"/>
      <c r="B78" s="10" t="s">
        <v>17</v>
      </c>
      <c r="C78" s="15" t="s">
        <v>8</v>
      </c>
      <c r="D78" s="32">
        <v>2.8889999999999998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3">
        <v>1.7649999999999999</v>
      </c>
      <c r="S78" s="33">
        <v>2.17428</v>
      </c>
      <c r="T78" s="92">
        <v>3.9392799999999997</v>
      </c>
      <c r="U78" s="43">
        <f>D78-R78</f>
        <v>1.1239999999999999</v>
      </c>
      <c r="V78" s="6"/>
      <c r="W78" s="6"/>
      <c r="X78" s="6"/>
      <c r="Y78" s="6"/>
      <c r="Z78" s="6"/>
      <c r="AA78" s="39">
        <f>T78-D78</f>
        <v>1.0502799999999999</v>
      </c>
      <c r="AB78" s="39">
        <f>AA78/D78*100</f>
        <v>36.354447905849774</v>
      </c>
    </row>
    <row r="79" spans="1:28" hidden="1" x14ac:dyDescent="0.25">
      <c r="A79" s="21" t="s">
        <v>25</v>
      </c>
      <c r="B79" s="22" t="s">
        <v>26</v>
      </c>
      <c r="C79" s="22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23"/>
      <c r="S79" s="23"/>
      <c r="T79" s="25"/>
      <c r="U79" s="43">
        <f>D79-R79</f>
        <v>0</v>
      </c>
      <c r="V79" s="6"/>
      <c r="W79" s="6"/>
      <c r="X79" s="6"/>
      <c r="Y79" s="6"/>
      <c r="Z79" s="6"/>
      <c r="AA79" s="47"/>
      <c r="AB79" s="47"/>
    </row>
    <row r="80" spans="1:28" hidden="1" x14ac:dyDescent="0.25">
      <c r="A80" s="3"/>
      <c r="B80" s="9" t="s">
        <v>5</v>
      </c>
      <c r="C80" s="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33"/>
      <c r="S80" s="33"/>
      <c r="T80" s="92"/>
      <c r="U80" s="43"/>
      <c r="V80" s="6"/>
      <c r="W80" s="6"/>
      <c r="X80" s="6"/>
      <c r="Y80" s="6"/>
      <c r="Z80" s="6"/>
      <c r="AA80" s="39"/>
      <c r="AB80" s="39"/>
    </row>
    <row r="81" spans="1:28" hidden="1" x14ac:dyDescent="0.25">
      <c r="A81" s="3"/>
      <c r="B81" s="10" t="s">
        <v>16</v>
      </c>
      <c r="C81" s="10" t="s">
        <v>8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33"/>
      <c r="S81" s="34"/>
      <c r="T81" s="92"/>
      <c r="U81" s="43"/>
      <c r="V81" s="6"/>
      <c r="W81" s="6"/>
      <c r="X81" s="6"/>
      <c r="Y81" s="6"/>
      <c r="Z81" s="6"/>
      <c r="AA81" s="39"/>
      <c r="AB81" s="39"/>
    </row>
    <row r="82" spans="1:28" hidden="1" x14ac:dyDescent="0.25">
      <c r="A82" s="3"/>
      <c r="B82" s="3" t="s">
        <v>7</v>
      </c>
      <c r="C82" s="7" t="s">
        <v>8</v>
      </c>
      <c r="D82" s="48">
        <v>2.0310000000000001</v>
      </c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33">
        <v>1.17</v>
      </c>
      <c r="S82" s="33">
        <v>1.5587200000000001</v>
      </c>
      <c r="T82" s="92">
        <v>2.72872</v>
      </c>
      <c r="U82" s="43">
        <f>D82-R82</f>
        <v>0.86100000000000021</v>
      </c>
      <c r="V82" s="6"/>
      <c r="W82" s="6"/>
      <c r="X82" s="6"/>
      <c r="Y82" s="6"/>
      <c r="Z82" s="6"/>
      <c r="AA82" s="39">
        <f>T82-D82</f>
        <v>0.6977199999999999</v>
      </c>
      <c r="AB82" s="39">
        <f>AA82/D82*100</f>
        <v>34.353520433284089</v>
      </c>
    </row>
    <row r="83" spans="1:28" hidden="1" x14ac:dyDescent="0.25">
      <c r="A83" s="3"/>
      <c r="B83" s="3" t="s">
        <v>37</v>
      </c>
      <c r="C83" s="7" t="s">
        <v>8</v>
      </c>
      <c r="D83" s="48">
        <v>2.0779999999999998</v>
      </c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33">
        <v>1.17</v>
      </c>
      <c r="S83" s="33">
        <v>1.6479200000000001</v>
      </c>
      <c r="T83" s="92">
        <v>2.81792</v>
      </c>
      <c r="U83" s="43">
        <f>D83-R83</f>
        <v>0.90799999999999992</v>
      </c>
      <c r="V83" s="6"/>
      <c r="W83" s="6"/>
      <c r="X83" s="6"/>
      <c r="Y83" s="6"/>
      <c r="Z83" s="6"/>
      <c r="AA83" s="39">
        <f>T83-D83</f>
        <v>0.73992000000000013</v>
      </c>
      <c r="AB83" s="39">
        <f>AA83/D83*100</f>
        <v>35.607314725697798</v>
      </c>
    </row>
    <row r="84" spans="1:28" hidden="1" x14ac:dyDescent="0.25">
      <c r="A84" s="3"/>
      <c r="B84" s="3" t="s">
        <v>38</v>
      </c>
      <c r="C84" s="7" t="s">
        <v>8</v>
      </c>
      <c r="D84" s="48">
        <v>2.1429999999999998</v>
      </c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33">
        <v>1.17</v>
      </c>
      <c r="S84" s="33">
        <v>1.76955</v>
      </c>
      <c r="T84" s="92">
        <v>2.9395499999999997</v>
      </c>
      <c r="U84" s="43">
        <f>D84-R84</f>
        <v>0.97299999999999986</v>
      </c>
      <c r="V84" s="6"/>
      <c r="W84" s="6"/>
      <c r="X84" s="6"/>
      <c r="Y84" s="6"/>
      <c r="Z84" s="6"/>
      <c r="AA84" s="39">
        <f>T84-D84</f>
        <v>0.79654999999999987</v>
      </c>
      <c r="AB84" s="39">
        <f>AA84/D84*100</f>
        <v>37.169855342977129</v>
      </c>
    </row>
    <row r="85" spans="1:28" hidden="1" x14ac:dyDescent="0.25">
      <c r="A85" s="3"/>
      <c r="B85" s="3" t="s">
        <v>39</v>
      </c>
      <c r="C85" s="7" t="s">
        <v>8</v>
      </c>
      <c r="D85" s="48">
        <v>2.2349999999999999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33">
        <v>1.17</v>
      </c>
      <c r="S85" s="33">
        <v>1.9452499999999999</v>
      </c>
      <c r="T85" s="92">
        <v>3.1152499999999996</v>
      </c>
      <c r="U85" s="43">
        <f>D85-R85</f>
        <v>1.0649999999999999</v>
      </c>
      <c r="V85" s="6"/>
      <c r="W85" s="6"/>
      <c r="X85" s="6"/>
      <c r="Y85" s="6"/>
      <c r="Z85" s="6"/>
      <c r="AA85" s="39">
        <f>T85-D85</f>
        <v>0.88024999999999975</v>
      </c>
      <c r="AB85" s="39">
        <f>AA85/D85*100</f>
        <v>39.384787472035789</v>
      </c>
    </row>
    <row r="86" spans="1:28" hidden="1" x14ac:dyDescent="0.25">
      <c r="A86" s="3"/>
      <c r="B86" s="10" t="s">
        <v>17</v>
      </c>
      <c r="C86" s="10" t="s">
        <v>8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33"/>
      <c r="S86" s="34"/>
      <c r="T86" s="92"/>
      <c r="U86" s="43"/>
      <c r="V86" s="6"/>
      <c r="W86" s="6"/>
      <c r="X86" s="6"/>
      <c r="Y86" s="6"/>
      <c r="Z86" s="6"/>
      <c r="AA86" s="39"/>
      <c r="AB86" s="39"/>
    </row>
    <row r="87" spans="1:28" hidden="1" x14ac:dyDescent="0.25">
      <c r="A87" s="3"/>
      <c r="B87" s="3" t="s">
        <v>7</v>
      </c>
      <c r="C87" s="7" t="s">
        <v>8</v>
      </c>
      <c r="D87" s="48">
        <v>2.6389999999999998</v>
      </c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33">
        <v>1.7779999999999998</v>
      </c>
      <c r="S87" s="33">
        <v>1.5587200000000001</v>
      </c>
      <c r="T87" s="92">
        <v>3.3367199999999997</v>
      </c>
      <c r="U87" s="43">
        <f>D87-R87</f>
        <v>0.86099999999999999</v>
      </c>
      <c r="V87" s="6"/>
      <c r="W87" s="6"/>
      <c r="X87" s="6"/>
      <c r="Y87" s="6"/>
      <c r="Z87" s="6"/>
      <c r="AA87" s="39">
        <f>T87-D87</f>
        <v>0.6977199999999999</v>
      </c>
      <c r="AB87" s="39">
        <f>AA87/D87*100</f>
        <v>26.438802576733611</v>
      </c>
    </row>
    <row r="88" spans="1:28" hidden="1" x14ac:dyDescent="0.25">
      <c r="A88" s="3"/>
      <c r="B88" s="3" t="s">
        <v>37</v>
      </c>
      <c r="C88" s="7" t="s">
        <v>8</v>
      </c>
      <c r="D88" s="48">
        <v>2.6859999999999999</v>
      </c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33">
        <v>1.778</v>
      </c>
      <c r="S88" s="33">
        <v>1.6479200000000001</v>
      </c>
      <c r="T88" s="92">
        <v>3.4259200000000001</v>
      </c>
      <c r="U88" s="43">
        <f>D88-R88</f>
        <v>0.90799999999999992</v>
      </c>
      <c r="V88" s="6"/>
      <c r="W88" s="6"/>
      <c r="X88" s="6"/>
      <c r="Y88" s="6"/>
      <c r="Z88" s="6"/>
      <c r="AA88" s="39">
        <f>T88-D88</f>
        <v>0.73992000000000013</v>
      </c>
      <c r="AB88" s="39">
        <f>AA88/D88*100</f>
        <v>27.547282204020856</v>
      </c>
    </row>
    <row r="89" spans="1:28" hidden="1" x14ac:dyDescent="0.25">
      <c r="A89" s="3"/>
      <c r="B89" s="3" t="s">
        <v>38</v>
      </c>
      <c r="C89" s="7" t="s">
        <v>8</v>
      </c>
      <c r="D89" s="48">
        <v>2.7509999999999999</v>
      </c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33">
        <v>1.778</v>
      </c>
      <c r="S89" s="33">
        <v>1.76955</v>
      </c>
      <c r="T89" s="92">
        <v>3.5475500000000002</v>
      </c>
      <c r="U89" s="43">
        <f>D89-R89</f>
        <v>0.97299999999999986</v>
      </c>
      <c r="V89" s="6"/>
      <c r="W89" s="6"/>
      <c r="X89" s="6"/>
      <c r="Y89" s="6"/>
      <c r="Z89" s="6"/>
      <c r="AA89" s="39">
        <f>T89-D89</f>
        <v>0.79655000000000031</v>
      </c>
      <c r="AB89" s="39">
        <f>AA89/D89*100</f>
        <v>28.954925481643052</v>
      </c>
    </row>
    <row r="90" spans="1:28" hidden="1" x14ac:dyDescent="0.25">
      <c r="A90" s="3"/>
      <c r="B90" s="3" t="s">
        <v>39</v>
      </c>
      <c r="C90" s="7" t="s">
        <v>8</v>
      </c>
      <c r="D90" s="48">
        <v>2.843</v>
      </c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33">
        <v>1.778</v>
      </c>
      <c r="S90" s="33">
        <v>1.9452499999999999</v>
      </c>
      <c r="T90" s="92">
        <v>3.7232500000000002</v>
      </c>
      <c r="U90" s="43">
        <f>D90-R90</f>
        <v>1.0649999999999999</v>
      </c>
      <c r="V90" s="6"/>
      <c r="W90" s="6"/>
      <c r="X90" s="6"/>
      <c r="Y90" s="6"/>
      <c r="Z90" s="6"/>
      <c r="AA90" s="39">
        <f>T90-D90</f>
        <v>0.8802500000000002</v>
      </c>
      <c r="AB90" s="39">
        <f>AA90/D90*100</f>
        <v>30.962011959198037</v>
      </c>
    </row>
    <row r="91" spans="1:28" ht="21.2" hidden="1" customHeight="1" x14ac:dyDescent="0.25">
      <c r="A91" s="3"/>
      <c r="B91" s="9" t="s">
        <v>18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29"/>
      <c r="U91" s="43"/>
      <c r="V91" s="6"/>
      <c r="W91" s="6"/>
      <c r="X91" s="6"/>
      <c r="Y91" s="6"/>
      <c r="Z91" s="6"/>
      <c r="AA91" s="39"/>
      <c r="AB91" s="39"/>
    </row>
    <row r="92" spans="1:28" ht="19.5" hidden="1" customHeight="1" x14ac:dyDescent="0.25">
      <c r="A92" s="3"/>
      <c r="B92" s="40" t="s">
        <v>19</v>
      </c>
      <c r="C92" s="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41"/>
      <c r="S92" s="33"/>
      <c r="T92" s="92"/>
      <c r="U92" s="43"/>
      <c r="V92" s="6"/>
      <c r="W92" s="6"/>
      <c r="X92" s="6"/>
      <c r="Y92" s="6"/>
      <c r="Z92" s="6"/>
      <c r="AA92" s="39"/>
      <c r="AB92" s="39"/>
    </row>
    <row r="93" spans="1:28" ht="19.5" hidden="1" customHeight="1" x14ac:dyDescent="0.25">
      <c r="A93" s="3"/>
      <c r="B93" s="10" t="s">
        <v>16</v>
      </c>
      <c r="C93" s="7" t="s">
        <v>8</v>
      </c>
      <c r="D93" s="38">
        <v>0.98799999999999999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41">
        <v>0.43299999999999994</v>
      </c>
      <c r="S93" s="33">
        <v>0.99558000000000002</v>
      </c>
      <c r="T93" s="92">
        <v>1.42858</v>
      </c>
      <c r="U93" s="43">
        <f>D93-R93</f>
        <v>0.55500000000000005</v>
      </c>
      <c r="V93" s="6"/>
      <c r="W93" s="6"/>
      <c r="X93" s="6"/>
      <c r="Y93" s="6"/>
      <c r="Z93" s="6"/>
      <c r="AA93" s="39">
        <f>T93-D93</f>
        <v>0.44057999999999997</v>
      </c>
      <c r="AB93" s="39">
        <f>AA93/D93*100</f>
        <v>44.593117408906878</v>
      </c>
    </row>
    <row r="94" spans="1:28" ht="19.5" hidden="1" customHeight="1" x14ac:dyDescent="0.25">
      <c r="A94" s="3"/>
      <c r="B94" s="10" t="s">
        <v>17</v>
      </c>
      <c r="C94" s="7" t="s">
        <v>8</v>
      </c>
      <c r="D94" s="38">
        <v>1.173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41">
        <v>0.61799999999999999</v>
      </c>
      <c r="S94" s="33">
        <v>0.99558000000000002</v>
      </c>
      <c r="T94" s="92">
        <v>1.61358</v>
      </c>
      <c r="U94" s="43">
        <f>D94-R94</f>
        <v>0.55500000000000005</v>
      </c>
      <c r="V94" s="6"/>
      <c r="W94" s="6"/>
      <c r="X94" s="6"/>
      <c r="Y94" s="6"/>
      <c r="Z94" s="6"/>
      <c r="AA94" s="39">
        <f>T94-D94</f>
        <v>0.44057999999999997</v>
      </c>
      <c r="AB94" s="39">
        <f>AA94/D94*100</f>
        <v>37.56010230179028</v>
      </c>
    </row>
    <row r="95" spans="1:28" ht="20.45" hidden="1" customHeight="1" x14ac:dyDescent="0.25">
      <c r="A95" s="3"/>
      <c r="B95" s="40" t="s">
        <v>20</v>
      </c>
      <c r="C95" s="15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33"/>
      <c r="S95" s="33"/>
      <c r="T95" s="92"/>
      <c r="U95" s="43"/>
      <c r="V95" s="6"/>
      <c r="W95" s="6"/>
      <c r="X95" s="6"/>
      <c r="Y95" s="6"/>
      <c r="Z95" s="6"/>
      <c r="AA95" s="39"/>
      <c r="AB95" s="39"/>
    </row>
    <row r="96" spans="1:28" ht="19.5" hidden="1" customHeight="1" x14ac:dyDescent="0.25">
      <c r="A96" s="3"/>
      <c r="B96" s="10" t="s">
        <v>16</v>
      </c>
      <c r="C96" s="15" t="s">
        <v>21</v>
      </c>
      <c r="D96" s="44">
        <v>474.57900000000001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33">
        <v>411.05900000000003</v>
      </c>
      <c r="S96" s="41">
        <v>345.40359000000001</v>
      </c>
      <c r="T96" s="92">
        <v>756.46259000000009</v>
      </c>
      <c r="U96" s="43">
        <f>D96-R96</f>
        <v>63.519999999999982</v>
      </c>
      <c r="V96" s="6"/>
      <c r="W96" s="6"/>
      <c r="X96" s="6"/>
      <c r="Y96" s="6"/>
      <c r="Z96" s="6"/>
      <c r="AA96" s="39">
        <f>T96-D96</f>
        <v>281.88359000000008</v>
      </c>
      <c r="AB96" s="39">
        <f>AA96/D96*100</f>
        <v>59.396557791221291</v>
      </c>
    </row>
    <row r="97" spans="1:28" ht="18" hidden="1" customHeight="1" x14ac:dyDescent="0.25">
      <c r="A97" s="3"/>
      <c r="B97" s="10" t="s">
        <v>17</v>
      </c>
      <c r="C97" s="15" t="s">
        <v>21</v>
      </c>
      <c r="D97" s="44">
        <v>680.06200000000001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33">
        <v>616.54200000000003</v>
      </c>
      <c r="S97" s="41">
        <v>345.40359000000001</v>
      </c>
      <c r="T97" s="92">
        <v>961.94559000000004</v>
      </c>
      <c r="U97" s="43">
        <f>D97-R97</f>
        <v>63.519999999999982</v>
      </c>
      <c r="V97" s="6"/>
      <c r="W97" s="6"/>
      <c r="X97" s="6"/>
      <c r="Y97" s="6"/>
      <c r="Z97" s="6"/>
      <c r="AA97" s="39">
        <f>T97-D97</f>
        <v>281.88359000000003</v>
      </c>
      <c r="AB97" s="39">
        <f>AA97/D97*100</f>
        <v>41.44968988121672</v>
      </c>
    </row>
    <row r="98" spans="1:28" ht="19.5" hidden="1" customHeight="1" x14ac:dyDescent="0.25">
      <c r="A98" s="3"/>
      <c r="B98" s="9" t="s">
        <v>36</v>
      </c>
      <c r="C98" s="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33"/>
      <c r="S98" s="33"/>
      <c r="T98" s="92"/>
      <c r="U98" s="43"/>
      <c r="V98" s="6"/>
      <c r="W98" s="6"/>
      <c r="X98" s="6"/>
      <c r="Y98" s="6"/>
      <c r="Z98" s="6"/>
      <c r="AA98" s="39"/>
      <c r="AB98" s="39"/>
    </row>
    <row r="99" spans="1:28" hidden="1" x14ac:dyDescent="0.25">
      <c r="A99" s="3"/>
      <c r="B99" s="7" t="s">
        <v>22</v>
      </c>
      <c r="C99" s="15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33"/>
      <c r="S99" s="33"/>
      <c r="T99" s="92"/>
      <c r="U99" s="43"/>
      <c r="V99" s="6"/>
      <c r="W99" s="6"/>
      <c r="X99" s="6"/>
      <c r="Y99" s="6"/>
      <c r="Z99" s="6"/>
      <c r="AA99" s="39"/>
      <c r="AB99" s="39"/>
    </row>
    <row r="100" spans="1:28" hidden="1" x14ac:dyDescent="0.25">
      <c r="A100" s="3"/>
      <c r="B100" s="10" t="s">
        <v>16</v>
      </c>
      <c r="C100" s="15" t="s">
        <v>8</v>
      </c>
      <c r="D100" s="32">
        <v>1.7250000000000001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3">
        <v>1.17</v>
      </c>
      <c r="S100" s="33">
        <v>0.88100000000000001</v>
      </c>
      <c r="T100" s="92">
        <v>2.0510000000000002</v>
      </c>
      <c r="U100" s="43">
        <f>D100-R100</f>
        <v>0.55500000000000016</v>
      </c>
      <c r="V100" s="6"/>
      <c r="W100" s="6"/>
      <c r="X100" s="6"/>
      <c r="Y100" s="6"/>
      <c r="Z100" s="6"/>
      <c r="AA100" s="39">
        <f>T100-D100</f>
        <v>0.32600000000000007</v>
      </c>
      <c r="AB100" s="39">
        <f>AA100/D100*100</f>
        <v>18.898550724637683</v>
      </c>
    </row>
    <row r="101" spans="1:28" hidden="1" x14ac:dyDescent="0.25">
      <c r="A101" s="3"/>
      <c r="B101" s="10" t="s">
        <v>17</v>
      </c>
      <c r="C101" s="15" t="s">
        <v>8</v>
      </c>
      <c r="D101" s="32">
        <v>2.3199999999999998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3">
        <v>1.7649999999999999</v>
      </c>
      <c r="S101" s="33">
        <v>0.88100000000000001</v>
      </c>
      <c r="T101" s="92">
        <v>2.6459999999999999</v>
      </c>
      <c r="U101" s="43">
        <f>D101-R101</f>
        <v>0.55499999999999994</v>
      </c>
      <c r="V101" s="6"/>
      <c r="W101" s="6"/>
      <c r="X101" s="6"/>
      <c r="Y101" s="6"/>
      <c r="Z101" s="6"/>
      <c r="AA101" s="39">
        <f>T101-D101</f>
        <v>0.32600000000000007</v>
      </c>
      <c r="AB101" s="39">
        <f>AA101/D101*100</f>
        <v>14.051724137931037</v>
      </c>
    </row>
    <row r="102" spans="1:28" hidden="1" x14ac:dyDescent="0.25">
      <c r="A102" s="3"/>
      <c r="B102" s="7" t="s">
        <v>23</v>
      </c>
      <c r="C102" s="15" t="s">
        <v>8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33"/>
      <c r="S102" s="33"/>
      <c r="T102" s="92"/>
      <c r="U102" s="43"/>
      <c r="V102" s="6"/>
      <c r="W102" s="6"/>
      <c r="X102" s="6"/>
      <c r="Y102" s="6"/>
      <c r="Z102" s="6"/>
      <c r="AA102" s="39"/>
      <c r="AB102" s="39"/>
    </row>
    <row r="103" spans="1:28" hidden="1" x14ac:dyDescent="0.25">
      <c r="A103" s="3"/>
      <c r="B103" s="10" t="s">
        <v>16</v>
      </c>
      <c r="C103" s="15" t="s">
        <v>8</v>
      </c>
      <c r="D103" s="32">
        <v>2.1920000000000002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>
        <v>1.17</v>
      </c>
      <c r="S103" s="33">
        <v>1.6693</v>
      </c>
      <c r="T103" s="92">
        <v>2.8393000000000002</v>
      </c>
      <c r="U103" s="43">
        <f>D103-R103</f>
        <v>1.0220000000000002</v>
      </c>
      <c r="V103" s="6"/>
      <c r="W103" s="6"/>
      <c r="X103" s="6"/>
      <c r="Y103" s="6"/>
      <c r="Z103" s="6"/>
      <c r="AA103" s="39">
        <f>T103-D103</f>
        <v>0.64729999999999999</v>
      </c>
      <c r="AB103" s="39">
        <f>AA103/D103*100</f>
        <v>29.530109489051092</v>
      </c>
    </row>
    <row r="104" spans="1:28" hidden="1" x14ac:dyDescent="0.25">
      <c r="A104" s="3"/>
      <c r="B104" s="10" t="s">
        <v>17</v>
      </c>
      <c r="C104" s="15" t="s">
        <v>8</v>
      </c>
      <c r="D104" s="32">
        <v>2.7869999999999999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3">
        <v>1.7649999999999999</v>
      </c>
      <c r="S104" s="33">
        <v>1.6693</v>
      </c>
      <c r="T104" s="92">
        <v>3.4342999999999999</v>
      </c>
      <c r="U104" s="43">
        <f>D104-R104</f>
        <v>1.022</v>
      </c>
      <c r="V104" s="6"/>
      <c r="W104" s="6"/>
      <c r="X104" s="6"/>
      <c r="Y104" s="6"/>
      <c r="Z104" s="6"/>
      <c r="AA104" s="39">
        <f>T104-D104</f>
        <v>0.64729999999999999</v>
      </c>
      <c r="AB104" s="39">
        <f>AA104/D104*100</f>
        <v>23.225690706853246</v>
      </c>
    </row>
    <row r="105" spans="1:28" hidden="1" x14ac:dyDescent="0.25">
      <c r="A105" s="3"/>
      <c r="B105" s="7" t="s">
        <v>24</v>
      </c>
      <c r="C105" s="15" t="s">
        <v>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33"/>
      <c r="S105" s="33"/>
      <c r="T105" s="92"/>
      <c r="U105" s="43"/>
      <c r="V105" s="6"/>
      <c r="W105" s="6"/>
      <c r="X105" s="6"/>
      <c r="Y105" s="6"/>
      <c r="Z105" s="6"/>
      <c r="AA105" s="39"/>
      <c r="AB105" s="39"/>
    </row>
    <row r="106" spans="1:28" hidden="1" x14ac:dyDescent="0.25">
      <c r="A106" s="3"/>
      <c r="B106" s="10" t="s">
        <v>16</v>
      </c>
      <c r="C106" s="15" t="s">
        <v>8</v>
      </c>
      <c r="D106" s="32">
        <v>2.294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3">
        <v>1.17</v>
      </c>
      <c r="S106" s="33">
        <v>2.17428</v>
      </c>
      <c r="T106" s="92">
        <v>3.3442799999999999</v>
      </c>
      <c r="U106" s="43">
        <f>D106-R106</f>
        <v>1.1240000000000001</v>
      </c>
      <c r="V106" s="6"/>
      <c r="W106" s="6"/>
      <c r="X106" s="6"/>
      <c r="Y106" s="6"/>
      <c r="Z106" s="6"/>
      <c r="AA106" s="39">
        <f>T106-D106</f>
        <v>1.0502799999999999</v>
      </c>
      <c r="AB106" s="39">
        <f>AA106/D106*100</f>
        <v>45.783783783783775</v>
      </c>
    </row>
    <row r="107" spans="1:28" hidden="1" x14ac:dyDescent="0.25">
      <c r="A107" s="3"/>
      <c r="B107" s="10" t="s">
        <v>17</v>
      </c>
      <c r="C107" s="15" t="s">
        <v>8</v>
      </c>
      <c r="D107" s="50">
        <v>2.8889999999999998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1">
        <v>1.7649999999999999</v>
      </c>
      <c r="S107" s="51">
        <v>2.17428</v>
      </c>
      <c r="T107" s="101">
        <v>3.9392799999999997</v>
      </c>
      <c r="U107" s="43">
        <f>D107-R107</f>
        <v>1.1239999999999999</v>
      </c>
      <c r="V107" s="6"/>
      <c r="W107" s="6"/>
      <c r="X107" s="6"/>
      <c r="Y107" s="6"/>
      <c r="Z107" s="6"/>
      <c r="AA107" s="39">
        <f>T107-D107</f>
        <v>1.0502799999999999</v>
      </c>
      <c r="AB107" s="39">
        <f>AA107/D107*100</f>
        <v>36.354447905849774</v>
      </c>
    </row>
    <row r="108" spans="1:28" s="11" customFormat="1" ht="35.25" hidden="1" customHeight="1" x14ac:dyDescent="0.25">
      <c r="A108" s="52" t="s">
        <v>27</v>
      </c>
      <c r="B108" s="53" t="s">
        <v>28</v>
      </c>
      <c r="C108" s="54" t="s">
        <v>8</v>
      </c>
      <c r="D108" s="55">
        <v>1.02172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6">
        <v>0.11329</v>
      </c>
      <c r="S108" s="57">
        <v>1.6479200000000001</v>
      </c>
      <c r="T108" s="102">
        <v>1.7612100000000002</v>
      </c>
      <c r="U108" s="103"/>
      <c r="V108" s="103"/>
      <c r="W108" s="103"/>
      <c r="X108" s="103"/>
      <c r="Y108" s="103"/>
      <c r="Z108" s="103"/>
      <c r="AA108" s="39">
        <f>T108-D108</f>
        <v>0.7394900000000002</v>
      </c>
      <c r="AB108" s="39">
        <f>AA108/D108*100</f>
        <v>72.376972164585226</v>
      </c>
    </row>
    <row r="109" spans="1:28" s="11" customFormat="1" ht="0.75" customHeight="1" x14ac:dyDescent="0.25">
      <c r="A109" s="383" t="s">
        <v>84</v>
      </c>
      <c r="B109" s="383"/>
      <c r="C109" s="383"/>
      <c r="D109" s="383"/>
      <c r="E109" s="383"/>
      <c r="F109" s="383"/>
      <c r="G109" s="383"/>
      <c r="H109" s="383"/>
      <c r="I109" s="383"/>
      <c r="J109" s="383"/>
      <c r="K109" s="383"/>
      <c r="L109" s="383"/>
      <c r="M109" s="383"/>
      <c r="N109" s="383"/>
      <c r="O109" s="383"/>
      <c r="P109" s="383"/>
      <c r="Q109" s="383"/>
      <c r="R109" s="383"/>
      <c r="S109" s="383"/>
      <c r="T109" s="383"/>
      <c r="U109" s="383"/>
      <c r="V109" s="383"/>
      <c r="W109" s="383"/>
      <c r="X109" s="383"/>
      <c r="Y109" s="383"/>
      <c r="Z109" s="383"/>
      <c r="AA109" s="383"/>
      <c r="AB109" s="383"/>
    </row>
    <row r="110" spans="1:28" s="11" customFormat="1" ht="66" hidden="1" customHeight="1" x14ac:dyDescent="0.25">
      <c r="A110" s="383" t="s">
        <v>85</v>
      </c>
      <c r="B110" s="383"/>
      <c r="C110" s="383"/>
      <c r="D110" s="383"/>
      <c r="E110" s="383"/>
      <c r="F110" s="383"/>
      <c r="G110" s="383"/>
      <c r="H110" s="383"/>
      <c r="I110" s="383"/>
      <c r="J110" s="383"/>
      <c r="K110" s="383"/>
      <c r="L110" s="383"/>
      <c r="M110" s="383"/>
      <c r="N110" s="383"/>
      <c r="O110" s="383"/>
      <c r="P110" s="383"/>
      <c r="Q110" s="383"/>
      <c r="R110" s="383"/>
      <c r="S110" s="383"/>
      <c r="T110" s="383"/>
      <c r="U110" s="383"/>
      <c r="V110" s="383"/>
      <c r="W110" s="383"/>
      <c r="X110" s="383"/>
      <c r="Y110" s="383"/>
      <c r="Z110" s="383"/>
      <c r="AA110" s="383"/>
      <c r="AB110" s="383"/>
    </row>
    <row r="111" spans="1:28" s="11" customFormat="1" ht="90.75" hidden="1" customHeight="1" x14ac:dyDescent="0.25">
      <c r="A111" s="383" t="s">
        <v>86</v>
      </c>
      <c r="B111" s="383"/>
      <c r="C111" s="383"/>
      <c r="D111" s="383"/>
      <c r="E111" s="383"/>
      <c r="F111" s="383"/>
      <c r="G111" s="383"/>
      <c r="H111" s="383"/>
      <c r="I111" s="383"/>
      <c r="J111" s="383"/>
      <c r="K111" s="383"/>
      <c r="L111" s="383"/>
      <c r="M111" s="383"/>
      <c r="N111" s="383"/>
      <c r="O111" s="383"/>
      <c r="P111" s="383"/>
      <c r="Q111" s="383"/>
      <c r="R111" s="383"/>
      <c r="S111" s="383"/>
      <c r="T111" s="383"/>
      <c r="U111" s="383"/>
      <c r="V111" s="383"/>
      <c r="W111" s="383"/>
      <c r="X111" s="383"/>
      <c r="Y111" s="383"/>
      <c r="Z111" s="383"/>
      <c r="AA111" s="383"/>
      <c r="AB111" s="383"/>
    </row>
    <row r="112" spans="1:28" ht="33.950000000000003" hidden="1" customHeight="1" x14ac:dyDescent="0.25">
      <c r="A112" s="12" t="s">
        <v>40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2" t="s">
        <v>41</v>
      </c>
    </row>
    <row r="113" spans="1:19" ht="34.700000000000003" hidden="1" customHeight="1" x14ac:dyDescent="0.25">
      <c r="A113" s="12" t="s">
        <v>42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12" t="s">
        <v>43</v>
      </c>
    </row>
    <row r="114" spans="1:19" ht="39.950000000000003" hidden="1" customHeight="1" x14ac:dyDescent="0.25">
      <c r="A114" s="12" t="s">
        <v>44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12" t="s">
        <v>45</v>
      </c>
    </row>
    <row r="115" spans="1:19" ht="36" hidden="1" customHeight="1" x14ac:dyDescent="0.25">
      <c r="A115" s="12" t="s">
        <v>46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12" t="s">
        <v>47</v>
      </c>
    </row>
    <row r="116" spans="1:19" ht="36.75" hidden="1" customHeight="1" x14ac:dyDescent="0.25">
      <c r="A116" s="59" t="s">
        <v>48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12" t="s">
        <v>49</v>
      </c>
    </row>
    <row r="117" spans="1:19" hidden="1" x14ac:dyDescent="0.25"/>
    <row r="118" spans="1:19" hidden="1" x14ac:dyDescent="0.25">
      <c r="A118" s="14" t="s">
        <v>29</v>
      </c>
    </row>
    <row r="119" spans="1:19" hidden="1" x14ac:dyDescent="0.25"/>
    <row r="120" spans="1:19" hidden="1" x14ac:dyDescent="0.25"/>
    <row r="121" spans="1:19" hidden="1" x14ac:dyDescent="0.25"/>
    <row r="122" spans="1:19" hidden="1" x14ac:dyDescent="0.25"/>
    <row r="123" spans="1:19" hidden="1" x14ac:dyDescent="0.25"/>
    <row r="124" spans="1:19" hidden="1" x14ac:dyDescent="0.25"/>
    <row r="125" spans="1:19" hidden="1" x14ac:dyDescent="0.25"/>
    <row r="126" spans="1:19" hidden="1" x14ac:dyDescent="0.25"/>
    <row r="127" spans="1:19" hidden="1" x14ac:dyDescent="0.25"/>
    <row r="128" spans="1:19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</sheetData>
  <mergeCells count="42">
    <mergeCell ref="C11:C16"/>
    <mergeCell ref="D11:D16"/>
    <mergeCell ref="E11:I11"/>
    <mergeCell ref="J11:J16"/>
    <mergeCell ref="D1:S1"/>
    <mergeCell ref="D2:S2"/>
    <mergeCell ref="D3:S3"/>
    <mergeCell ref="D5:S5"/>
    <mergeCell ref="D7:S7"/>
    <mergeCell ref="A9:AF9"/>
    <mergeCell ref="AC11:AC16"/>
    <mergeCell ref="AD11:AD16"/>
    <mergeCell ref="AE11:AE16"/>
    <mergeCell ref="AF11:AF16"/>
    <mergeCell ref="E12:E16"/>
    <mergeCell ref="F12:F16"/>
    <mergeCell ref="G12:G16"/>
    <mergeCell ref="H12:H16"/>
    <mergeCell ref="I12:I16"/>
    <mergeCell ref="K12:K16"/>
    <mergeCell ref="K11:O11"/>
    <mergeCell ref="P11:P16"/>
    <mergeCell ref="Q11:Q16"/>
    <mergeCell ref="R11:T11"/>
    <mergeCell ref="AA11:AA16"/>
    <mergeCell ref="AB11:AB16"/>
    <mergeCell ref="A109:AB109"/>
    <mergeCell ref="A110:AB110"/>
    <mergeCell ref="A111:AB111"/>
    <mergeCell ref="R12:R16"/>
    <mergeCell ref="S12:S16"/>
    <mergeCell ref="T12:T16"/>
    <mergeCell ref="Y12:Z12"/>
    <mergeCell ref="Y13:Z13"/>
    <mergeCell ref="Y14:Z14"/>
    <mergeCell ref="Y15:Z15"/>
    <mergeCell ref="L12:L16"/>
    <mergeCell ref="M12:M16"/>
    <mergeCell ref="N12:N16"/>
    <mergeCell ref="O12:O16"/>
    <mergeCell ref="A11:A16"/>
    <mergeCell ref="B11:B16"/>
  </mergeCells>
  <pageMargins left="0.19685039370078741" right="0.19685039370078741" top="0.43307086614173229" bottom="0.31496062992125984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Фактические уровни нерег. цен</vt:lpstr>
      <vt:lpstr>факторн анал (к декабрю)</vt:lpstr>
      <vt:lpstr>Динамика к предыдущ мес </vt:lpstr>
      <vt:lpstr>Структура</vt:lpstr>
      <vt:lpstr>Структура цены</vt:lpstr>
      <vt:lpstr>Динамика к дек 2011</vt:lpstr>
      <vt:lpstr>Динамика к декабрю</vt:lpstr>
      <vt:lpstr>'Динамика к дек 2011'!Область_печати</vt:lpstr>
      <vt:lpstr>'Динамика к предыдущ мес '!Область_печати</vt:lpstr>
      <vt:lpstr>Структура!Область_печати</vt:lpstr>
      <vt:lpstr>'Структура цены'!Область_печати</vt:lpstr>
      <vt:lpstr>'Фактические уровни нерег. цен'!Область_печати</vt:lpstr>
      <vt:lpstr>'факторн анал (к декабрю)'!Область_печати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TUkhanova</dc:creator>
  <cp:lastModifiedBy>Москвитина Анна Валерьевна</cp:lastModifiedBy>
  <cp:lastPrinted>2025-07-22T09:23:26Z</cp:lastPrinted>
  <dcterms:created xsi:type="dcterms:W3CDTF">2012-08-08T12:35:42Z</dcterms:created>
  <dcterms:modified xsi:type="dcterms:W3CDTF">2025-07-22T09:24:26Z</dcterms:modified>
</cp:coreProperties>
</file>