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9200" windowHeight="11505" tabRatio="875" firstSheet="22" activeTab="22"/>
  </bookViews>
  <sheets>
    <sheet name="январь 2020" sheetId="17" state="hidden" r:id="rId1"/>
    <sheet name="январь 2020 коррект" sheetId="66" state="hidden" r:id="rId2"/>
    <sheet name="Февраль 2020" sheetId="18" state="hidden" r:id="rId3"/>
    <sheet name="Февраль 2020 коррект" sheetId="67" state="hidden" r:id="rId4"/>
    <sheet name="март 2020" sheetId="27" state="hidden" r:id="rId5"/>
    <sheet name="июль 2020 пробный" sheetId="60" state="hidden" r:id="rId6"/>
    <sheet name="Годовая за 2021" sheetId="77" state="hidden" r:id="rId7"/>
    <sheet name="Годовая 2022" sheetId="89" state="hidden" r:id="rId8"/>
    <sheet name="Годовая 2023" sheetId="95" state="hidden" r:id="rId9"/>
    <sheet name="январь 2024" sheetId="90" state="hidden" r:id="rId10"/>
    <sheet name="Февраль 2024" sheetId="93" state="hidden" r:id="rId11"/>
    <sheet name="Март 2024" sheetId="94" state="hidden" r:id="rId12"/>
    <sheet name="Апрель 2024" sheetId="80" state="hidden" r:id="rId13"/>
    <sheet name="Май 2024" sheetId="81" state="hidden" r:id="rId14"/>
    <sheet name="Июнь 2024" sheetId="82" state="hidden" r:id="rId15"/>
    <sheet name="июль 2024" sheetId="83" state="hidden" r:id="rId16"/>
    <sheet name="август 2024" sheetId="84" state="hidden" r:id="rId17"/>
    <sheet name="сентябрь 2024" sheetId="85" state="hidden" r:id="rId18"/>
    <sheet name="октябрь 2024" sheetId="86" state="hidden" r:id="rId19"/>
    <sheet name="ноябрь 2024" sheetId="87" state="hidden" r:id="rId20"/>
    <sheet name="декабрь 2024" sheetId="88" state="hidden" r:id="rId21"/>
    <sheet name="ПРил для ЛА" sheetId="46" state="hidden" r:id="rId22"/>
    <sheet name="Годовая 2024" sheetId="92" r:id="rId23"/>
    <sheet name="График №1 " sheetId="22" r:id="rId24"/>
    <sheet name="График №2" sheetId="23" r:id="rId25"/>
    <sheet name="Динамика" sheetId="91" state="hidden" r:id="rId26"/>
    <sheet name="Сентябрь 2019" sheetId="50" state="hidden" r:id="rId27"/>
    <sheet name="Октябрь 2019" sheetId="51" state="hidden" r:id="rId28"/>
    <sheet name="Ноябрь 2019" sheetId="52" state="hidden" r:id="rId29"/>
    <sheet name="Декабрь 2019" sheetId="53" state="hidden" r:id="rId30"/>
    <sheet name="Вспомог.таблица" sheetId="21" state="hidden" r:id="rId31"/>
    <sheet name="График № 1за май" sheetId="25" state="hidden" r:id="rId32"/>
    <sheet name="Лист2" sheetId="26" state="hidden" r:id="rId33"/>
  </sheets>
  <externalReferences>
    <externalReference r:id="rId34"/>
  </externalReferences>
  <definedNames>
    <definedName name="org" localSheetId="29">[1]Титульный!$G$16</definedName>
    <definedName name="org" localSheetId="28">[1]Титульный!$G$16</definedName>
    <definedName name="org" localSheetId="27">[1]Титульный!$G$16</definedName>
    <definedName name="org" localSheetId="26">[1]Титульный!$G$16</definedName>
    <definedName name="org">[1]Титульный!$G$16</definedName>
    <definedName name="_xlnm.Print_Titles" localSheetId="29">'Декабрь 2019'!$B:$C,'Декабрь 2019'!$4:$5</definedName>
    <definedName name="_xlnm.Print_Titles" localSheetId="5">'июль 2020 пробный'!$B:$C,'июль 2020 пробный'!$4:$5</definedName>
    <definedName name="_xlnm.Print_Titles" localSheetId="4">'март 2020'!$B:$C,'март 2020'!$4:$5</definedName>
    <definedName name="_xlnm.Print_Titles" localSheetId="28">'Ноябрь 2019'!$B:$C,'Ноябрь 2019'!$4:$5</definedName>
    <definedName name="_xlnm.Print_Titles" localSheetId="27">'Октябрь 2019'!$B:$C,'Октябрь 2019'!$4:$5</definedName>
    <definedName name="_xlnm.Print_Titles" localSheetId="26">'Сентябрь 2019'!$B:$C,'Сентябрь 2019'!$4:$5</definedName>
    <definedName name="_xlnm.Print_Titles" localSheetId="2">'Февраль 2020'!$4:$5</definedName>
    <definedName name="_xlnm.Print_Titles" localSheetId="3">'Февраль 2020 коррект'!$4:$5</definedName>
    <definedName name="_xlnm.Print_Titles" localSheetId="0">'январь 2020'!$4:$5</definedName>
    <definedName name="_xlnm.Print_Titles" localSheetId="1">'январь 2020 коррект'!$4:$5</definedName>
    <definedName name="_xlnm.Print_Area" localSheetId="16">'август 2024'!$A$1:$AC$40</definedName>
    <definedName name="_xlnm.Print_Area" localSheetId="12">'Апрель 2024'!$A$1:$AC$40</definedName>
    <definedName name="_xlnm.Print_Area" localSheetId="30">Вспомог.таблица!$S$5:$AE$17</definedName>
    <definedName name="_xlnm.Print_Area" localSheetId="7">'Годовая 2022'!$A$1:$AI$40</definedName>
    <definedName name="_xlnm.Print_Area" localSheetId="8">'Годовая 2023'!$A$1:$AO$40</definedName>
    <definedName name="_xlnm.Print_Area" localSheetId="22">'Годовая 2024'!$A$1:$AW$40</definedName>
    <definedName name="_xlnm.Print_Area" localSheetId="6">'Годовая за 2021'!$A$1:$Y$53</definedName>
    <definedName name="_xlnm.Print_Area" localSheetId="23">'График №1 '!$A$1:$O$37</definedName>
    <definedName name="_xlnm.Print_Area" localSheetId="24">'График №2'!$A$1:$R$42</definedName>
    <definedName name="_xlnm.Print_Area" localSheetId="29">'Декабрь 2019'!$B$1:$X$44</definedName>
    <definedName name="_xlnm.Print_Area" localSheetId="20">'декабрь 2024'!$A$1:$AC$40</definedName>
    <definedName name="_xlnm.Print_Area" localSheetId="5">'июль 2020 пробный'!$B$1:$W$50</definedName>
    <definedName name="_xlnm.Print_Area" localSheetId="15">'июль 2024'!$A$1:$AC$40</definedName>
    <definedName name="_xlnm.Print_Area" localSheetId="14">'Июнь 2024'!$A$1:$AC$40</definedName>
    <definedName name="_xlnm.Print_Area" localSheetId="13">'Май 2024'!$A$1:$AC$40</definedName>
    <definedName name="_xlnm.Print_Area" localSheetId="4">'март 2020'!$B$1:$U$49</definedName>
    <definedName name="_xlnm.Print_Area" localSheetId="28">'Ноябрь 2019'!$B$1:$X$44</definedName>
    <definedName name="_xlnm.Print_Area" localSheetId="19">'ноябрь 2024'!$A$1:$AC$40</definedName>
    <definedName name="_xlnm.Print_Area" localSheetId="27">'Октябрь 2019'!$B$1:$X$44</definedName>
    <definedName name="_xlnm.Print_Area" localSheetId="18">'октябрь 2024'!$A$1:$AC$40</definedName>
    <definedName name="_xlnm.Print_Area" localSheetId="21">'ПРил для ЛА'!$A$1:$W$29</definedName>
    <definedName name="_xlnm.Print_Area" localSheetId="26">'Сентябрь 2019'!$B$1:$X$44</definedName>
    <definedName name="_xlnm.Print_Area" localSheetId="17">'сентябрь 2024'!$A$1:$AC$40</definedName>
    <definedName name="_xlnm.Print_Area" localSheetId="2">'Февраль 2020'!$B$1:$U$48</definedName>
    <definedName name="_xlnm.Print_Area" localSheetId="3">'Февраль 2020 коррект'!$B$1:$U$48</definedName>
    <definedName name="_xlnm.Print_Area" localSheetId="0">'январь 2020'!$B$1:$V$49</definedName>
    <definedName name="_xlnm.Print_Area" localSheetId="1">'январь 2020 коррект'!$B$1:$V$50</definedName>
  </definedNames>
  <calcPr calcId="162913" refMode="R1C1" calcOnSave="0" concurrentCalc="0"/>
</workbook>
</file>

<file path=xl/calcChain.xml><?xml version="1.0" encoding="utf-8"?>
<calcChain xmlns="http://schemas.openxmlformats.org/spreadsheetml/2006/main">
  <c r="R16" i="46" l="1"/>
  <c r="R14" i="46"/>
  <c r="R15" i="46"/>
  <c r="R13" i="46"/>
  <c r="R12" i="46"/>
  <c r="R11" i="46"/>
  <c r="R10" i="46"/>
  <c r="R9" i="46"/>
  <c r="R8" i="46"/>
  <c r="J23" i="92"/>
  <c r="K23" i="92"/>
  <c r="L23" i="92"/>
  <c r="M23" i="92"/>
  <c r="AJ22" i="92"/>
  <c r="AK22" i="92"/>
  <c r="AJ31" i="92"/>
  <c r="AK31" i="92"/>
  <c r="AP40" i="92"/>
  <c r="AQ40" i="92"/>
  <c r="AP7" i="92"/>
  <c r="AQ7" i="92"/>
  <c r="AP8" i="92"/>
  <c r="AQ8" i="92"/>
  <c r="AP9" i="92"/>
  <c r="AQ9" i="92"/>
  <c r="AP10" i="92"/>
  <c r="AQ10" i="92"/>
  <c r="AP11" i="92"/>
  <c r="AQ11" i="92"/>
  <c r="AP12" i="92"/>
  <c r="AQ12" i="92"/>
  <c r="AP13" i="92"/>
  <c r="AQ13" i="92"/>
  <c r="AP14" i="92"/>
  <c r="AQ14" i="92"/>
  <c r="AP15" i="92"/>
  <c r="AQ15" i="92"/>
  <c r="AP16" i="92"/>
  <c r="AQ16" i="92"/>
  <c r="AP17" i="92"/>
  <c r="AQ17" i="92"/>
  <c r="AP18" i="92"/>
  <c r="AQ18" i="92"/>
  <c r="AP19" i="92"/>
  <c r="AQ19" i="92"/>
  <c r="AP20" i="92"/>
  <c r="AQ20" i="92"/>
  <c r="AP21" i="92"/>
  <c r="AQ21" i="92"/>
  <c r="AP22" i="92"/>
  <c r="AQ22" i="92"/>
  <c r="AP23" i="92"/>
  <c r="AQ23" i="92"/>
  <c r="AP24" i="92"/>
  <c r="AQ24" i="92"/>
  <c r="AP25" i="92"/>
  <c r="AQ25" i="92"/>
  <c r="AP26" i="92"/>
  <c r="AQ26" i="92"/>
  <c r="AP27" i="92"/>
  <c r="AQ27" i="92"/>
  <c r="AP28" i="92"/>
  <c r="AQ28" i="92"/>
  <c r="AP29" i="92"/>
  <c r="AQ29" i="92"/>
  <c r="AP30" i="92"/>
  <c r="AQ30" i="92"/>
  <c r="AP31" i="92"/>
  <c r="AQ31" i="92"/>
  <c r="AP32" i="92"/>
  <c r="AQ32" i="92"/>
  <c r="AP33" i="92"/>
  <c r="AQ33" i="92"/>
  <c r="AP34" i="92"/>
  <c r="AQ34" i="92"/>
  <c r="AP35" i="92"/>
  <c r="AQ35" i="92"/>
  <c r="AP36" i="92"/>
  <c r="AQ36" i="92"/>
  <c r="AP37" i="92"/>
  <c r="AQ37" i="92"/>
  <c r="AP38" i="92"/>
  <c r="AQ38" i="92"/>
  <c r="AP39" i="92"/>
  <c r="AQ39" i="92"/>
  <c r="AQ6" i="92"/>
  <c r="AP6" i="92"/>
  <c r="D6" i="92"/>
  <c r="E6" i="92"/>
  <c r="F6" i="92"/>
  <c r="G6" i="92"/>
  <c r="I6" i="92"/>
  <c r="H6" i="92"/>
  <c r="J6" i="92"/>
  <c r="K6" i="92"/>
  <c r="K32" i="92"/>
  <c r="K33" i="92"/>
  <c r="L6" i="92"/>
  <c r="M6" i="92"/>
  <c r="O6" i="92"/>
  <c r="N6" i="92"/>
  <c r="Q6" i="92"/>
  <c r="R6" i="92"/>
  <c r="S6" i="92"/>
  <c r="T6" i="92"/>
  <c r="U6" i="92"/>
  <c r="V6" i="92"/>
  <c r="F7" i="92"/>
  <c r="I7" i="92"/>
  <c r="N7" i="92"/>
  <c r="O7" i="92"/>
  <c r="W7" i="92"/>
  <c r="Y7" i="92"/>
  <c r="X7" i="92"/>
  <c r="F8" i="92"/>
  <c r="I8" i="92"/>
  <c r="N8" i="92"/>
  <c r="O8" i="92"/>
  <c r="W8" i="92"/>
  <c r="X8" i="92"/>
  <c r="F9" i="92"/>
  <c r="I9" i="92"/>
  <c r="N9" i="92"/>
  <c r="O9" i="92"/>
  <c r="W9" i="92"/>
  <c r="X9" i="92"/>
  <c r="F10" i="92"/>
  <c r="I10" i="92"/>
  <c r="N10" i="92"/>
  <c r="O10" i="92"/>
  <c r="W10" i="92"/>
  <c r="Z10" i="92"/>
  <c r="AK10" i="92"/>
  <c r="X10" i="92"/>
  <c r="F11" i="92"/>
  <c r="I11" i="92"/>
  <c r="N11" i="92"/>
  <c r="O11" i="92"/>
  <c r="W11" i="92"/>
  <c r="X11" i="92"/>
  <c r="Y11" i="92"/>
  <c r="F12" i="92"/>
  <c r="I12" i="92"/>
  <c r="N12" i="92"/>
  <c r="O12" i="92"/>
  <c r="W12" i="92"/>
  <c r="X12" i="92"/>
  <c r="Y12" i="92"/>
  <c r="F13" i="92"/>
  <c r="I13" i="92"/>
  <c r="N13" i="92"/>
  <c r="O13" i="92"/>
  <c r="W13" i="92"/>
  <c r="Y13" i="92"/>
  <c r="X13" i="92"/>
  <c r="D14" i="92"/>
  <c r="E14" i="92"/>
  <c r="F14" i="92"/>
  <c r="G14" i="92"/>
  <c r="H14" i="92"/>
  <c r="I14" i="92"/>
  <c r="J14" i="92"/>
  <c r="K14" i="92"/>
  <c r="L14" i="92"/>
  <c r="M14" i="92"/>
  <c r="N14" i="92"/>
  <c r="Q14" i="92"/>
  <c r="W14" i="92"/>
  <c r="R14" i="92"/>
  <c r="S14" i="92"/>
  <c r="T14" i="92"/>
  <c r="U14" i="92"/>
  <c r="V14" i="92"/>
  <c r="F15" i="92"/>
  <c r="I15" i="92"/>
  <c r="N15" i="92"/>
  <c r="O15" i="92"/>
  <c r="W15" i="92"/>
  <c r="X15" i="92"/>
  <c r="F16" i="92"/>
  <c r="I16" i="92"/>
  <c r="N16" i="92"/>
  <c r="O16" i="92"/>
  <c r="W16" i="92"/>
  <c r="X16" i="92"/>
  <c r="F17" i="92"/>
  <c r="I17" i="92"/>
  <c r="N17" i="92"/>
  <c r="O17" i="92"/>
  <c r="P17" i="92"/>
  <c r="W17" i="92"/>
  <c r="X17" i="92"/>
  <c r="F18" i="92"/>
  <c r="I18" i="92"/>
  <c r="N18" i="92"/>
  <c r="O18" i="92"/>
  <c r="W18" i="92"/>
  <c r="X18" i="92"/>
  <c r="F19" i="92"/>
  <c r="I19" i="92"/>
  <c r="N19" i="92"/>
  <c r="O19" i="92"/>
  <c r="W19" i="92"/>
  <c r="X19" i="92"/>
  <c r="F20" i="92"/>
  <c r="I20" i="92"/>
  <c r="N20" i="92"/>
  <c r="O20" i="92"/>
  <c r="W20" i="92"/>
  <c r="X20" i="92"/>
  <c r="F21" i="92"/>
  <c r="I21" i="92"/>
  <c r="N21" i="92"/>
  <c r="O21" i="92"/>
  <c r="AA21" i="92"/>
  <c r="W21" i="92"/>
  <c r="X21" i="92"/>
  <c r="F22" i="92"/>
  <c r="P22" i="92"/>
  <c r="W22" i="92"/>
  <c r="X22" i="92"/>
  <c r="Y22" i="92"/>
  <c r="Z22" i="92"/>
  <c r="D23" i="92"/>
  <c r="E23" i="92"/>
  <c r="G23" i="92"/>
  <c r="H23" i="92"/>
  <c r="N23" i="92"/>
  <c r="O23" i="92"/>
  <c r="Q23" i="92"/>
  <c r="R23" i="92"/>
  <c r="S23" i="92"/>
  <c r="T23" i="92"/>
  <c r="U23" i="92"/>
  <c r="V23" i="92"/>
  <c r="W23" i="92"/>
  <c r="F24" i="92"/>
  <c r="I24" i="92"/>
  <c r="N24" i="92"/>
  <c r="O24" i="92"/>
  <c r="W24" i="92"/>
  <c r="X24" i="92"/>
  <c r="F25" i="92"/>
  <c r="I25" i="92"/>
  <c r="N25" i="92"/>
  <c r="O25" i="92"/>
  <c r="W25" i="92"/>
  <c r="X25" i="92"/>
  <c r="F26" i="92"/>
  <c r="I26" i="92"/>
  <c r="N26" i="92"/>
  <c r="O26" i="92"/>
  <c r="W26" i="92"/>
  <c r="X26" i="92"/>
  <c r="F27" i="92"/>
  <c r="I27" i="92"/>
  <c r="N27" i="92"/>
  <c r="O27" i="92"/>
  <c r="W27" i="92"/>
  <c r="X27" i="92"/>
  <c r="F28" i="92"/>
  <c r="I28" i="92"/>
  <c r="N28" i="92"/>
  <c r="Z28" i="92"/>
  <c r="AK28" i="92"/>
  <c r="O28" i="92"/>
  <c r="W28" i="92"/>
  <c r="X28" i="92"/>
  <c r="Y28" i="92"/>
  <c r="F29" i="92"/>
  <c r="I29" i="92"/>
  <c r="N29" i="92"/>
  <c r="O29" i="92"/>
  <c r="W29" i="92"/>
  <c r="Z29" i="92"/>
  <c r="AK29" i="92"/>
  <c r="X29" i="92"/>
  <c r="F30" i="92"/>
  <c r="I30" i="92"/>
  <c r="N30" i="92"/>
  <c r="O30" i="92"/>
  <c r="W30" i="92"/>
  <c r="X30" i="92"/>
  <c r="F31" i="92"/>
  <c r="Z31" i="92"/>
  <c r="AA31" i="92"/>
  <c r="E32" i="92"/>
  <c r="D34" i="92"/>
  <c r="E34" i="92"/>
  <c r="G34" i="92"/>
  <c r="H34" i="92"/>
  <c r="J34" i="92"/>
  <c r="K34" i="92"/>
  <c r="L34" i="92"/>
  <c r="M34" i="92"/>
  <c r="Q34" i="92"/>
  <c r="R34" i="92"/>
  <c r="S34" i="92"/>
  <c r="T34" i="92"/>
  <c r="U34" i="92"/>
  <c r="V34" i="92"/>
  <c r="D35" i="92"/>
  <c r="E35" i="92"/>
  <c r="G35" i="92"/>
  <c r="H35" i="92"/>
  <c r="J35" i="92"/>
  <c r="K35" i="92"/>
  <c r="L35" i="92"/>
  <c r="M35" i="92"/>
  <c r="Q35" i="92"/>
  <c r="R35" i="92"/>
  <c r="S35" i="92"/>
  <c r="T35" i="92"/>
  <c r="U35" i="92"/>
  <c r="V35" i="92"/>
  <c r="D36" i="92"/>
  <c r="E36" i="92"/>
  <c r="G36" i="92"/>
  <c r="H36" i="92"/>
  <c r="J36" i="92"/>
  <c r="K36" i="92"/>
  <c r="L36" i="92"/>
  <c r="M36" i="92"/>
  <c r="Q36" i="92"/>
  <c r="R36" i="92"/>
  <c r="S36" i="92"/>
  <c r="T36" i="92"/>
  <c r="U36" i="92"/>
  <c r="V36" i="92"/>
  <c r="D37" i="92"/>
  <c r="E37" i="92"/>
  <c r="G37" i="92"/>
  <c r="H37" i="92"/>
  <c r="J37" i="92"/>
  <c r="K37" i="92"/>
  <c r="L37" i="92"/>
  <c r="M37" i="92"/>
  <c r="Q37" i="92"/>
  <c r="R37" i="92"/>
  <c r="S37" i="92"/>
  <c r="T37" i="92"/>
  <c r="U37" i="92"/>
  <c r="V37" i="92"/>
  <c r="D38" i="92"/>
  <c r="E38" i="92"/>
  <c r="G38" i="92"/>
  <c r="H38" i="92"/>
  <c r="I38" i="92"/>
  <c r="J38" i="92"/>
  <c r="K38" i="92"/>
  <c r="L38" i="92"/>
  <c r="M38" i="92"/>
  <c r="Q38" i="92"/>
  <c r="R38" i="92"/>
  <c r="S38" i="92"/>
  <c r="T38" i="92"/>
  <c r="U38" i="92"/>
  <c r="V38" i="92"/>
  <c r="D39" i="92"/>
  <c r="E39" i="92"/>
  <c r="G39" i="92"/>
  <c r="H39" i="92"/>
  <c r="I39" i="92"/>
  <c r="J39" i="92"/>
  <c r="K39" i="92"/>
  <c r="L39" i="92"/>
  <c r="M39" i="92"/>
  <c r="Q39" i="92"/>
  <c r="R39" i="92"/>
  <c r="S39" i="92"/>
  <c r="T39" i="92"/>
  <c r="U39" i="92"/>
  <c r="V39" i="92"/>
  <c r="D40" i="92"/>
  <c r="E40" i="92"/>
  <c r="G40" i="92"/>
  <c r="H40" i="92"/>
  <c r="J40" i="92"/>
  <c r="K40" i="92"/>
  <c r="L40" i="92"/>
  <c r="M40" i="92"/>
  <c r="N40" i="92"/>
  <c r="Q40" i="92"/>
  <c r="R40" i="92"/>
  <c r="S40" i="92"/>
  <c r="T40" i="92"/>
  <c r="U40" i="92"/>
  <c r="V40" i="92"/>
  <c r="AO40" i="95"/>
  <c r="AN40" i="95"/>
  <c r="V40" i="95"/>
  <c r="U40" i="95"/>
  <c r="T40" i="95"/>
  <c r="S40" i="95"/>
  <c r="R40" i="95"/>
  <c r="Q40" i="95"/>
  <c r="M40" i="95"/>
  <c r="L40" i="95"/>
  <c r="K40" i="95"/>
  <c r="J40" i="95"/>
  <c r="H40" i="95"/>
  <c r="G40" i="95"/>
  <c r="E40" i="95"/>
  <c r="D40" i="95"/>
  <c r="F40" i="95"/>
  <c r="AO39" i="95"/>
  <c r="AN39" i="95"/>
  <c r="V39" i="95"/>
  <c r="U39" i="95"/>
  <c r="T39" i="95"/>
  <c r="S39" i="95"/>
  <c r="R39" i="95"/>
  <c r="Q39" i="95"/>
  <c r="M39" i="95"/>
  <c r="L39" i="95"/>
  <c r="K39" i="95"/>
  <c r="J39" i="95"/>
  <c r="I39" i="95"/>
  <c r="H39" i="95"/>
  <c r="G39" i="95"/>
  <c r="F39" i="95"/>
  <c r="E39" i="95"/>
  <c r="D39" i="95"/>
  <c r="AO38" i="95"/>
  <c r="AN38" i="95"/>
  <c r="V38" i="95"/>
  <c r="U38" i="95"/>
  <c r="T38" i="95"/>
  <c r="S38" i="95"/>
  <c r="R38" i="95"/>
  <c r="Q38" i="95"/>
  <c r="M38" i="95"/>
  <c r="L38" i="95"/>
  <c r="K38" i="95"/>
  <c r="J38" i="95"/>
  <c r="H38" i="95"/>
  <c r="I38" i="95"/>
  <c r="G38" i="95"/>
  <c r="E38" i="95"/>
  <c r="D38" i="95"/>
  <c r="F38" i="95"/>
  <c r="AO37" i="95"/>
  <c r="AN37" i="95"/>
  <c r="V37" i="95"/>
  <c r="U37" i="95"/>
  <c r="T37" i="95"/>
  <c r="S37" i="95"/>
  <c r="R37" i="95"/>
  <c r="Q37" i="95"/>
  <c r="N37" i="95"/>
  <c r="M37" i="95"/>
  <c r="L37" i="95"/>
  <c r="K37" i="95"/>
  <c r="J37" i="95"/>
  <c r="H37" i="95"/>
  <c r="I37" i="95"/>
  <c r="G37" i="95"/>
  <c r="F37" i="95"/>
  <c r="E37" i="95"/>
  <c r="D37" i="95"/>
  <c r="AO36" i="95"/>
  <c r="AN36" i="95"/>
  <c r="V36" i="95"/>
  <c r="U36" i="95"/>
  <c r="T36" i="95"/>
  <c r="S36" i="95"/>
  <c r="R36" i="95"/>
  <c r="Q36" i="95"/>
  <c r="M36" i="95"/>
  <c r="L36" i="95"/>
  <c r="K36" i="95"/>
  <c r="J36" i="95"/>
  <c r="H36" i="95"/>
  <c r="G36" i="95"/>
  <c r="F36" i="95"/>
  <c r="E36" i="95"/>
  <c r="D36" i="95"/>
  <c r="AO35" i="95"/>
  <c r="AN35" i="95"/>
  <c r="V35" i="95"/>
  <c r="U35" i="95"/>
  <c r="T35" i="95"/>
  <c r="S35" i="95"/>
  <c r="R35" i="95"/>
  <c r="Q35" i="95"/>
  <c r="P35" i="95"/>
  <c r="M35" i="95"/>
  <c r="L35" i="95"/>
  <c r="K35" i="95"/>
  <c r="J35" i="95"/>
  <c r="H35" i="95"/>
  <c r="G35" i="95"/>
  <c r="E35" i="95"/>
  <c r="D35" i="95"/>
  <c r="AO34" i="95"/>
  <c r="AN34" i="95"/>
  <c r="V34" i="95"/>
  <c r="U34" i="95"/>
  <c r="T34" i="95"/>
  <c r="S34" i="95"/>
  <c r="R34" i="95"/>
  <c r="Q34" i="95"/>
  <c r="O34" i="95"/>
  <c r="M34" i="95"/>
  <c r="L34" i="95"/>
  <c r="K34" i="95"/>
  <c r="J34" i="95"/>
  <c r="H34" i="95"/>
  <c r="G34" i="95"/>
  <c r="F34" i="95"/>
  <c r="E34" i="95"/>
  <c r="D34" i="95"/>
  <c r="AO33" i="95"/>
  <c r="AN33" i="95"/>
  <c r="E33" i="95"/>
  <c r="AO32" i="95"/>
  <c r="AN32" i="95"/>
  <c r="D32" i="95"/>
  <c r="AO31" i="95"/>
  <c r="AN31" i="95"/>
  <c r="AH31" i="95"/>
  <c r="AA31" i="95"/>
  <c r="Z31" i="95"/>
  <c r="AI31" i="95"/>
  <c r="F31" i="95"/>
  <c r="AO30" i="95"/>
  <c r="AN30" i="95"/>
  <c r="X30" i="95"/>
  <c r="W30" i="95"/>
  <c r="Z30" i="95"/>
  <c r="AI30" i="95"/>
  <c r="O30" i="95"/>
  <c r="P30" i="95"/>
  <c r="N30" i="95"/>
  <c r="I30" i="95"/>
  <c r="F30" i="95"/>
  <c r="AO29" i="95"/>
  <c r="AN29" i="95"/>
  <c r="X29" i="95"/>
  <c r="W29" i="95"/>
  <c r="Z29" i="95"/>
  <c r="AI29" i="95"/>
  <c r="O29" i="95"/>
  <c r="N29" i="95"/>
  <c r="I29" i="95"/>
  <c r="F29" i="95"/>
  <c r="AO28" i="95"/>
  <c r="AN28" i="95"/>
  <c r="X28" i="95"/>
  <c r="AA28" i="95"/>
  <c r="W28" i="95"/>
  <c r="O28" i="95"/>
  <c r="N28" i="95"/>
  <c r="I28" i="95"/>
  <c r="F28" i="95"/>
  <c r="AO27" i="95"/>
  <c r="AN27" i="95"/>
  <c r="Y27" i="95"/>
  <c r="X27" i="95"/>
  <c r="W27" i="95"/>
  <c r="O27" i="95"/>
  <c r="P27" i="95"/>
  <c r="N27" i="95"/>
  <c r="I27" i="95"/>
  <c r="F27" i="95"/>
  <c r="AO26" i="95"/>
  <c r="AN26" i="95"/>
  <c r="AA26" i="95"/>
  <c r="AB26" i="95"/>
  <c r="X26" i="95"/>
  <c r="Y26" i="95"/>
  <c r="W26" i="95"/>
  <c r="Z26" i="95"/>
  <c r="AI26" i="95"/>
  <c r="O26" i="95"/>
  <c r="P26" i="95"/>
  <c r="N26" i="95"/>
  <c r="I26" i="95"/>
  <c r="F26" i="95"/>
  <c r="AO25" i="95"/>
  <c r="AN25" i="95"/>
  <c r="X25" i="95"/>
  <c r="W25" i="95"/>
  <c r="Z25" i="95"/>
  <c r="AI25" i="95"/>
  <c r="O25" i="95"/>
  <c r="N25" i="95"/>
  <c r="I25" i="95"/>
  <c r="F25" i="95"/>
  <c r="AO24" i="95"/>
  <c r="AN24" i="95"/>
  <c r="Y24" i="95"/>
  <c r="X24" i="95"/>
  <c r="AA24" i="95"/>
  <c r="W24" i="95"/>
  <c r="O24" i="95"/>
  <c r="N24" i="95"/>
  <c r="I24" i="95"/>
  <c r="F24" i="95"/>
  <c r="AO23" i="95"/>
  <c r="AN23" i="95"/>
  <c r="Y23" i="95"/>
  <c r="V23" i="95"/>
  <c r="U23" i="95"/>
  <c r="T23" i="95"/>
  <c r="X23" i="95"/>
  <c r="AA23" i="95"/>
  <c r="S23" i="95"/>
  <c r="R23" i="95"/>
  <c r="Q23" i="95"/>
  <c r="W23" i="95"/>
  <c r="M23" i="95"/>
  <c r="O23" i="95"/>
  <c r="P23" i="95"/>
  <c r="L23" i="95"/>
  <c r="K23" i="95"/>
  <c r="J23" i="95"/>
  <c r="N23" i="95"/>
  <c r="H23" i="95"/>
  <c r="G23" i="95"/>
  <c r="E23" i="95"/>
  <c r="D23" i="95"/>
  <c r="AO22" i="95"/>
  <c r="AN22" i="95"/>
  <c r="AA22" i="95"/>
  <c r="Z22" i="95"/>
  <c r="AI22" i="95"/>
  <c r="Y22" i="95"/>
  <c r="X22" i="95"/>
  <c r="W22" i="95"/>
  <c r="P22" i="95"/>
  <c r="F22" i="95"/>
  <c r="AO21" i="95"/>
  <c r="AN21" i="95"/>
  <c r="X21" i="95"/>
  <c r="W21" i="95"/>
  <c r="O21" i="95"/>
  <c r="N21" i="95"/>
  <c r="P21" i="95"/>
  <c r="I21" i="95"/>
  <c r="F21" i="95"/>
  <c r="AO20" i="95"/>
  <c r="AN20" i="95"/>
  <c r="AA20" i="95"/>
  <c r="Z20" i="95"/>
  <c r="AI20" i="95"/>
  <c r="X20" i="95"/>
  <c r="W20" i="95"/>
  <c r="P20" i="95"/>
  <c r="O20" i="95"/>
  <c r="N20" i="95"/>
  <c r="I20" i="95"/>
  <c r="F20" i="95"/>
  <c r="AO19" i="95"/>
  <c r="AN19" i="95"/>
  <c r="X19" i="95"/>
  <c r="W19" i="95"/>
  <c r="O19" i="95"/>
  <c r="N19" i="95"/>
  <c r="P19" i="95"/>
  <c r="I19" i="95"/>
  <c r="F19" i="95"/>
  <c r="AO18" i="95"/>
  <c r="AN18" i="95"/>
  <c r="AI18" i="95"/>
  <c r="AA18" i="95"/>
  <c r="Z18" i="95"/>
  <c r="X18" i="95"/>
  <c r="W18" i="95"/>
  <c r="P18" i="95"/>
  <c r="O18" i="95"/>
  <c r="N18" i="95"/>
  <c r="I18" i="95"/>
  <c r="F18" i="95"/>
  <c r="AO17" i="95"/>
  <c r="AN17" i="95"/>
  <c r="X17" i="95"/>
  <c r="W17" i="95"/>
  <c r="Z17" i="95"/>
  <c r="AI17" i="95"/>
  <c r="O17" i="95"/>
  <c r="N17" i="95"/>
  <c r="P17" i="95"/>
  <c r="I17" i="95"/>
  <c r="F17" i="95"/>
  <c r="AO16" i="95"/>
  <c r="AN16" i="95"/>
  <c r="AA16" i="95"/>
  <c r="Z16" i="95"/>
  <c r="AI16" i="95"/>
  <c r="X16" i="95"/>
  <c r="W16" i="95"/>
  <c r="P16" i="95"/>
  <c r="O16" i="95"/>
  <c r="N16" i="95"/>
  <c r="I16" i="95"/>
  <c r="F16" i="95"/>
  <c r="AO15" i="95"/>
  <c r="AN15" i="95"/>
  <c r="X15" i="95"/>
  <c r="W15" i="95"/>
  <c r="O15" i="95"/>
  <c r="N15" i="95"/>
  <c r="P15" i="95"/>
  <c r="I15" i="95"/>
  <c r="F15" i="95"/>
  <c r="AO14" i="95"/>
  <c r="AN14" i="95"/>
  <c r="W14" i="95"/>
  <c r="V14" i="95"/>
  <c r="V32" i="95"/>
  <c r="V33" i="95"/>
  <c r="U14" i="95"/>
  <c r="T14" i="95"/>
  <c r="S14" i="95"/>
  <c r="R14" i="95"/>
  <c r="Q14" i="95"/>
  <c r="M14" i="95"/>
  <c r="L14" i="95"/>
  <c r="K14" i="95"/>
  <c r="O14" i="95"/>
  <c r="J14" i="95"/>
  <c r="J32" i="95"/>
  <c r="J33" i="95"/>
  <c r="H14" i="95"/>
  <c r="I14" i="95"/>
  <c r="G14" i="95"/>
  <c r="E14" i="95"/>
  <c r="D14" i="95"/>
  <c r="F14" i="95"/>
  <c r="AO13" i="95"/>
  <c r="AN13" i="95"/>
  <c r="X13" i="95"/>
  <c r="AA13" i="95"/>
  <c r="W13" i="95"/>
  <c r="O13" i="95"/>
  <c r="N13" i="95"/>
  <c r="I13" i="95"/>
  <c r="F13" i="95"/>
  <c r="AO12" i="95"/>
  <c r="AN12" i="95"/>
  <c r="X12" i="95"/>
  <c r="W12" i="95"/>
  <c r="O12" i="95"/>
  <c r="O39" i="95"/>
  <c r="P39" i="95"/>
  <c r="N12" i="95"/>
  <c r="N39" i="95"/>
  <c r="I12" i="95"/>
  <c r="F12" i="95"/>
  <c r="AO11" i="95"/>
  <c r="AN11" i="95"/>
  <c r="AA11" i="95"/>
  <c r="X11" i="95"/>
  <c r="W11" i="95"/>
  <c r="O11" i="95"/>
  <c r="N11" i="95"/>
  <c r="N38" i="95"/>
  <c r="I11" i="95"/>
  <c r="F11" i="95"/>
  <c r="AO10" i="95"/>
  <c r="AN10" i="95"/>
  <c r="X10" i="95"/>
  <c r="Y10" i="95"/>
  <c r="W10" i="95"/>
  <c r="O10" i="95"/>
  <c r="N10" i="95"/>
  <c r="I10" i="95"/>
  <c r="F10" i="95"/>
  <c r="AO9" i="95"/>
  <c r="AN9" i="95"/>
  <c r="X9" i="95"/>
  <c r="W9" i="95"/>
  <c r="Z9" i="95"/>
  <c r="AI9" i="95"/>
  <c r="O9" i="95"/>
  <c r="N9" i="95"/>
  <c r="N36" i="95"/>
  <c r="I9" i="95"/>
  <c r="F9" i="95"/>
  <c r="AO8" i="95"/>
  <c r="AN8" i="95"/>
  <c r="X8" i="95"/>
  <c r="W8" i="95"/>
  <c r="O8" i="95"/>
  <c r="O35" i="95"/>
  <c r="N8" i="95"/>
  <c r="N35" i="95"/>
  <c r="I8" i="95"/>
  <c r="F8" i="95"/>
  <c r="AO7" i="95"/>
  <c r="AN7" i="95"/>
  <c r="AA7" i="95"/>
  <c r="X7" i="95"/>
  <c r="W7" i="95"/>
  <c r="O7" i="95"/>
  <c r="N7" i="95"/>
  <c r="N34" i="95"/>
  <c r="P34" i="95"/>
  <c r="I7" i="95"/>
  <c r="F7" i="95"/>
  <c r="AO6" i="95"/>
  <c r="AN6" i="95"/>
  <c r="W6" i="95"/>
  <c r="V6" i="95"/>
  <c r="U6" i="95"/>
  <c r="T6" i="95"/>
  <c r="T32" i="95"/>
  <c r="T33" i="95"/>
  <c r="S6" i="95"/>
  <c r="S32" i="95"/>
  <c r="S33" i="95"/>
  <c r="R6" i="95"/>
  <c r="Q6" i="95"/>
  <c r="M6" i="95"/>
  <c r="L6" i="95"/>
  <c r="L32" i="95"/>
  <c r="L33" i="95"/>
  <c r="K6" i="95"/>
  <c r="O6" i="95"/>
  <c r="J6" i="95"/>
  <c r="N6" i="95"/>
  <c r="H6" i="95"/>
  <c r="G6" i="95"/>
  <c r="G32" i="95"/>
  <c r="G33" i="95"/>
  <c r="E6" i="95"/>
  <c r="F6" i="95"/>
  <c r="D6" i="95"/>
  <c r="Y8" i="92"/>
  <c r="Y30" i="92"/>
  <c r="Y24" i="92"/>
  <c r="AA19" i="92"/>
  <c r="P23" i="92"/>
  <c r="P18" i="92"/>
  <c r="AA17" i="92"/>
  <c r="P21" i="92"/>
  <c r="P19" i="92"/>
  <c r="Z18" i="92"/>
  <c r="AK18" i="92"/>
  <c r="O14" i="92"/>
  <c r="P14" i="92"/>
  <c r="L32" i="92"/>
  <c r="L33" i="92"/>
  <c r="Z27" i="92"/>
  <c r="AK27" i="92"/>
  <c r="Z25" i="92"/>
  <c r="AK25" i="92"/>
  <c r="P15" i="92"/>
  <c r="Z14" i="92"/>
  <c r="AK14" i="92"/>
  <c r="AA28" i="92"/>
  <c r="AB28" i="92"/>
  <c r="AJ28" i="92"/>
  <c r="AA24" i="92"/>
  <c r="AA15" i="92"/>
  <c r="N39" i="92"/>
  <c r="Z30" i="92"/>
  <c r="AK30" i="92"/>
  <c r="Y26" i="92"/>
  <c r="Z24" i="92"/>
  <c r="AK24" i="92"/>
  <c r="X23" i="92"/>
  <c r="U32" i="92"/>
  <c r="U33" i="92"/>
  <c r="Q32" i="92"/>
  <c r="Q33" i="92"/>
  <c r="X14" i="92"/>
  <c r="Y9" i="92"/>
  <c r="Y10" i="92"/>
  <c r="AA7" i="92"/>
  <c r="AA11" i="92"/>
  <c r="I40" i="92"/>
  <c r="I37" i="92"/>
  <c r="E33" i="92"/>
  <c r="F39" i="92"/>
  <c r="F40" i="92"/>
  <c r="P29" i="92"/>
  <c r="P25" i="92"/>
  <c r="D33" i="92"/>
  <c r="Z26" i="92"/>
  <c r="AK26" i="92"/>
  <c r="Z20" i="92"/>
  <c r="AK20" i="92"/>
  <c r="Z16" i="92"/>
  <c r="AK16" i="92"/>
  <c r="N36" i="92"/>
  <c r="S32" i="92"/>
  <c r="S33" i="92"/>
  <c r="N32" i="92"/>
  <c r="N33" i="92"/>
  <c r="J32" i="92"/>
  <c r="J33" i="92"/>
  <c r="P27" i="92"/>
  <c r="AA22" i="92"/>
  <c r="AB22" i="92"/>
  <c r="AC22" i="92"/>
  <c r="P20" i="92"/>
  <c r="P16" i="92"/>
  <c r="AA13" i="92"/>
  <c r="Z12" i="92"/>
  <c r="AK12" i="92"/>
  <c r="AA9" i="92"/>
  <c r="Z8" i="92"/>
  <c r="AK8" i="92"/>
  <c r="V32" i="92"/>
  <c r="V33" i="92"/>
  <c r="M32" i="92"/>
  <c r="M33" i="92"/>
  <c r="T32" i="92"/>
  <c r="T33" i="92"/>
  <c r="W6" i="92"/>
  <c r="W32" i="92"/>
  <c r="W33" i="92"/>
  <c r="F33" i="92"/>
  <c r="Y29" i="92"/>
  <c r="AA29" i="92"/>
  <c r="AB29" i="92"/>
  <c r="AJ29" i="92"/>
  <c r="Y25" i="92"/>
  <c r="AA25" i="92"/>
  <c r="F23" i="92"/>
  <c r="D32" i="92"/>
  <c r="Y19" i="92"/>
  <c r="Z19" i="92"/>
  <c r="AK19" i="92"/>
  <c r="Y18" i="92"/>
  <c r="AA18" i="92"/>
  <c r="X37" i="92"/>
  <c r="P12" i="92"/>
  <c r="O39" i="92"/>
  <c r="P39" i="92"/>
  <c r="AA12" i="92"/>
  <c r="P10" i="92"/>
  <c r="O37" i="92"/>
  <c r="AA10" i="92"/>
  <c r="AB10" i="92"/>
  <c r="AJ10" i="92"/>
  <c r="P8" i="92"/>
  <c r="O35" i="92"/>
  <c r="AA8" i="92"/>
  <c r="AB8" i="92"/>
  <c r="AJ8" i="92"/>
  <c r="P30" i="92"/>
  <c r="O40" i="92"/>
  <c r="P40" i="92"/>
  <c r="P26" i="92"/>
  <c r="O36" i="92"/>
  <c r="Z23" i="92"/>
  <c r="AK23" i="92"/>
  <c r="I23" i="92"/>
  <c r="H32" i="92"/>
  <c r="Y17" i="92"/>
  <c r="Z17" i="92"/>
  <c r="AK17" i="92"/>
  <c r="Y16" i="92"/>
  <c r="AA16" i="92"/>
  <c r="X35" i="92"/>
  <c r="Y14" i="92"/>
  <c r="N38" i="92"/>
  <c r="N34" i="92"/>
  <c r="P6" i="92"/>
  <c r="G32" i="92"/>
  <c r="G33" i="92"/>
  <c r="Y27" i="92"/>
  <c r="AA27" i="92"/>
  <c r="Y23" i="92"/>
  <c r="AA23" i="92"/>
  <c r="Y15" i="92"/>
  <c r="Z15" i="92"/>
  <c r="AK15" i="92"/>
  <c r="F32" i="92"/>
  <c r="AA30" i="92"/>
  <c r="P28" i="92"/>
  <c r="O38" i="92"/>
  <c r="AA26" i="92"/>
  <c r="P24" i="92"/>
  <c r="O34" i="92"/>
  <c r="Y21" i="92"/>
  <c r="Z21" i="92"/>
  <c r="AK21" i="92"/>
  <c r="Y20" i="92"/>
  <c r="AA20" i="92"/>
  <c r="X39" i="92"/>
  <c r="X40" i="92"/>
  <c r="X38" i="92"/>
  <c r="X36" i="92"/>
  <c r="X34" i="92"/>
  <c r="Z13" i="92"/>
  <c r="AK13" i="92"/>
  <c r="Z11" i="92"/>
  <c r="AK11" i="92"/>
  <c r="Z9" i="92"/>
  <c r="AK9" i="92"/>
  <c r="Z7" i="92"/>
  <c r="AK7" i="92"/>
  <c r="X6" i="92"/>
  <c r="R32" i="92"/>
  <c r="R33" i="92"/>
  <c r="W40" i="92"/>
  <c r="Z40" i="92"/>
  <c r="AK40" i="92"/>
  <c r="W39" i="92"/>
  <c r="Z39" i="92"/>
  <c r="AK39" i="92"/>
  <c r="W38" i="92"/>
  <c r="F38" i="92"/>
  <c r="W37" i="92"/>
  <c r="F37" i="92"/>
  <c r="W36" i="92"/>
  <c r="F36" i="92"/>
  <c r="W35" i="92"/>
  <c r="F35" i="92"/>
  <c r="W34" i="92"/>
  <c r="F34" i="92"/>
  <c r="N37" i="92"/>
  <c r="N35" i="92"/>
  <c r="P13" i="92"/>
  <c r="P11" i="92"/>
  <c r="P9" i="92"/>
  <c r="P7" i="92"/>
  <c r="AH26" i="95"/>
  <c r="AC26" i="95"/>
  <c r="AB11" i="95"/>
  <c r="O32" i="95"/>
  <c r="P6" i="95"/>
  <c r="AB23" i="95"/>
  <c r="X6" i="95"/>
  <c r="X14" i="95"/>
  <c r="R32" i="95"/>
  <c r="R33" i="95"/>
  <c r="Y15" i="95"/>
  <c r="AA15" i="95"/>
  <c r="Y19" i="95"/>
  <c r="AA19" i="95"/>
  <c r="AA27" i="95"/>
  <c r="AA29" i="95"/>
  <c r="AB29" i="95"/>
  <c r="Y29" i="95"/>
  <c r="K32" i="95"/>
  <c r="K33" i="95"/>
  <c r="X34" i="95"/>
  <c r="X37" i="95"/>
  <c r="X40" i="95"/>
  <c r="P7" i="95"/>
  <c r="W35" i="95"/>
  <c r="Z35" i="95"/>
  <c r="AI35" i="95"/>
  <c r="Z8" i="95"/>
  <c r="AI8" i="95"/>
  <c r="X36" i="95"/>
  <c r="Y9" i="95"/>
  <c r="AA10" i="95"/>
  <c r="P11" i="95"/>
  <c r="W39" i="95"/>
  <c r="Z39" i="95"/>
  <c r="AI39" i="95"/>
  <c r="Z12" i="95"/>
  <c r="AI12" i="95"/>
  <c r="N40" i="95"/>
  <c r="Z13" i="95"/>
  <c r="AI13" i="95"/>
  <c r="Y13" i="95"/>
  <c r="AB16" i="95"/>
  <c r="AB20" i="95"/>
  <c r="W40" i="95"/>
  <c r="Z40" i="95"/>
  <c r="AI40" i="95"/>
  <c r="Z21" i="95"/>
  <c r="AI21" i="95"/>
  <c r="H32" i="95"/>
  <c r="I6" i="95"/>
  <c r="Z7" i="95"/>
  <c r="AI7" i="95"/>
  <c r="X35" i="95"/>
  <c r="Y8" i="95"/>
  <c r="AA9" i="95"/>
  <c r="AB9" i="95"/>
  <c r="Z11" i="95"/>
  <c r="AI11" i="95"/>
  <c r="W38" i="95"/>
  <c r="Z38" i="95"/>
  <c r="AI38" i="95"/>
  <c r="Y12" i="95"/>
  <c r="X39" i="95"/>
  <c r="O40" i="95"/>
  <c r="P40" i="95"/>
  <c r="P13" i="95"/>
  <c r="N14" i="95"/>
  <c r="Z14" i="95"/>
  <c r="AI14" i="95"/>
  <c r="Y17" i="95"/>
  <c r="AA17" i="95"/>
  <c r="AB17" i="95"/>
  <c r="Y21" i="95"/>
  <c r="AA21" i="95"/>
  <c r="I23" i="95"/>
  <c r="AA25" i="95"/>
  <c r="AB25" i="95"/>
  <c r="Y25" i="95"/>
  <c r="Y28" i="95"/>
  <c r="Y30" i="95"/>
  <c r="D33" i="95"/>
  <c r="F33" i="95"/>
  <c r="F35" i="95"/>
  <c r="W36" i="95"/>
  <c r="Z36" i="95"/>
  <c r="AI36" i="95"/>
  <c r="N32" i="95"/>
  <c r="N33" i="95"/>
  <c r="Z6" i="95"/>
  <c r="AI6" i="95"/>
  <c r="W32" i="95"/>
  <c r="Y7" i="95"/>
  <c r="AA8" i="95"/>
  <c r="AB8" i="95"/>
  <c r="P9" i="95"/>
  <c r="W37" i="95"/>
  <c r="Z37" i="95"/>
  <c r="AI37" i="95"/>
  <c r="Z10" i="95"/>
  <c r="AI10" i="95"/>
  <c r="X38" i="95"/>
  <c r="Y11" i="95"/>
  <c r="AA12" i="95"/>
  <c r="AB12" i="95"/>
  <c r="P14" i="95"/>
  <c r="Z15" i="95"/>
  <c r="AI15" i="95"/>
  <c r="AB18" i="95"/>
  <c r="Z19" i="95"/>
  <c r="AI19" i="95"/>
  <c r="Z23" i="95"/>
  <c r="AI23" i="95"/>
  <c r="AA30" i="95"/>
  <c r="AB30" i="95"/>
  <c r="W34" i="95"/>
  <c r="Z34" i="95"/>
  <c r="AI34" i="95"/>
  <c r="O36" i="95"/>
  <c r="P36" i="95"/>
  <c r="I40" i="95"/>
  <c r="M32" i="95"/>
  <c r="M33" i="95"/>
  <c r="Q32" i="95"/>
  <c r="Q33" i="95"/>
  <c r="U32" i="95"/>
  <c r="U33" i="95"/>
  <c r="O37" i="95"/>
  <c r="P37" i="95"/>
  <c r="E32" i="95"/>
  <c r="F32" i="95"/>
  <c r="F23" i="95"/>
  <c r="P24" i="95"/>
  <c r="Z27" i="95"/>
  <c r="AI27" i="95"/>
  <c r="P28" i="95"/>
  <c r="O38" i="95"/>
  <c r="P38" i="95"/>
  <c r="P8" i="95"/>
  <c r="P10" i="95"/>
  <c r="P12" i="95"/>
  <c r="Y16" i="95"/>
  <c r="Y18" i="95"/>
  <c r="Y20" i="95"/>
  <c r="AB22" i="95"/>
  <c r="Z24" i="95"/>
  <c r="AI24" i="95"/>
  <c r="P25" i="95"/>
  <c r="Z28" i="95"/>
  <c r="AI28" i="95"/>
  <c r="P29" i="95"/>
  <c r="AB27" i="92"/>
  <c r="AJ27" i="92"/>
  <c r="P34" i="92"/>
  <c r="O32" i="92"/>
  <c r="O33" i="92"/>
  <c r="P33" i="92"/>
  <c r="AA14" i="92"/>
  <c r="AB14" i="92"/>
  <c r="AB24" i="92"/>
  <c r="AJ24" i="92"/>
  <c r="P38" i="92"/>
  <c r="AB18" i="92"/>
  <c r="AJ18" i="92"/>
  <c r="AB20" i="92"/>
  <c r="AJ20" i="92"/>
  <c r="AB30" i="92"/>
  <c r="AJ30" i="92"/>
  <c r="AB26" i="92"/>
  <c r="AJ26" i="92"/>
  <c r="AB25" i="92"/>
  <c r="AJ25" i="92"/>
  <c r="AB13" i="92"/>
  <c r="AJ13" i="92"/>
  <c r="Z36" i="92"/>
  <c r="AK36" i="92"/>
  <c r="Z38" i="92"/>
  <c r="AK38" i="92"/>
  <c r="Z33" i="92"/>
  <c r="AK33" i="92"/>
  <c r="AB7" i="92"/>
  <c r="AJ7" i="92"/>
  <c r="P35" i="92"/>
  <c r="Z35" i="92"/>
  <c r="AK35" i="92"/>
  <c r="AB12" i="92"/>
  <c r="AJ12" i="92"/>
  <c r="AB16" i="92"/>
  <c r="AJ16" i="92"/>
  <c r="P36" i="92"/>
  <c r="AB21" i="92"/>
  <c r="AJ21" i="92"/>
  <c r="Z6" i="92"/>
  <c r="AK6" i="92"/>
  <c r="Z37" i="92"/>
  <c r="AK37" i="92"/>
  <c r="Y36" i="92"/>
  <c r="AA36" i="92"/>
  <c r="AA39" i="92"/>
  <c r="AB39" i="92"/>
  <c r="AJ39" i="92"/>
  <c r="Y39" i="92"/>
  <c r="AC27" i="92"/>
  <c r="AC8" i="92"/>
  <c r="P37" i="92"/>
  <c r="AA38" i="92"/>
  <c r="Y38" i="92"/>
  <c r="AC20" i="92"/>
  <c r="AC7" i="92"/>
  <c r="Y35" i="92"/>
  <c r="AA35" i="92"/>
  <c r="AC28" i="92"/>
  <c r="AB15" i="92"/>
  <c r="AJ15" i="92"/>
  <c r="Z34" i="92"/>
  <c r="AK34" i="92"/>
  <c r="X32" i="92"/>
  <c r="AA6" i="92"/>
  <c r="AB6" i="92"/>
  <c r="AJ6" i="92"/>
  <c r="Y6" i="92"/>
  <c r="AA40" i="92"/>
  <c r="AB40" i="92"/>
  <c r="AJ40" i="92"/>
  <c r="Y40" i="92"/>
  <c r="AB9" i="92"/>
  <c r="AJ9" i="92"/>
  <c r="AB23" i="92"/>
  <c r="AJ23" i="92"/>
  <c r="Y37" i="92"/>
  <c r="AA37" i="92"/>
  <c r="Z32" i="92"/>
  <c r="AK32" i="92"/>
  <c r="Y34" i="92"/>
  <c r="AA34" i="92"/>
  <c r="AB17" i="92"/>
  <c r="AJ17" i="92"/>
  <c r="AB11" i="92"/>
  <c r="AJ11" i="92"/>
  <c r="AB19" i="92"/>
  <c r="AJ19" i="92"/>
  <c r="P32" i="92"/>
  <c r="I32" i="92"/>
  <c r="I33" i="92"/>
  <c r="I34" i="92"/>
  <c r="I35" i="92"/>
  <c r="I36" i="92"/>
  <c r="H33" i="92"/>
  <c r="AC10" i="92"/>
  <c r="AC29" i="92"/>
  <c r="AH12" i="95"/>
  <c r="AC12" i="95"/>
  <c r="W33" i="95"/>
  <c r="Z33" i="95"/>
  <c r="AI33" i="95"/>
  <c r="Z32" i="95"/>
  <c r="AI32" i="95"/>
  <c r="AA35" i="95"/>
  <c r="AB35" i="95"/>
  <c r="Y35" i="95"/>
  <c r="I32" i="95"/>
  <c r="I33" i="95"/>
  <c r="I34" i="95"/>
  <c r="I35" i="95"/>
  <c r="I36" i="95"/>
  <c r="H33" i="95"/>
  <c r="AC16" i="95"/>
  <c r="AH16" i="95"/>
  <c r="AB19" i="95"/>
  <c r="AH23" i="95"/>
  <c r="AC23" i="95"/>
  <c r="AH11" i="95"/>
  <c r="AC11" i="95"/>
  <c r="AH22" i="95"/>
  <c r="AC22" i="95"/>
  <c r="AH30" i="95"/>
  <c r="AC30" i="95"/>
  <c r="AC18" i="95"/>
  <c r="AH18" i="95"/>
  <c r="AH25" i="95"/>
  <c r="AC25" i="95"/>
  <c r="AC17" i="95"/>
  <c r="AH17" i="95"/>
  <c r="Y36" i="95"/>
  <c r="AA36" i="95"/>
  <c r="AB36" i="95"/>
  <c r="Y40" i="95"/>
  <c r="AA40" i="95"/>
  <c r="AB40" i="95"/>
  <c r="Y14" i="95"/>
  <c r="AA14" i="95"/>
  <c r="AB14" i="95"/>
  <c r="AB24" i="95"/>
  <c r="Y38" i="95"/>
  <c r="AA38" i="95"/>
  <c r="AB38" i="95"/>
  <c r="AH8" i="95"/>
  <c r="AC8" i="95"/>
  <c r="AA39" i="95"/>
  <c r="AB39" i="95"/>
  <c r="Y39" i="95"/>
  <c r="AH9" i="95"/>
  <c r="AC9" i="95"/>
  <c r="AA37" i="95"/>
  <c r="AB37" i="95"/>
  <c r="Y37" i="95"/>
  <c r="AH29" i="95"/>
  <c r="AC29" i="95"/>
  <c r="AB15" i="95"/>
  <c r="AB13" i="95"/>
  <c r="O33" i="95"/>
  <c r="P33" i="95"/>
  <c r="P32" i="95"/>
  <c r="AB21" i="95"/>
  <c r="AB28" i="95"/>
  <c r="AC20" i="95"/>
  <c r="AH20" i="95"/>
  <c r="AB10" i="95"/>
  <c r="Y34" i="95"/>
  <c r="AA34" i="95"/>
  <c r="AB34" i="95"/>
  <c r="AB27" i="95"/>
  <c r="X32" i="95"/>
  <c r="Y6" i="95"/>
  <c r="AA6" i="95"/>
  <c r="AB6" i="95"/>
  <c r="AB7" i="95"/>
  <c r="D20" i="46"/>
  <c r="AC22" i="82"/>
  <c r="AB22" i="82"/>
  <c r="AB31" i="82"/>
  <c r="AC8" i="81"/>
  <c r="AC9" i="81"/>
  <c r="AC12" i="81"/>
  <c r="AC13" i="81"/>
  <c r="AC22" i="81"/>
  <c r="AB8" i="81"/>
  <c r="AB9" i="81"/>
  <c r="AB12" i="81"/>
  <c r="AB13" i="81"/>
  <c r="AB22" i="81"/>
  <c r="AB31" i="81"/>
  <c r="AC22" i="80"/>
  <c r="AB22" i="80"/>
  <c r="AB31" i="80"/>
  <c r="AC22" i="94"/>
  <c r="AB22" i="94"/>
  <c r="AB31" i="94"/>
  <c r="AC22" i="93"/>
  <c r="AB22" i="93"/>
  <c r="AB31" i="93"/>
  <c r="AC22" i="90"/>
  <c r="AB22" i="90"/>
  <c r="AB31" i="90"/>
  <c r="F24" i="86"/>
  <c r="I24" i="86"/>
  <c r="F25" i="86"/>
  <c r="I25" i="86"/>
  <c r="F26" i="86"/>
  <c r="I26" i="86"/>
  <c r="F27" i="86"/>
  <c r="I27" i="86"/>
  <c r="F28" i="86"/>
  <c r="I28" i="86"/>
  <c r="F29" i="86"/>
  <c r="I29" i="86"/>
  <c r="F30" i="86"/>
  <c r="I30" i="86"/>
  <c r="AV11" i="92"/>
  <c r="AW11" i="92"/>
  <c r="AV12" i="92"/>
  <c r="AW12" i="92"/>
  <c r="AV13" i="92"/>
  <c r="AW13" i="92"/>
  <c r="AV14" i="92"/>
  <c r="AW14" i="92"/>
  <c r="AV15" i="92"/>
  <c r="AW15" i="92"/>
  <c r="AV16" i="92"/>
  <c r="AW16" i="92"/>
  <c r="AV17" i="92"/>
  <c r="AW17" i="92"/>
  <c r="AV18" i="92"/>
  <c r="AW18" i="92"/>
  <c r="AV19" i="92"/>
  <c r="AW19" i="92"/>
  <c r="AV20" i="92"/>
  <c r="AW20" i="92"/>
  <c r="AV21" i="92"/>
  <c r="AW21" i="92"/>
  <c r="AV22" i="92"/>
  <c r="AW22" i="92"/>
  <c r="AV23" i="92"/>
  <c r="AW23" i="92"/>
  <c r="AV24" i="92"/>
  <c r="AW24" i="92"/>
  <c r="AV25" i="92"/>
  <c r="AW25" i="92"/>
  <c r="AV26" i="92"/>
  <c r="AW26" i="92"/>
  <c r="AV27" i="92"/>
  <c r="AW27" i="92"/>
  <c r="AV28" i="92"/>
  <c r="AW28" i="92"/>
  <c r="AV29" i="92"/>
  <c r="AW29" i="92"/>
  <c r="AV30" i="92"/>
  <c r="AW30" i="92"/>
  <c r="AV31" i="92"/>
  <c r="AW31" i="92"/>
  <c r="AV32" i="92"/>
  <c r="AW32" i="92"/>
  <c r="AV33" i="92"/>
  <c r="AW33" i="92"/>
  <c r="AV34" i="92"/>
  <c r="AW34" i="92"/>
  <c r="AV35" i="92"/>
  <c r="AW35" i="92"/>
  <c r="AV36" i="92"/>
  <c r="AW36" i="92"/>
  <c r="AV37" i="92"/>
  <c r="AW37" i="92"/>
  <c r="AV38" i="92"/>
  <c r="AW38" i="92"/>
  <c r="AV39" i="92"/>
  <c r="AW39" i="92"/>
  <c r="AV40" i="92"/>
  <c r="AW40" i="92"/>
  <c r="AV7" i="92"/>
  <c r="AW7" i="92"/>
  <c r="AV8" i="92"/>
  <c r="AW8" i="92"/>
  <c r="AV9" i="92"/>
  <c r="AW9" i="92"/>
  <c r="AV10" i="92"/>
  <c r="AW10" i="92"/>
  <c r="AW6" i="92"/>
  <c r="AV6" i="92"/>
  <c r="E35" i="88"/>
  <c r="H35" i="88"/>
  <c r="O8" i="88"/>
  <c r="O16" i="88"/>
  <c r="O25" i="88"/>
  <c r="AA25" i="88"/>
  <c r="X16" i="88"/>
  <c r="X35" i="88"/>
  <c r="X25" i="88"/>
  <c r="D35" i="88"/>
  <c r="G35" i="88"/>
  <c r="N8" i="88"/>
  <c r="N16" i="88"/>
  <c r="N25" i="88"/>
  <c r="Z25" i="88"/>
  <c r="W16" i="88"/>
  <c r="W35" i="88"/>
  <c r="W25" i="88"/>
  <c r="E36" i="88"/>
  <c r="H36" i="88"/>
  <c r="O9" i="88"/>
  <c r="O17" i="88"/>
  <c r="P17" i="88"/>
  <c r="O26" i="88"/>
  <c r="P26" i="88"/>
  <c r="X17" i="88"/>
  <c r="X26" i="88"/>
  <c r="Y26" i="88"/>
  <c r="D36" i="88"/>
  <c r="G36" i="88"/>
  <c r="N9" i="88"/>
  <c r="N17" i="88"/>
  <c r="N26" i="88"/>
  <c r="W17" i="88"/>
  <c r="W26" i="88"/>
  <c r="E37" i="88"/>
  <c r="H37" i="88"/>
  <c r="O10" i="88"/>
  <c r="O18" i="88"/>
  <c r="P18" i="88"/>
  <c r="O27" i="88"/>
  <c r="AA27" i="88"/>
  <c r="X18" i="88"/>
  <c r="X37" i="88"/>
  <c r="X27" i="88"/>
  <c r="D37" i="88"/>
  <c r="G37" i="88"/>
  <c r="I37" i="88"/>
  <c r="N10" i="88"/>
  <c r="N18" i="88"/>
  <c r="N27" i="88"/>
  <c r="Z27" i="88"/>
  <c r="W18" i="88"/>
  <c r="W37" i="88"/>
  <c r="W27" i="88"/>
  <c r="E38" i="88"/>
  <c r="H38" i="88"/>
  <c r="O11" i="88"/>
  <c r="O19" i="88"/>
  <c r="O28" i="88"/>
  <c r="X19" i="88"/>
  <c r="X28" i="88"/>
  <c r="Y28" i="88"/>
  <c r="D38" i="88"/>
  <c r="G38" i="88"/>
  <c r="N11" i="88"/>
  <c r="P11" i="88"/>
  <c r="N19" i="88"/>
  <c r="N28" i="88"/>
  <c r="W19" i="88"/>
  <c r="W28" i="88"/>
  <c r="E39" i="88"/>
  <c r="H39" i="88"/>
  <c r="O12" i="88"/>
  <c r="O20" i="88"/>
  <c r="O29" i="88"/>
  <c r="AA29" i="88"/>
  <c r="X20" i="88"/>
  <c r="X39" i="88"/>
  <c r="X29" i="88"/>
  <c r="D39" i="88"/>
  <c r="G39" i="88"/>
  <c r="N12" i="88"/>
  <c r="N20" i="88"/>
  <c r="N29" i="88"/>
  <c r="Z29" i="88"/>
  <c r="W20" i="88"/>
  <c r="W39" i="88"/>
  <c r="W29" i="88"/>
  <c r="E40" i="88"/>
  <c r="H40" i="88"/>
  <c r="O13" i="88"/>
  <c r="O21" i="88"/>
  <c r="P21" i="88"/>
  <c r="O30" i="88"/>
  <c r="P30" i="88"/>
  <c r="X21" i="88"/>
  <c r="X30" i="88"/>
  <c r="Y30" i="88"/>
  <c r="D40" i="88"/>
  <c r="G40" i="88"/>
  <c r="I40" i="88"/>
  <c r="N13" i="88"/>
  <c r="N21" i="88"/>
  <c r="N30" i="88"/>
  <c r="W21" i="88"/>
  <c r="W30" i="88"/>
  <c r="O7" i="88"/>
  <c r="AA7" i="88"/>
  <c r="AB7" i="88"/>
  <c r="AC7" i="88"/>
  <c r="N7" i="88"/>
  <c r="Z7" i="88"/>
  <c r="AA8" i="88"/>
  <c r="AA9" i="88"/>
  <c r="AA10" i="88"/>
  <c r="AA11" i="88"/>
  <c r="AA12" i="88"/>
  <c r="AA13" i="88"/>
  <c r="K14" i="88"/>
  <c r="M14" i="88"/>
  <c r="M32" i="88"/>
  <c r="M33" i="88"/>
  <c r="O14" i="88"/>
  <c r="P14" i="88"/>
  <c r="R14" i="88"/>
  <c r="X14" i="88"/>
  <c r="T14" i="88"/>
  <c r="V14" i="88"/>
  <c r="J14" i="88"/>
  <c r="N14" i="88"/>
  <c r="Q14" i="88"/>
  <c r="W14" i="88"/>
  <c r="O15" i="88"/>
  <c r="X15" i="88"/>
  <c r="X34" i="88"/>
  <c r="N15" i="88"/>
  <c r="W15" i="88"/>
  <c r="AA16" i="88"/>
  <c r="AA17" i="88"/>
  <c r="AA18" i="88"/>
  <c r="AA19" i="88"/>
  <c r="AA20" i="88"/>
  <c r="AA21" i="88"/>
  <c r="AC22" i="88"/>
  <c r="E23" i="88"/>
  <c r="H23" i="88"/>
  <c r="H32" i="88"/>
  <c r="K23" i="88"/>
  <c r="K32" i="88"/>
  <c r="K33" i="88"/>
  <c r="M23" i="88"/>
  <c r="O23" i="88"/>
  <c r="R23" i="88"/>
  <c r="X23" i="88"/>
  <c r="Y23" i="88"/>
  <c r="T23" i="88"/>
  <c r="V23" i="88"/>
  <c r="D23" i="88"/>
  <c r="G23" i="88"/>
  <c r="J23" i="88"/>
  <c r="N23" i="88"/>
  <c r="Q23" i="88"/>
  <c r="W23" i="88"/>
  <c r="O24" i="88"/>
  <c r="X24" i="88"/>
  <c r="AA24" i="88"/>
  <c r="N24" i="88"/>
  <c r="W24" i="88"/>
  <c r="Z24" i="88"/>
  <c r="AB24" i="88"/>
  <c r="AC24" i="88"/>
  <c r="Z26" i="88"/>
  <c r="Z28" i="88"/>
  <c r="AB22" i="88"/>
  <c r="E32" i="88"/>
  <c r="K6" i="88"/>
  <c r="M6" i="88"/>
  <c r="O6" i="88"/>
  <c r="AA6" i="88"/>
  <c r="D32" i="88"/>
  <c r="G32" i="88"/>
  <c r="G33" i="88"/>
  <c r="J6" i="88"/>
  <c r="N6" i="88"/>
  <c r="E34" i="88"/>
  <c r="E33" i="88"/>
  <c r="D34" i="88"/>
  <c r="D33" i="88"/>
  <c r="H34" i="88"/>
  <c r="G34" i="88"/>
  <c r="N34" i="88"/>
  <c r="AC22" i="87"/>
  <c r="AB22" i="87"/>
  <c r="AC22" i="86"/>
  <c r="AB22" i="86"/>
  <c r="AC22" i="85"/>
  <c r="AB22" i="85"/>
  <c r="AC22" i="84"/>
  <c r="AB22" i="84"/>
  <c r="AB31" i="84"/>
  <c r="AB22" i="83"/>
  <c r="AC22" i="83"/>
  <c r="D21" i="46"/>
  <c r="O30" i="81"/>
  <c r="N30" i="81"/>
  <c r="P30" i="81"/>
  <c r="I30" i="81"/>
  <c r="F30" i="81"/>
  <c r="O29" i="81"/>
  <c r="N29" i="81"/>
  <c r="P29" i="81"/>
  <c r="I29" i="81"/>
  <c r="F29" i="81"/>
  <c r="O28" i="81"/>
  <c r="P28" i="81"/>
  <c r="N28" i="81"/>
  <c r="I28" i="81"/>
  <c r="F28" i="81"/>
  <c r="O27" i="81"/>
  <c r="N27" i="81"/>
  <c r="I27" i="81"/>
  <c r="F27" i="81"/>
  <c r="O26" i="81"/>
  <c r="N26" i="81"/>
  <c r="P26" i="81"/>
  <c r="I26" i="81"/>
  <c r="F26" i="81"/>
  <c r="O25" i="81"/>
  <c r="N25" i="81"/>
  <c r="P25" i="81"/>
  <c r="I25" i="81"/>
  <c r="F25" i="81"/>
  <c r="O24" i="81"/>
  <c r="P24" i="81"/>
  <c r="N24" i="81"/>
  <c r="I24" i="81"/>
  <c r="F24" i="81"/>
  <c r="V23" i="81"/>
  <c r="V32" i="81"/>
  <c r="V33" i="81"/>
  <c r="U23" i="81"/>
  <c r="T23" i="81"/>
  <c r="S23" i="81"/>
  <c r="R23" i="81"/>
  <c r="R32" i="81"/>
  <c r="R33" i="81"/>
  <c r="Q23" i="81"/>
  <c r="K23" i="81"/>
  <c r="M23" i="81"/>
  <c r="O23" i="81"/>
  <c r="J23" i="81"/>
  <c r="N23" i="81"/>
  <c r="L23" i="81"/>
  <c r="H23" i="81"/>
  <c r="G23" i="81"/>
  <c r="I23" i="81"/>
  <c r="E23" i="81"/>
  <c r="D23" i="81"/>
  <c r="F23" i="81"/>
  <c r="P22" i="81"/>
  <c r="F22" i="81"/>
  <c r="O21" i="81"/>
  <c r="O40" i="81"/>
  <c r="N21" i="81"/>
  <c r="I21" i="81"/>
  <c r="F21" i="81"/>
  <c r="O20" i="81"/>
  <c r="N20" i="81"/>
  <c r="P20" i="81"/>
  <c r="I20" i="81"/>
  <c r="F20" i="81"/>
  <c r="O19" i="81"/>
  <c r="N19" i="81"/>
  <c r="P19" i="81"/>
  <c r="I19" i="81"/>
  <c r="F19" i="81"/>
  <c r="O18" i="81"/>
  <c r="P18" i="81"/>
  <c r="N18" i="81"/>
  <c r="I18" i="81"/>
  <c r="F18" i="81"/>
  <c r="O17" i="81"/>
  <c r="O36" i="81"/>
  <c r="P36" i="81"/>
  <c r="N17" i="81"/>
  <c r="I17" i="81"/>
  <c r="F17" i="81"/>
  <c r="O16" i="81"/>
  <c r="N16" i="81"/>
  <c r="P16" i="81"/>
  <c r="I16" i="81"/>
  <c r="F16" i="81"/>
  <c r="O15" i="81"/>
  <c r="N15" i="81"/>
  <c r="P15" i="81"/>
  <c r="I15" i="81"/>
  <c r="F15" i="81"/>
  <c r="V14" i="81"/>
  <c r="U14" i="81"/>
  <c r="T14" i="81"/>
  <c r="T32" i="81"/>
  <c r="T33" i="81"/>
  <c r="S14" i="81"/>
  <c r="R14" i="81"/>
  <c r="Q14" i="81"/>
  <c r="W14" i="81"/>
  <c r="K14" i="81"/>
  <c r="M14" i="81"/>
  <c r="O14" i="81"/>
  <c r="P14" i="81"/>
  <c r="J14" i="81"/>
  <c r="N14" i="81"/>
  <c r="L14" i="81"/>
  <c r="H14" i="81"/>
  <c r="G14" i="81"/>
  <c r="I14" i="81"/>
  <c r="E14" i="81"/>
  <c r="D14" i="81"/>
  <c r="F14" i="81"/>
  <c r="O13" i="81"/>
  <c r="N13" i="81"/>
  <c r="P13" i="81"/>
  <c r="I13" i="81"/>
  <c r="F13" i="81"/>
  <c r="O12" i="81"/>
  <c r="N12" i="81"/>
  <c r="P12" i="81"/>
  <c r="I12" i="81"/>
  <c r="F12" i="81"/>
  <c r="O11" i="81"/>
  <c r="N11" i="81"/>
  <c r="P11" i="81"/>
  <c r="I11" i="81"/>
  <c r="F11" i="81"/>
  <c r="O10" i="81"/>
  <c r="N10" i="81"/>
  <c r="P10" i="81"/>
  <c r="I10" i="81"/>
  <c r="F10" i="81"/>
  <c r="O9" i="81"/>
  <c r="N9" i="81"/>
  <c r="P9" i="81"/>
  <c r="I9" i="81"/>
  <c r="F9" i="81"/>
  <c r="O8" i="81"/>
  <c r="N8" i="81"/>
  <c r="P8" i="81"/>
  <c r="I8" i="81"/>
  <c r="F8" i="81"/>
  <c r="O7" i="81"/>
  <c r="P7" i="81"/>
  <c r="N7" i="81"/>
  <c r="I7" i="81"/>
  <c r="F7" i="81"/>
  <c r="V6" i="81"/>
  <c r="U6" i="81"/>
  <c r="U32" i="81"/>
  <c r="U33" i="81"/>
  <c r="T6" i="81"/>
  <c r="X6" i="81"/>
  <c r="Y6" i="81"/>
  <c r="S6" i="81"/>
  <c r="R6" i="81"/>
  <c r="Q6" i="81"/>
  <c r="K6" i="81"/>
  <c r="M6" i="81"/>
  <c r="O6" i="81"/>
  <c r="J6" i="81"/>
  <c r="N6" i="81"/>
  <c r="L6" i="81"/>
  <c r="H6" i="81"/>
  <c r="G6" i="81"/>
  <c r="I6" i="81"/>
  <c r="E6" i="81"/>
  <c r="D6" i="81"/>
  <c r="F6" i="81"/>
  <c r="R23" i="82"/>
  <c r="S23" i="82"/>
  <c r="T23" i="82"/>
  <c r="U23" i="82"/>
  <c r="V23" i="82"/>
  <c r="R14" i="82"/>
  <c r="S14" i="82"/>
  <c r="T14" i="82"/>
  <c r="U14" i="82"/>
  <c r="V14" i="82"/>
  <c r="V32" i="82"/>
  <c r="V33" i="82"/>
  <c r="N13" i="80"/>
  <c r="O13" i="80"/>
  <c r="W24" i="93"/>
  <c r="W34" i="93"/>
  <c r="X24" i="93"/>
  <c r="Y24" i="93"/>
  <c r="D23" i="94"/>
  <c r="D32" i="94"/>
  <c r="G23" i="94"/>
  <c r="J23" i="94"/>
  <c r="N23" i="94"/>
  <c r="J14" i="94"/>
  <c r="N14" i="94"/>
  <c r="J6" i="94"/>
  <c r="N6" i="94"/>
  <c r="Q6" i="94"/>
  <c r="W6" i="94"/>
  <c r="Q14" i="94"/>
  <c r="W14" i="94"/>
  <c r="Q23" i="94"/>
  <c r="W23" i="94"/>
  <c r="E23" i="94"/>
  <c r="E32" i="94"/>
  <c r="F32" i="94"/>
  <c r="H23" i="94"/>
  <c r="H32" i="94"/>
  <c r="K23" i="94"/>
  <c r="M23" i="94"/>
  <c r="O23" i="94"/>
  <c r="P23" i="94"/>
  <c r="K14" i="94"/>
  <c r="M14" i="94"/>
  <c r="O14" i="94"/>
  <c r="K6" i="94"/>
  <c r="O6" i="94"/>
  <c r="M6" i="94"/>
  <c r="R6" i="94"/>
  <c r="T6" i="94"/>
  <c r="V6" i="94"/>
  <c r="R14" i="94"/>
  <c r="R32" i="94"/>
  <c r="R33" i="94"/>
  <c r="T14" i="94"/>
  <c r="V14" i="94"/>
  <c r="R23" i="94"/>
  <c r="T23" i="94"/>
  <c r="V23" i="94"/>
  <c r="V32" i="94"/>
  <c r="V33" i="94"/>
  <c r="X23" i="94"/>
  <c r="D37" i="94"/>
  <c r="G37" i="94"/>
  <c r="N27" i="94"/>
  <c r="N18" i="94"/>
  <c r="N10" i="94"/>
  <c r="W18" i="94"/>
  <c r="W27" i="94"/>
  <c r="Y27" i="94"/>
  <c r="E37" i="94"/>
  <c r="H37" i="94"/>
  <c r="I37" i="94"/>
  <c r="O27" i="94"/>
  <c r="O18" i="94"/>
  <c r="O10" i="94"/>
  <c r="AA10" i="94"/>
  <c r="X18" i="94"/>
  <c r="X27" i="94"/>
  <c r="D38" i="94"/>
  <c r="G38" i="94"/>
  <c r="N28" i="94"/>
  <c r="N19" i="94"/>
  <c r="N11" i="94"/>
  <c r="N38" i="94"/>
  <c r="W11" i="94"/>
  <c r="W19" i="94"/>
  <c r="W28" i="94"/>
  <c r="Z28" i="94"/>
  <c r="E38" i="94"/>
  <c r="H38" i="94"/>
  <c r="O28" i="94"/>
  <c r="O19" i="94"/>
  <c r="O38" i="94"/>
  <c r="O11" i="94"/>
  <c r="X11" i="94"/>
  <c r="X19" i="94"/>
  <c r="Y19" i="94"/>
  <c r="X28" i="94"/>
  <c r="D39" i="94"/>
  <c r="G39" i="94"/>
  <c r="N29" i="94"/>
  <c r="N20" i="94"/>
  <c r="N12" i="94"/>
  <c r="W12" i="94"/>
  <c r="W20" i="94"/>
  <c r="Z20" i="94"/>
  <c r="W29" i="94"/>
  <c r="E39" i="94"/>
  <c r="H39" i="94"/>
  <c r="O29" i="94"/>
  <c r="O20" i="94"/>
  <c r="O12" i="94"/>
  <c r="X12" i="94"/>
  <c r="X39" i="94"/>
  <c r="X20" i="94"/>
  <c r="X29" i="94"/>
  <c r="D40" i="94"/>
  <c r="G40" i="94"/>
  <c r="N30" i="94"/>
  <c r="N21" i="94"/>
  <c r="N40" i="94"/>
  <c r="N13" i="94"/>
  <c r="W13" i="94"/>
  <c r="W21" i="94"/>
  <c r="W30" i="94"/>
  <c r="E40" i="94"/>
  <c r="H40" i="94"/>
  <c r="O30" i="94"/>
  <c r="P30" i="94"/>
  <c r="O21" i="94"/>
  <c r="O13" i="94"/>
  <c r="X13" i="94"/>
  <c r="X21" i="94"/>
  <c r="X30" i="94"/>
  <c r="Y30" i="94"/>
  <c r="D34" i="94"/>
  <c r="G34" i="94"/>
  <c r="N24" i="94"/>
  <c r="N15" i="94"/>
  <c r="N7" i="94"/>
  <c r="W15" i="94"/>
  <c r="W34" i="94"/>
  <c r="W24" i="94"/>
  <c r="E34" i="94"/>
  <c r="F34" i="94"/>
  <c r="H34" i="94"/>
  <c r="O24" i="94"/>
  <c r="P24" i="94"/>
  <c r="O15" i="94"/>
  <c r="O7" i="94"/>
  <c r="X15" i="94"/>
  <c r="Y15" i="94"/>
  <c r="X24" i="94"/>
  <c r="Y24" i="94"/>
  <c r="D23" i="93"/>
  <c r="D32" i="93"/>
  <c r="G23" i="93"/>
  <c r="G32" i="93"/>
  <c r="J6" i="93"/>
  <c r="N6" i="93"/>
  <c r="J14" i="93"/>
  <c r="N14" i="93"/>
  <c r="J23" i="93"/>
  <c r="N23" i="93"/>
  <c r="Q6" i="93"/>
  <c r="W6" i="93"/>
  <c r="Q14" i="93"/>
  <c r="W14" i="93"/>
  <c r="Q23" i="93"/>
  <c r="W23" i="93"/>
  <c r="E23" i="93"/>
  <c r="E32" i="93"/>
  <c r="H23" i="93"/>
  <c r="H32" i="93"/>
  <c r="H33" i="93"/>
  <c r="K6" i="93"/>
  <c r="M6" i="93"/>
  <c r="O6" i="93"/>
  <c r="K14" i="93"/>
  <c r="M14" i="93"/>
  <c r="O14" i="93"/>
  <c r="K23" i="93"/>
  <c r="M23" i="93"/>
  <c r="O23" i="93"/>
  <c r="R6" i="93"/>
  <c r="X6" i="93"/>
  <c r="Y6" i="93"/>
  <c r="T6" i="93"/>
  <c r="V6" i="93"/>
  <c r="R14" i="93"/>
  <c r="T14" i="93"/>
  <c r="T32" i="93"/>
  <c r="T33" i="93"/>
  <c r="V14" i="93"/>
  <c r="R23" i="93"/>
  <c r="X23" i="93"/>
  <c r="Y23" i="93"/>
  <c r="T23" i="93"/>
  <c r="V23" i="93"/>
  <c r="E38" i="93"/>
  <c r="H38" i="93"/>
  <c r="O11" i="93"/>
  <c r="O19" i="93"/>
  <c r="P19" i="93"/>
  <c r="O28" i="93"/>
  <c r="X11" i="93"/>
  <c r="AA11" i="93"/>
  <c r="X19" i="93"/>
  <c r="X28" i="93"/>
  <c r="AA28" i="93"/>
  <c r="D38" i="93"/>
  <c r="G38" i="93"/>
  <c r="N11" i="93"/>
  <c r="N19" i="93"/>
  <c r="N28" i="93"/>
  <c r="W11" i="93"/>
  <c r="W19" i="93"/>
  <c r="W28" i="93"/>
  <c r="E39" i="93"/>
  <c r="H39" i="93"/>
  <c r="O12" i="93"/>
  <c r="O20" i="93"/>
  <c r="O29" i="93"/>
  <c r="P29" i="93"/>
  <c r="X12" i="93"/>
  <c r="X20" i="93"/>
  <c r="Y20" i="93"/>
  <c r="X29" i="93"/>
  <c r="D39" i="93"/>
  <c r="G39" i="93"/>
  <c r="I39" i="93"/>
  <c r="N12" i="93"/>
  <c r="N20" i="93"/>
  <c r="N29" i="93"/>
  <c r="N39" i="93"/>
  <c r="W12" i="93"/>
  <c r="Z12" i="93"/>
  <c r="W20" i="93"/>
  <c r="W29" i="93"/>
  <c r="Z29" i="93"/>
  <c r="E40" i="93"/>
  <c r="H40" i="93"/>
  <c r="O13" i="93"/>
  <c r="O21" i="93"/>
  <c r="P21" i="93"/>
  <c r="O30" i="93"/>
  <c r="X13" i="93"/>
  <c r="X21" i="93"/>
  <c r="X30" i="93"/>
  <c r="AA30" i="93"/>
  <c r="D40" i="93"/>
  <c r="G40" i="93"/>
  <c r="N13" i="93"/>
  <c r="Z13" i="93"/>
  <c r="N21" i="93"/>
  <c r="N30" i="93"/>
  <c r="W13" i="93"/>
  <c r="W21" i="93"/>
  <c r="W30" i="93"/>
  <c r="E37" i="93"/>
  <c r="H37" i="93"/>
  <c r="O10" i="93"/>
  <c r="O18" i="93"/>
  <c r="O27" i="93"/>
  <c r="X18" i="93"/>
  <c r="X27" i="93"/>
  <c r="Y27" i="93"/>
  <c r="D37" i="93"/>
  <c r="G37" i="93"/>
  <c r="N10" i="93"/>
  <c r="N18" i="93"/>
  <c r="N27" i="93"/>
  <c r="W18" i="93"/>
  <c r="W27" i="93"/>
  <c r="Z27" i="93"/>
  <c r="E34" i="93"/>
  <c r="H34" i="93"/>
  <c r="O15" i="93"/>
  <c r="O24" i="93"/>
  <c r="AA24" i="93"/>
  <c r="O7" i="93"/>
  <c r="X15" i="93"/>
  <c r="X34" i="93"/>
  <c r="D34" i="93"/>
  <c r="G34" i="93"/>
  <c r="N15" i="93"/>
  <c r="P15" i="93"/>
  <c r="N24" i="93"/>
  <c r="N7" i="93"/>
  <c r="W15" i="93"/>
  <c r="V40" i="94"/>
  <c r="U40" i="94"/>
  <c r="T40" i="94"/>
  <c r="S40" i="94"/>
  <c r="R40" i="94"/>
  <c r="Q40" i="94"/>
  <c r="M40" i="94"/>
  <c r="L40" i="94"/>
  <c r="K40" i="94"/>
  <c r="J40" i="94"/>
  <c r="F40" i="94"/>
  <c r="V39" i="94"/>
  <c r="U39" i="94"/>
  <c r="T39" i="94"/>
  <c r="S39" i="94"/>
  <c r="R39" i="94"/>
  <c r="Q39" i="94"/>
  <c r="M39" i="94"/>
  <c r="L39" i="94"/>
  <c r="K39" i="94"/>
  <c r="J39" i="94"/>
  <c r="F39" i="94"/>
  <c r="V38" i="94"/>
  <c r="U38" i="94"/>
  <c r="T38" i="94"/>
  <c r="S38" i="94"/>
  <c r="R38" i="94"/>
  <c r="Q38" i="94"/>
  <c r="M38" i="94"/>
  <c r="L38" i="94"/>
  <c r="K38" i="94"/>
  <c r="J38" i="94"/>
  <c r="X10" i="94"/>
  <c r="W10" i="94"/>
  <c r="V37" i="94"/>
  <c r="U37" i="94"/>
  <c r="T37" i="94"/>
  <c r="S37" i="94"/>
  <c r="R37" i="94"/>
  <c r="Q37" i="94"/>
  <c r="M37" i="94"/>
  <c r="L37" i="94"/>
  <c r="K37" i="94"/>
  <c r="J37" i="94"/>
  <c r="X9" i="94"/>
  <c r="X17" i="94"/>
  <c r="X26" i="94"/>
  <c r="O9" i="94"/>
  <c r="O17" i="94"/>
  <c r="O26" i="94"/>
  <c r="P26" i="94"/>
  <c r="H36" i="94"/>
  <c r="E36" i="94"/>
  <c r="W9" i="94"/>
  <c r="W17" i="94"/>
  <c r="W26" i="94"/>
  <c r="Z26" i="94"/>
  <c r="N9" i="94"/>
  <c r="P9" i="94"/>
  <c r="N17" i="94"/>
  <c r="N26" i="94"/>
  <c r="G36" i="94"/>
  <c r="D36" i="94"/>
  <c r="V36" i="94"/>
  <c r="U36" i="94"/>
  <c r="T36" i="94"/>
  <c r="S36" i="94"/>
  <c r="R36" i="94"/>
  <c r="Q36" i="94"/>
  <c r="M36" i="94"/>
  <c r="L36" i="94"/>
  <c r="K36" i="94"/>
  <c r="J36" i="94"/>
  <c r="H14" i="94"/>
  <c r="H6" i="94"/>
  <c r="G14" i="94"/>
  <c r="G6" i="94"/>
  <c r="X8" i="94"/>
  <c r="X16" i="94"/>
  <c r="AA16" i="94"/>
  <c r="X25" i="94"/>
  <c r="O8" i="94"/>
  <c r="O35" i="94"/>
  <c r="O16" i="94"/>
  <c r="O25" i="94"/>
  <c r="H35" i="94"/>
  <c r="E35" i="94"/>
  <c r="W8" i="94"/>
  <c r="W16" i="94"/>
  <c r="Z16" i="94"/>
  <c r="W25" i="94"/>
  <c r="W35" i="94"/>
  <c r="N8" i="94"/>
  <c r="Z8" i="94"/>
  <c r="N16" i="94"/>
  <c r="N25" i="94"/>
  <c r="G35" i="94"/>
  <c r="D35" i="94"/>
  <c r="V35" i="94"/>
  <c r="U35" i="94"/>
  <c r="T35" i="94"/>
  <c r="S35" i="94"/>
  <c r="R35" i="94"/>
  <c r="Q35" i="94"/>
  <c r="M35" i="94"/>
  <c r="L35" i="94"/>
  <c r="K35" i="94"/>
  <c r="J35" i="94"/>
  <c r="X7" i="94"/>
  <c r="W7" i="94"/>
  <c r="V34" i="94"/>
  <c r="U34" i="94"/>
  <c r="T34" i="94"/>
  <c r="S34" i="94"/>
  <c r="R34" i="94"/>
  <c r="Q34" i="94"/>
  <c r="M34" i="94"/>
  <c r="L34" i="94"/>
  <c r="K34" i="94"/>
  <c r="J34" i="94"/>
  <c r="U6" i="94"/>
  <c r="U14" i="94"/>
  <c r="U23" i="94"/>
  <c r="S6" i="94"/>
  <c r="S14" i="94"/>
  <c r="S23" i="94"/>
  <c r="S32" i="94"/>
  <c r="S33" i="94"/>
  <c r="Q32" i="94"/>
  <c r="Q33" i="94"/>
  <c r="M32" i="94"/>
  <c r="M33" i="94"/>
  <c r="L6" i="94"/>
  <c r="L14" i="94"/>
  <c r="L23" i="94"/>
  <c r="J32" i="94"/>
  <c r="J33" i="94"/>
  <c r="E14" i="94"/>
  <c r="E6" i="94"/>
  <c r="D14" i="94"/>
  <c r="D6" i="94"/>
  <c r="AA31" i="94"/>
  <c r="Z31" i="94"/>
  <c r="F31" i="94"/>
  <c r="AA30" i="94"/>
  <c r="Z30" i="94"/>
  <c r="I30" i="94"/>
  <c r="F30" i="94"/>
  <c r="Y29" i="94"/>
  <c r="P29" i="94"/>
  <c r="I29" i="94"/>
  <c r="F29" i="94"/>
  <c r="AA28" i="94"/>
  <c r="Y28" i="94"/>
  <c r="P28" i="94"/>
  <c r="I28" i="94"/>
  <c r="F28" i="94"/>
  <c r="P27" i="94"/>
  <c r="I27" i="94"/>
  <c r="F27" i="94"/>
  <c r="Y26" i="94"/>
  <c r="I26" i="94"/>
  <c r="F26" i="94"/>
  <c r="AA25" i="94"/>
  <c r="Z25" i="94"/>
  <c r="Y25" i="94"/>
  <c r="P25" i="94"/>
  <c r="I25" i="94"/>
  <c r="F25" i="94"/>
  <c r="Z24" i="94"/>
  <c r="I24" i="94"/>
  <c r="F24" i="94"/>
  <c r="Y23" i="94"/>
  <c r="F23" i="94"/>
  <c r="X22" i="94"/>
  <c r="AA22" i="94"/>
  <c r="Z22" i="94"/>
  <c r="Y22" i="94"/>
  <c r="P22" i="94"/>
  <c r="F22" i="94"/>
  <c r="Y21" i="94"/>
  <c r="P21" i="94"/>
  <c r="I21" i="94"/>
  <c r="F21" i="94"/>
  <c r="AA20" i="94"/>
  <c r="P20" i="94"/>
  <c r="I20" i="94"/>
  <c r="F20" i="94"/>
  <c r="P19" i="94"/>
  <c r="I19" i="94"/>
  <c r="F19" i="94"/>
  <c r="AA18" i="94"/>
  <c r="Z18" i="94"/>
  <c r="AB18" i="94"/>
  <c r="AC18" i="94"/>
  <c r="I18" i="94"/>
  <c r="F18" i="94"/>
  <c r="P17" i="94"/>
  <c r="I17" i="94"/>
  <c r="F17" i="94"/>
  <c r="P16" i="94"/>
  <c r="I16" i="94"/>
  <c r="F16" i="94"/>
  <c r="P15" i="94"/>
  <c r="I15" i="94"/>
  <c r="F15" i="94"/>
  <c r="I14" i="94"/>
  <c r="F14" i="94"/>
  <c r="Z13" i="94"/>
  <c r="Y13" i="94"/>
  <c r="I13" i="94"/>
  <c r="F13" i="94"/>
  <c r="Y12" i="94"/>
  <c r="P12" i="94"/>
  <c r="I12" i="94"/>
  <c r="F12" i="94"/>
  <c r="AA11" i="94"/>
  <c r="AB11" i="94"/>
  <c r="AC11" i="94"/>
  <c r="Z11" i="94"/>
  <c r="Y11" i="94"/>
  <c r="I11" i="94"/>
  <c r="F11" i="94"/>
  <c r="Y10" i="94"/>
  <c r="P10" i="94"/>
  <c r="I10" i="94"/>
  <c r="F10" i="94"/>
  <c r="AA9" i="94"/>
  <c r="AB9" i="94"/>
  <c r="AC9" i="94"/>
  <c r="Z9" i="94"/>
  <c r="Y9" i="94"/>
  <c r="I9" i="94"/>
  <c r="F9" i="94"/>
  <c r="Y8" i="94"/>
  <c r="P8" i="94"/>
  <c r="I8" i="94"/>
  <c r="F8" i="94"/>
  <c r="Z7" i="94"/>
  <c r="Y7" i="94"/>
  <c r="I7" i="94"/>
  <c r="F7" i="94"/>
  <c r="I6" i="94"/>
  <c r="F6" i="94"/>
  <c r="V40" i="93"/>
  <c r="U40" i="93"/>
  <c r="T40" i="93"/>
  <c r="S40" i="93"/>
  <c r="R40" i="93"/>
  <c r="Q40" i="93"/>
  <c r="M40" i="93"/>
  <c r="L40" i="93"/>
  <c r="K40" i="93"/>
  <c r="J40" i="93"/>
  <c r="V39" i="93"/>
  <c r="U39" i="93"/>
  <c r="T39" i="93"/>
  <c r="S39" i="93"/>
  <c r="R39" i="93"/>
  <c r="Q39" i="93"/>
  <c r="M39" i="93"/>
  <c r="L39" i="93"/>
  <c r="K39" i="93"/>
  <c r="J39" i="93"/>
  <c r="V38" i="93"/>
  <c r="U38" i="93"/>
  <c r="T38" i="93"/>
  <c r="S38" i="93"/>
  <c r="R38" i="93"/>
  <c r="Q38" i="93"/>
  <c r="M38" i="93"/>
  <c r="L38" i="93"/>
  <c r="K38" i="93"/>
  <c r="J38" i="93"/>
  <c r="I38" i="93"/>
  <c r="X10" i="93"/>
  <c r="AA10" i="93"/>
  <c r="W10" i="93"/>
  <c r="V37" i="93"/>
  <c r="U37" i="93"/>
  <c r="T37" i="93"/>
  <c r="S37" i="93"/>
  <c r="R37" i="93"/>
  <c r="Q37" i="93"/>
  <c r="M37" i="93"/>
  <c r="L37" i="93"/>
  <c r="K37" i="93"/>
  <c r="J37" i="93"/>
  <c r="X9" i="93"/>
  <c r="X17" i="93"/>
  <c r="X36" i="93"/>
  <c r="X26" i="93"/>
  <c r="O9" i="93"/>
  <c r="AA9" i="93"/>
  <c r="AB9" i="93"/>
  <c r="AC9" i="93"/>
  <c r="O17" i="93"/>
  <c r="P17" i="93"/>
  <c r="O26" i="93"/>
  <c r="H36" i="93"/>
  <c r="E36" i="93"/>
  <c r="W9" i="93"/>
  <c r="W17" i="93"/>
  <c r="W36" i="93"/>
  <c r="W26" i="93"/>
  <c r="N9" i="93"/>
  <c r="N17" i="93"/>
  <c r="Z17" i="93"/>
  <c r="N26" i="93"/>
  <c r="Z26" i="93"/>
  <c r="G36" i="93"/>
  <c r="D36" i="93"/>
  <c r="V36" i="93"/>
  <c r="U36" i="93"/>
  <c r="T36" i="93"/>
  <c r="S36" i="93"/>
  <c r="R36" i="93"/>
  <c r="Q36" i="93"/>
  <c r="M36" i="93"/>
  <c r="L36" i="93"/>
  <c r="K36" i="93"/>
  <c r="J36" i="93"/>
  <c r="H14" i="93"/>
  <c r="H6" i="93"/>
  <c r="G14" i="93"/>
  <c r="G6" i="93"/>
  <c r="X8" i="93"/>
  <c r="X16" i="93"/>
  <c r="X35" i="93"/>
  <c r="X25" i="93"/>
  <c r="O8" i="93"/>
  <c r="O16" i="93"/>
  <c r="P16" i="93"/>
  <c r="O25" i="93"/>
  <c r="P25" i="93"/>
  <c r="H35" i="93"/>
  <c r="E35" i="93"/>
  <c r="W8" i="93"/>
  <c r="W16" i="93"/>
  <c r="W35" i="93"/>
  <c r="W25" i="93"/>
  <c r="N8" i="93"/>
  <c r="Z8" i="93"/>
  <c r="N16" i="93"/>
  <c r="N25" i="93"/>
  <c r="Z25" i="93"/>
  <c r="G35" i="93"/>
  <c r="D35" i="93"/>
  <c r="V35" i="93"/>
  <c r="U35" i="93"/>
  <c r="T35" i="93"/>
  <c r="S35" i="93"/>
  <c r="R35" i="93"/>
  <c r="Q35" i="93"/>
  <c r="M35" i="93"/>
  <c r="L35" i="93"/>
  <c r="K35" i="93"/>
  <c r="J35" i="93"/>
  <c r="X7" i="93"/>
  <c r="W7" i="93"/>
  <c r="V34" i="93"/>
  <c r="U34" i="93"/>
  <c r="T34" i="93"/>
  <c r="S34" i="93"/>
  <c r="R34" i="93"/>
  <c r="Q34" i="93"/>
  <c r="M34" i="93"/>
  <c r="L34" i="93"/>
  <c r="K34" i="93"/>
  <c r="J34" i="93"/>
  <c r="U6" i="93"/>
  <c r="U14" i="93"/>
  <c r="U23" i="93"/>
  <c r="S6" i="93"/>
  <c r="S14" i="93"/>
  <c r="S23" i="93"/>
  <c r="Q32" i="93"/>
  <c r="Q33" i="93"/>
  <c r="L6" i="93"/>
  <c r="L14" i="93"/>
  <c r="L23" i="93"/>
  <c r="K32" i="93"/>
  <c r="K33" i="93"/>
  <c r="E14" i="93"/>
  <c r="E6" i="93"/>
  <c r="D14" i="93"/>
  <c r="D6" i="93"/>
  <c r="AA31" i="93"/>
  <c r="Z31" i="93"/>
  <c r="F31" i="93"/>
  <c r="Y30" i="93"/>
  <c r="I30" i="93"/>
  <c r="F30" i="93"/>
  <c r="Y29" i="93"/>
  <c r="I29" i="93"/>
  <c r="F29" i="93"/>
  <c r="Y28" i="93"/>
  <c r="P28" i="93"/>
  <c r="I28" i="93"/>
  <c r="F28" i="93"/>
  <c r="AA27" i="93"/>
  <c r="P27" i="93"/>
  <c r="I27" i="93"/>
  <c r="F27" i="93"/>
  <c r="AA26" i="93"/>
  <c r="Y26" i="93"/>
  <c r="P26" i="93"/>
  <c r="I26" i="93"/>
  <c r="F26" i="93"/>
  <c r="Y25" i="93"/>
  <c r="I25" i="93"/>
  <c r="F25" i="93"/>
  <c r="P24" i="93"/>
  <c r="I24" i="93"/>
  <c r="F24" i="93"/>
  <c r="P23" i="93"/>
  <c r="X22" i="93"/>
  <c r="AA22" i="93"/>
  <c r="Z22" i="93"/>
  <c r="Y22" i="93"/>
  <c r="P22" i="93"/>
  <c r="F22" i="93"/>
  <c r="I21" i="93"/>
  <c r="F21" i="93"/>
  <c r="AA20" i="93"/>
  <c r="P20" i="93"/>
  <c r="I20" i="93"/>
  <c r="F20" i="93"/>
  <c r="I19" i="93"/>
  <c r="F19" i="93"/>
  <c r="AA18" i="93"/>
  <c r="P18" i="93"/>
  <c r="I18" i="93"/>
  <c r="F18" i="93"/>
  <c r="I17" i="93"/>
  <c r="F17" i="93"/>
  <c r="AA16" i="93"/>
  <c r="AB16" i="93"/>
  <c r="AC16" i="93"/>
  <c r="Z16" i="93"/>
  <c r="I16" i="93"/>
  <c r="F16" i="93"/>
  <c r="I15" i="93"/>
  <c r="F15" i="93"/>
  <c r="I14" i="93"/>
  <c r="F14" i="93"/>
  <c r="Y13" i="93"/>
  <c r="I13" i="93"/>
  <c r="F13" i="93"/>
  <c r="I12" i="93"/>
  <c r="F12" i="93"/>
  <c r="Y11" i="93"/>
  <c r="I11" i="93"/>
  <c r="F11" i="93"/>
  <c r="P10" i="93"/>
  <c r="I10" i="93"/>
  <c r="F10" i="93"/>
  <c r="Z9" i="93"/>
  <c r="Y9" i="93"/>
  <c r="I9" i="93"/>
  <c r="F9" i="93"/>
  <c r="AA8" i="93"/>
  <c r="Y8" i="93"/>
  <c r="I8" i="93"/>
  <c r="F8" i="93"/>
  <c r="Y7" i="93"/>
  <c r="I7" i="93"/>
  <c r="F7" i="93"/>
  <c r="I6" i="93"/>
  <c r="F6" i="93"/>
  <c r="R6" i="46"/>
  <c r="AI10" i="89"/>
  <c r="AI14" i="89"/>
  <c r="AI15" i="89"/>
  <c r="AI18" i="89"/>
  <c r="AI19" i="89"/>
  <c r="AI20" i="89"/>
  <c r="AI22" i="89"/>
  <c r="AI23" i="89"/>
  <c r="AI24" i="89"/>
  <c r="AI27" i="89"/>
  <c r="AI28" i="89"/>
  <c r="AI29" i="89"/>
  <c r="AI30" i="89"/>
  <c r="AI31" i="89"/>
  <c r="AI32" i="89"/>
  <c r="AI33" i="89"/>
  <c r="AI34" i="89"/>
  <c r="AI37" i="89"/>
  <c r="AI38" i="89"/>
  <c r="AI39" i="89"/>
  <c r="AI6" i="89"/>
  <c r="K12" i="91"/>
  <c r="I12" i="91"/>
  <c r="G12" i="91"/>
  <c r="E12" i="91"/>
  <c r="K11" i="91"/>
  <c r="I11" i="91"/>
  <c r="G11" i="91"/>
  <c r="E11" i="91"/>
  <c r="K10" i="91"/>
  <c r="I10" i="91"/>
  <c r="G10" i="91"/>
  <c r="E10" i="91"/>
  <c r="K9" i="91"/>
  <c r="I9" i="91"/>
  <c r="G9" i="91"/>
  <c r="E9" i="91"/>
  <c r="K8" i="91"/>
  <c r="I8" i="91"/>
  <c r="G8" i="91"/>
  <c r="E8" i="91"/>
  <c r="K6" i="91"/>
  <c r="I6" i="91"/>
  <c r="G6" i="91"/>
  <c r="E6" i="91"/>
  <c r="AB44" i="89"/>
  <c r="AB43" i="89"/>
  <c r="AA43" i="89"/>
  <c r="Z43" i="89"/>
  <c r="V40" i="90"/>
  <c r="U40" i="90"/>
  <c r="T40" i="90"/>
  <c r="S40" i="90"/>
  <c r="R40" i="90"/>
  <c r="Q40" i="90"/>
  <c r="M40" i="90"/>
  <c r="L40" i="90"/>
  <c r="K40" i="90"/>
  <c r="J40" i="90"/>
  <c r="H40" i="90"/>
  <c r="G40" i="90"/>
  <c r="I40" i="90"/>
  <c r="E40" i="90"/>
  <c r="D40" i="90"/>
  <c r="V39" i="90"/>
  <c r="U39" i="90"/>
  <c r="T39" i="90"/>
  <c r="S39" i="90"/>
  <c r="R39" i="90"/>
  <c r="Q39" i="90"/>
  <c r="M39" i="90"/>
  <c r="L39" i="90"/>
  <c r="K39" i="90"/>
  <c r="J39" i="90"/>
  <c r="H39" i="90"/>
  <c r="G39" i="90"/>
  <c r="E39" i="90"/>
  <c r="D39" i="90"/>
  <c r="V38" i="90"/>
  <c r="U38" i="90"/>
  <c r="T38" i="90"/>
  <c r="S38" i="90"/>
  <c r="R38" i="90"/>
  <c r="Q38" i="90"/>
  <c r="M38" i="90"/>
  <c r="L38" i="90"/>
  <c r="K38" i="90"/>
  <c r="J38" i="90"/>
  <c r="H38" i="90"/>
  <c r="G38" i="90"/>
  <c r="I38" i="90"/>
  <c r="E38" i="90"/>
  <c r="D38" i="90"/>
  <c r="V37" i="90"/>
  <c r="U37" i="90"/>
  <c r="T37" i="90"/>
  <c r="S37" i="90"/>
  <c r="R37" i="90"/>
  <c r="Q37" i="90"/>
  <c r="M37" i="90"/>
  <c r="L37" i="90"/>
  <c r="K37" i="90"/>
  <c r="J37" i="90"/>
  <c r="H37" i="90"/>
  <c r="G37" i="90"/>
  <c r="E37" i="90"/>
  <c r="D37" i="90"/>
  <c r="V36" i="90"/>
  <c r="U36" i="90"/>
  <c r="T36" i="90"/>
  <c r="S36" i="90"/>
  <c r="R36" i="90"/>
  <c r="Q36" i="90"/>
  <c r="M36" i="90"/>
  <c r="L36" i="90"/>
  <c r="K36" i="90"/>
  <c r="J36" i="90"/>
  <c r="H36" i="90"/>
  <c r="G36" i="90"/>
  <c r="E36" i="90"/>
  <c r="D36" i="90"/>
  <c r="V35" i="90"/>
  <c r="U35" i="90"/>
  <c r="T35" i="90"/>
  <c r="S35" i="90"/>
  <c r="R35" i="90"/>
  <c r="Q35" i="90"/>
  <c r="M35" i="90"/>
  <c r="L35" i="90"/>
  <c r="K35" i="90"/>
  <c r="J35" i="90"/>
  <c r="H35" i="90"/>
  <c r="G35" i="90"/>
  <c r="E35" i="90"/>
  <c r="D35" i="90"/>
  <c r="V34" i="90"/>
  <c r="U34" i="90"/>
  <c r="T34" i="90"/>
  <c r="S34" i="90"/>
  <c r="R34" i="90"/>
  <c r="Q34" i="90"/>
  <c r="M34" i="90"/>
  <c r="L34" i="90"/>
  <c r="K34" i="90"/>
  <c r="J34" i="90"/>
  <c r="H34" i="90"/>
  <c r="G34" i="90"/>
  <c r="E34" i="90"/>
  <c r="D34" i="90"/>
  <c r="AA31" i="90"/>
  <c r="Z31" i="90"/>
  <c r="F31" i="90"/>
  <c r="X30" i="90"/>
  <c r="W30" i="90"/>
  <c r="W40" i="90"/>
  <c r="O30" i="90"/>
  <c r="N30" i="90"/>
  <c r="I30" i="90"/>
  <c r="F30" i="90"/>
  <c r="X29" i="90"/>
  <c r="X39" i="90"/>
  <c r="W29" i="90"/>
  <c r="O29" i="90"/>
  <c r="N29" i="90"/>
  <c r="N39" i="90"/>
  <c r="I29" i="90"/>
  <c r="F29" i="90"/>
  <c r="X28" i="90"/>
  <c r="Y28" i="90"/>
  <c r="W28" i="90"/>
  <c r="O28" i="90"/>
  <c r="N28" i="90"/>
  <c r="I28" i="90"/>
  <c r="F28" i="90"/>
  <c r="X27" i="90"/>
  <c r="X37" i="90"/>
  <c r="W27" i="90"/>
  <c r="O27" i="90"/>
  <c r="N27" i="90"/>
  <c r="Z27" i="90"/>
  <c r="I27" i="90"/>
  <c r="F27" i="90"/>
  <c r="X26" i="90"/>
  <c r="W26" i="90"/>
  <c r="O26" i="90"/>
  <c r="N26" i="90"/>
  <c r="I26" i="90"/>
  <c r="F26" i="90"/>
  <c r="X25" i="90"/>
  <c r="X35" i="90"/>
  <c r="W25" i="90"/>
  <c r="O25" i="90"/>
  <c r="N25" i="90"/>
  <c r="Z25" i="90"/>
  <c r="I25" i="90"/>
  <c r="F25" i="90"/>
  <c r="X24" i="90"/>
  <c r="W24" i="90"/>
  <c r="W34" i="90"/>
  <c r="O24" i="90"/>
  <c r="N24" i="90"/>
  <c r="I24" i="90"/>
  <c r="F24" i="90"/>
  <c r="V23" i="90"/>
  <c r="U23" i="90"/>
  <c r="T23" i="90"/>
  <c r="S23" i="90"/>
  <c r="R23" i="90"/>
  <c r="X23" i="90"/>
  <c r="Y23" i="90"/>
  <c r="Q23" i="90"/>
  <c r="W23" i="90"/>
  <c r="M23" i="90"/>
  <c r="L23" i="90"/>
  <c r="K23" i="90"/>
  <c r="O23" i="90"/>
  <c r="P23" i="90"/>
  <c r="J23" i="90"/>
  <c r="N23" i="90"/>
  <c r="H23" i="90"/>
  <c r="G23" i="90"/>
  <c r="G32" i="90"/>
  <c r="G33" i="90"/>
  <c r="E23" i="90"/>
  <c r="E32" i="90"/>
  <c r="D23" i="90"/>
  <c r="Z22" i="90"/>
  <c r="X22" i="90"/>
  <c r="AA22" i="90"/>
  <c r="P22" i="90"/>
  <c r="F22" i="90"/>
  <c r="X21" i="90"/>
  <c r="Y21" i="90"/>
  <c r="W21" i="90"/>
  <c r="O21" i="90"/>
  <c r="N21" i="90"/>
  <c r="P21" i="90"/>
  <c r="Z21" i="90"/>
  <c r="I21" i="90"/>
  <c r="F21" i="90"/>
  <c r="X20" i="90"/>
  <c r="W20" i="90"/>
  <c r="O20" i="90"/>
  <c r="N20" i="90"/>
  <c r="P20" i="90"/>
  <c r="I20" i="90"/>
  <c r="F20" i="90"/>
  <c r="X19" i="90"/>
  <c r="W19" i="90"/>
  <c r="Z19" i="90"/>
  <c r="O19" i="90"/>
  <c r="O38" i="90"/>
  <c r="N19" i="90"/>
  <c r="I19" i="90"/>
  <c r="F19" i="90"/>
  <c r="X18" i="90"/>
  <c r="W18" i="90"/>
  <c r="O18" i="90"/>
  <c r="O37" i="90"/>
  <c r="N18" i="90"/>
  <c r="Z18" i="90"/>
  <c r="I18" i="90"/>
  <c r="F18" i="90"/>
  <c r="X17" i="90"/>
  <c r="W17" i="90"/>
  <c r="O17" i="90"/>
  <c r="O36" i="90"/>
  <c r="N17" i="90"/>
  <c r="P17" i="90"/>
  <c r="I17" i="90"/>
  <c r="F17" i="90"/>
  <c r="X16" i="90"/>
  <c r="W16" i="90"/>
  <c r="W35" i="90"/>
  <c r="O16" i="90"/>
  <c r="P16" i="90"/>
  <c r="N16" i="90"/>
  <c r="I16" i="90"/>
  <c r="F16" i="90"/>
  <c r="X15" i="90"/>
  <c r="W15" i="90"/>
  <c r="O15" i="90"/>
  <c r="AA15" i="90"/>
  <c r="N15" i="90"/>
  <c r="Z15" i="90"/>
  <c r="I15" i="90"/>
  <c r="F15" i="90"/>
  <c r="V14" i="90"/>
  <c r="U14" i="90"/>
  <c r="U32" i="90"/>
  <c r="U33" i="90"/>
  <c r="T14" i="90"/>
  <c r="S14" i="90"/>
  <c r="R14" i="90"/>
  <c r="X14" i="90"/>
  <c r="Q14" i="90"/>
  <c r="W14" i="90"/>
  <c r="M14" i="90"/>
  <c r="M32" i="90"/>
  <c r="M33" i="90"/>
  <c r="L14" i="90"/>
  <c r="L32" i="90"/>
  <c r="L33" i="90"/>
  <c r="K14" i="90"/>
  <c r="J14" i="90"/>
  <c r="N14" i="90"/>
  <c r="Z14" i="90"/>
  <c r="H14" i="90"/>
  <c r="I14" i="90"/>
  <c r="G14" i="90"/>
  <c r="E14" i="90"/>
  <c r="D14" i="90"/>
  <c r="F14" i="90"/>
  <c r="X13" i="90"/>
  <c r="W13" i="90"/>
  <c r="O13" i="90"/>
  <c r="P13" i="90"/>
  <c r="O40" i="90"/>
  <c r="N13" i="90"/>
  <c r="N40" i="90"/>
  <c r="I13" i="90"/>
  <c r="F13" i="90"/>
  <c r="X12" i="90"/>
  <c r="Y12" i="90"/>
  <c r="W12" i="90"/>
  <c r="O12" i="90"/>
  <c r="O39" i="90"/>
  <c r="N12" i="90"/>
  <c r="I12" i="90"/>
  <c r="F12" i="90"/>
  <c r="X11" i="90"/>
  <c r="W11" i="90"/>
  <c r="Z11" i="90"/>
  <c r="W38" i="90"/>
  <c r="O11" i="90"/>
  <c r="P11" i="90"/>
  <c r="N11" i="90"/>
  <c r="I11" i="90"/>
  <c r="F11" i="90"/>
  <c r="X10" i="90"/>
  <c r="W10" i="90"/>
  <c r="Y10" i="90"/>
  <c r="W37" i="90"/>
  <c r="O10" i="90"/>
  <c r="N10" i="90"/>
  <c r="I10" i="90"/>
  <c r="F10" i="90"/>
  <c r="X9" i="90"/>
  <c r="W9" i="90"/>
  <c r="O9" i="90"/>
  <c r="P9" i="90"/>
  <c r="N9" i="90"/>
  <c r="I9" i="90"/>
  <c r="F9" i="90"/>
  <c r="X8" i="90"/>
  <c r="W8" i="90"/>
  <c r="O8" i="90"/>
  <c r="P8" i="90"/>
  <c r="N8" i="90"/>
  <c r="I8" i="90"/>
  <c r="F8" i="90"/>
  <c r="X7" i="90"/>
  <c r="W7" i="90"/>
  <c r="O7" i="90"/>
  <c r="N7" i="90"/>
  <c r="Z7" i="90"/>
  <c r="AB7" i="90"/>
  <c r="AC7" i="90"/>
  <c r="I7" i="90"/>
  <c r="F7" i="90"/>
  <c r="V6" i="90"/>
  <c r="X6" i="90"/>
  <c r="U6" i="90"/>
  <c r="T6" i="90"/>
  <c r="S6" i="90"/>
  <c r="S32" i="90"/>
  <c r="S33" i="90"/>
  <c r="R6" i="90"/>
  <c r="Q6" i="90"/>
  <c r="M6" i="90"/>
  <c r="L6" i="90"/>
  <c r="K6" i="90"/>
  <c r="J6" i="90"/>
  <c r="H6" i="90"/>
  <c r="G6" i="90"/>
  <c r="I6" i="90"/>
  <c r="E6" i="90"/>
  <c r="F6" i="90"/>
  <c r="D6" i="90"/>
  <c r="P24" i="90"/>
  <c r="P26" i="90"/>
  <c r="P30" i="90"/>
  <c r="T32" i="90"/>
  <c r="T33" i="90"/>
  <c r="X34" i="90"/>
  <c r="AA20" i="90"/>
  <c r="AA21" i="90"/>
  <c r="AA9" i="90"/>
  <c r="I37" i="90"/>
  <c r="I39" i="90"/>
  <c r="O6" i="90"/>
  <c r="P6" i="90"/>
  <c r="W6" i="90"/>
  <c r="W32" i="90"/>
  <c r="W33" i="90"/>
  <c r="Y7" i="90"/>
  <c r="AA7" i="90"/>
  <c r="Y14" i="90"/>
  <c r="H32" i="90"/>
  <c r="I32" i="90"/>
  <c r="I33" i="90"/>
  <c r="I34" i="90"/>
  <c r="I35" i="90"/>
  <c r="I36" i="90"/>
  <c r="N6" i="90"/>
  <c r="P7" i="90"/>
  <c r="AA8" i="90"/>
  <c r="Y8" i="90"/>
  <c r="Z9" i="90"/>
  <c r="P10" i="90"/>
  <c r="P12" i="90"/>
  <c r="Z13" i="90"/>
  <c r="AA24" i="90"/>
  <c r="Y26" i="90"/>
  <c r="AA28" i="90"/>
  <c r="AA30" i="90"/>
  <c r="Y9" i="90"/>
  <c r="AA10" i="90"/>
  <c r="Y11" i="90"/>
  <c r="AA11" i="90"/>
  <c r="AB11" i="90"/>
  <c r="AC11" i="90"/>
  <c r="AA12" i="90"/>
  <c r="Y13" i="90"/>
  <c r="AA13" i="90"/>
  <c r="AB13" i="90"/>
  <c r="AC13" i="90"/>
  <c r="Y15" i="90"/>
  <c r="Y16" i="90"/>
  <c r="Y18" i="90"/>
  <c r="Y19" i="90"/>
  <c r="Y20" i="90"/>
  <c r="Y22" i="90"/>
  <c r="I23" i="90"/>
  <c r="Y24" i="90"/>
  <c r="AA26" i="90"/>
  <c r="L28" i="46"/>
  <c r="C28" i="46"/>
  <c r="Q6" i="88"/>
  <c r="W6" i="88"/>
  <c r="Q6" i="86"/>
  <c r="W6" i="86"/>
  <c r="Q14" i="86"/>
  <c r="W14" i="86"/>
  <c r="Q23" i="86"/>
  <c r="W23" i="86"/>
  <c r="J6" i="86"/>
  <c r="N6" i="86"/>
  <c r="J14" i="86"/>
  <c r="N14" i="86"/>
  <c r="Z14" i="86"/>
  <c r="J23" i="86"/>
  <c r="N23" i="86"/>
  <c r="D23" i="86"/>
  <c r="D32" i="86"/>
  <c r="G23" i="86"/>
  <c r="G32" i="86"/>
  <c r="G33" i="86"/>
  <c r="Q6" i="85"/>
  <c r="W6" i="85"/>
  <c r="Q14" i="85"/>
  <c r="W14" i="85"/>
  <c r="Q23" i="85"/>
  <c r="W23" i="85"/>
  <c r="J6" i="85"/>
  <c r="N6" i="85"/>
  <c r="Z6" i="85"/>
  <c r="J14" i="85"/>
  <c r="N14" i="85"/>
  <c r="J23" i="85"/>
  <c r="N23" i="85"/>
  <c r="D23" i="85"/>
  <c r="D32" i="85"/>
  <c r="G23" i="85"/>
  <c r="G32" i="85"/>
  <c r="Q14" i="84"/>
  <c r="W14" i="84"/>
  <c r="Q23" i="84"/>
  <c r="W23" i="84"/>
  <c r="J6" i="84"/>
  <c r="N6" i="84"/>
  <c r="J14" i="84"/>
  <c r="N14" i="84"/>
  <c r="J23" i="84"/>
  <c r="N23" i="84"/>
  <c r="D23" i="84"/>
  <c r="D32" i="84"/>
  <c r="G23" i="84"/>
  <c r="G32" i="84"/>
  <c r="Q6" i="83"/>
  <c r="Q14" i="83"/>
  <c r="W14" i="83"/>
  <c r="Z14" i="83"/>
  <c r="Q23" i="83"/>
  <c r="W23" i="83"/>
  <c r="J6" i="83"/>
  <c r="N6" i="83"/>
  <c r="J14" i="83"/>
  <c r="N14" i="83"/>
  <c r="J23" i="83"/>
  <c r="N23" i="83"/>
  <c r="G23" i="83"/>
  <c r="G32" i="83"/>
  <c r="D23" i="83"/>
  <c r="D32" i="83"/>
  <c r="Q23" i="82"/>
  <c r="W23" i="82"/>
  <c r="Y23" i="82"/>
  <c r="Q14" i="82"/>
  <c r="W14" i="82"/>
  <c r="Q6" i="82"/>
  <c r="W6" i="82"/>
  <c r="J14" i="82"/>
  <c r="N14" i="82"/>
  <c r="J6" i="82"/>
  <c r="N6" i="82"/>
  <c r="J23" i="82"/>
  <c r="N23" i="82"/>
  <c r="D23" i="82"/>
  <c r="D32" i="82"/>
  <c r="G23" i="82"/>
  <c r="I23" i="82"/>
  <c r="G32" i="82"/>
  <c r="G33" i="82"/>
  <c r="D32" i="81"/>
  <c r="G32" i="81"/>
  <c r="G33" i="81"/>
  <c r="W23" i="81"/>
  <c r="Z23" i="81"/>
  <c r="W6" i="81"/>
  <c r="Z6" i="81"/>
  <c r="Q14" i="80"/>
  <c r="W14" i="80"/>
  <c r="Q23" i="80"/>
  <c r="W23" i="80"/>
  <c r="Q6" i="80"/>
  <c r="W6" i="80"/>
  <c r="J6" i="80"/>
  <c r="N6" i="80"/>
  <c r="J14" i="80"/>
  <c r="N14" i="80"/>
  <c r="J23" i="80"/>
  <c r="N23" i="80"/>
  <c r="G23" i="80"/>
  <c r="G32" i="80"/>
  <c r="D23" i="80"/>
  <c r="D32" i="80"/>
  <c r="R6" i="88"/>
  <c r="T6" i="88"/>
  <c r="V6" i="88"/>
  <c r="X6" i="88"/>
  <c r="R6" i="86"/>
  <c r="T6" i="86"/>
  <c r="T32" i="86"/>
  <c r="T33" i="86"/>
  <c r="V6" i="86"/>
  <c r="R14" i="86"/>
  <c r="T14" i="86"/>
  <c r="X14" i="86"/>
  <c r="Y14" i="86"/>
  <c r="V14" i="86"/>
  <c r="R23" i="86"/>
  <c r="X23" i="86"/>
  <c r="Y23" i="86"/>
  <c r="T23" i="86"/>
  <c r="V23" i="86"/>
  <c r="K6" i="86"/>
  <c r="M6" i="86"/>
  <c r="O6" i="86"/>
  <c r="K14" i="86"/>
  <c r="O14" i="86"/>
  <c r="M14" i="86"/>
  <c r="K23" i="86"/>
  <c r="M23" i="86"/>
  <c r="O23" i="86"/>
  <c r="E23" i="86"/>
  <c r="E32" i="86"/>
  <c r="H23" i="86"/>
  <c r="H32" i="86"/>
  <c r="H33" i="86"/>
  <c r="R6" i="85"/>
  <c r="T6" i="85"/>
  <c r="V6" i="85"/>
  <c r="X6" i="85"/>
  <c r="Y6" i="85"/>
  <c r="R14" i="85"/>
  <c r="X14" i="85"/>
  <c r="T14" i="85"/>
  <c r="V14" i="85"/>
  <c r="R23" i="85"/>
  <c r="T23" i="85"/>
  <c r="V23" i="85"/>
  <c r="V32" i="85"/>
  <c r="V33" i="85"/>
  <c r="K6" i="85"/>
  <c r="O6" i="85"/>
  <c r="M6" i="85"/>
  <c r="K14" i="85"/>
  <c r="M14" i="85"/>
  <c r="O14" i="85"/>
  <c r="K23" i="85"/>
  <c r="K32" i="85"/>
  <c r="K33" i="85"/>
  <c r="M23" i="85"/>
  <c r="E23" i="85"/>
  <c r="E32" i="85"/>
  <c r="H23" i="85"/>
  <c r="H32" i="85"/>
  <c r="H33" i="85"/>
  <c r="R14" i="84"/>
  <c r="T14" i="84"/>
  <c r="V14" i="84"/>
  <c r="R23" i="84"/>
  <c r="X23" i="84"/>
  <c r="T23" i="84"/>
  <c r="V23" i="84"/>
  <c r="K6" i="84"/>
  <c r="M6" i="84"/>
  <c r="O6" i="84"/>
  <c r="K14" i="84"/>
  <c r="O14" i="84"/>
  <c r="M14" i="84"/>
  <c r="M32" i="84"/>
  <c r="M33" i="84"/>
  <c r="K23" i="84"/>
  <c r="K32" i="84"/>
  <c r="K33" i="84"/>
  <c r="M23" i="84"/>
  <c r="O23" i="84"/>
  <c r="P23" i="84"/>
  <c r="E23" i="84"/>
  <c r="E32" i="84"/>
  <c r="F32" i="84"/>
  <c r="H23" i="84"/>
  <c r="H32" i="84"/>
  <c r="H33" i="84"/>
  <c r="R6" i="83"/>
  <c r="T6" i="83"/>
  <c r="X6" i="83"/>
  <c r="V6" i="83"/>
  <c r="R14" i="83"/>
  <c r="T14" i="83"/>
  <c r="T32" i="83"/>
  <c r="T33" i="83"/>
  <c r="V14" i="83"/>
  <c r="R23" i="83"/>
  <c r="T23" i="83"/>
  <c r="V23" i="83"/>
  <c r="K6" i="83"/>
  <c r="M6" i="83"/>
  <c r="K14" i="83"/>
  <c r="M14" i="83"/>
  <c r="K23" i="83"/>
  <c r="M23" i="83"/>
  <c r="O23" i="83"/>
  <c r="H23" i="83"/>
  <c r="H32" i="83"/>
  <c r="H33" i="83"/>
  <c r="E23" i="83"/>
  <c r="E32" i="83"/>
  <c r="K14" i="82"/>
  <c r="O14" i="82"/>
  <c r="M14" i="82"/>
  <c r="K6" i="82"/>
  <c r="O6" i="82"/>
  <c r="M6" i="82"/>
  <c r="K23" i="82"/>
  <c r="O23" i="82"/>
  <c r="M23" i="82"/>
  <c r="E23" i="82"/>
  <c r="F23" i="82"/>
  <c r="E32" i="82"/>
  <c r="H23" i="82"/>
  <c r="H32" i="82"/>
  <c r="R6" i="82"/>
  <c r="X6" i="82"/>
  <c r="Y6" i="82"/>
  <c r="T6" i="82"/>
  <c r="T32" i="82"/>
  <c r="T33" i="82"/>
  <c r="V6" i="82"/>
  <c r="X23" i="82"/>
  <c r="E32" i="81"/>
  <c r="H32" i="81"/>
  <c r="H33" i="81"/>
  <c r="X14" i="81"/>
  <c r="Y14" i="81"/>
  <c r="R14" i="80"/>
  <c r="X14" i="80"/>
  <c r="Y14" i="80"/>
  <c r="T14" i="80"/>
  <c r="V14" i="80"/>
  <c r="R23" i="80"/>
  <c r="X23" i="80"/>
  <c r="Y23" i="80"/>
  <c r="T23" i="80"/>
  <c r="V23" i="80"/>
  <c r="R6" i="80"/>
  <c r="T6" i="80"/>
  <c r="T32" i="80"/>
  <c r="T33" i="80"/>
  <c r="V6" i="80"/>
  <c r="V32" i="80"/>
  <c r="V33" i="80"/>
  <c r="K6" i="80"/>
  <c r="M6" i="80"/>
  <c r="O6" i="80"/>
  <c r="P6" i="80"/>
  <c r="K14" i="80"/>
  <c r="M14" i="80"/>
  <c r="O14" i="80"/>
  <c r="K23" i="80"/>
  <c r="O23" i="80"/>
  <c r="P23" i="80"/>
  <c r="M23" i="80"/>
  <c r="H23" i="80"/>
  <c r="H32" i="80"/>
  <c r="E23" i="80"/>
  <c r="E32" i="80"/>
  <c r="X13" i="88"/>
  <c r="W13" i="88"/>
  <c r="X12" i="88"/>
  <c r="W12" i="88"/>
  <c r="X13" i="86"/>
  <c r="X21" i="86"/>
  <c r="AA21" i="86"/>
  <c r="X30" i="86"/>
  <c r="O13" i="86"/>
  <c r="O21" i="86"/>
  <c r="O30" i="86"/>
  <c r="E40" i="86"/>
  <c r="H40" i="86"/>
  <c r="W13" i="86"/>
  <c r="Z13" i="86"/>
  <c r="W21" i="86"/>
  <c r="Y21" i="86"/>
  <c r="W30" i="86"/>
  <c r="Y30" i="86"/>
  <c r="N13" i="86"/>
  <c r="N21" i="86"/>
  <c r="N30" i="86"/>
  <c r="D40" i="86"/>
  <c r="G40" i="86"/>
  <c r="I40" i="86"/>
  <c r="X12" i="86"/>
  <c r="Y12" i="86"/>
  <c r="X20" i="86"/>
  <c r="Y20" i="86"/>
  <c r="X29" i="86"/>
  <c r="O12" i="86"/>
  <c r="O20" i="86"/>
  <c r="O29" i="86"/>
  <c r="O39" i="86"/>
  <c r="E39" i="86"/>
  <c r="H39" i="86"/>
  <c r="I39" i="86"/>
  <c r="W12" i="86"/>
  <c r="W20" i="86"/>
  <c r="W29" i="86"/>
  <c r="Z29" i="86"/>
  <c r="N12" i="86"/>
  <c r="N20" i="86"/>
  <c r="N39" i="86"/>
  <c r="N29" i="86"/>
  <c r="D39" i="86"/>
  <c r="F39" i="86"/>
  <c r="G39" i="86"/>
  <c r="X21" i="85"/>
  <c r="Y21" i="85"/>
  <c r="X30" i="85"/>
  <c r="Y30" i="85"/>
  <c r="O13" i="85"/>
  <c r="AA13" i="85"/>
  <c r="AB13" i="85"/>
  <c r="AC13" i="85"/>
  <c r="O21" i="85"/>
  <c r="P21" i="85"/>
  <c r="O30" i="85"/>
  <c r="P30" i="85"/>
  <c r="E40" i="85"/>
  <c r="F40" i="85"/>
  <c r="H40" i="85"/>
  <c r="W21" i="85"/>
  <c r="W30" i="85"/>
  <c r="W40" i="85"/>
  <c r="N13" i="85"/>
  <c r="N21" i="85"/>
  <c r="Z21" i="85"/>
  <c r="N30" i="85"/>
  <c r="D40" i="85"/>
  <c r="G40" i="85"/>
  <c r="X20" i="85"/>
  <c r="X29" i="85"/>
  <c r="X39" i="85"/>
  <c r="Y39" i="85"/>
  <c r="O20" i="85"/>
  <c r="O29" i="85"/>
  <c r="E39" i="85"/>
  <c r="F39" i="85"/>
  <c r="H39" i="85"/>
  <c r="W20" i="85"/>
  <c r="W29" i="85"/>
  <c r="W39" i="85"/>
  <c r="N20" i="85"/>
  <c r="N29" i="85"/>
  <c r="Z29" i="85"/>
  <c r="D39" i="85"/>
  <c r="G39" i="85"/>
  <c r="X21" i="84"/>
  <c r="X40" i="84"/>
  <c r="X30" i="84"/>
  <c r="O13" i="84"/>
  <c r="O21" i="84"/>
  <c r="AA21" i="84"/>
  <c r="O30" i="84"/>
  <c r="P30" i="84"/>
  <c r="E40" i="84"/>
  <c r="H40" i="84"/>
  <c r="W21" i="84"/>
  <c r="W30" i="84"/>
  <c r="N13" i="84"/>
  <c r="P13" i="84"/>
  <c r="N21" i="84"/>
  <c r="N30" i="84"/>
  <c r="Z30" i="84"/>
  <c r="AB30" i="84"/>
  <c r="AC30" i="84"/>
  <c r="D40" i="84"/>
  <c r="G40" i="84"/>
  <c r="X20" i="84"/>
  <c r="AA20" i="84"/>
  <c r="X29" i="84"/>
  <c r="O20" i="84"/>
  <c r="P20" i="84"/>
  <c r="O29" i="84"/>
  <c r="AA29" i="84"/>
  <c r="E39" i="84"/>
  <c r="H39" i="84"/>
  <c r="W20" i="84"/>
  <c r="W29" i="84"/>
  <c r="W39" i="84"/>
  <c r="N20" i="84"/>
  <c r="Z20" i="84"/>
  <c r="AB20" i="84"/>
  <c r="AC20" i="84"/>
  <c r="N29" i="84"/>
  <c r="D39" i="84"/>
  <c r="F39" i="84"/>
  <c r="G39" i="84"/>
  <c r="I39" i="84"/>
  <c r="X21" i="83"/>
  <c r="Y21" i="83"/>
  <c r="AA21" i="83"/>
  <c r="X30" i="83"/>
  <c r="O13" i="83"/>
  <c r="O21" i="83"/>
  <c r="O30" i="83"/>
  <c r="AA30" i="83"/>
  <c r="H40" i="83"/>
  <c r="E40" i="83"/>
  <c r="W21" i="83"/>
  <c r="W30" i="83"/>
  <c r="Y30" i="83"/>
  <c r="N13" i="83"/>
  <c r="N21" i="83"/>
  <c r="N30" i="83"/>
  <c r="G40" i="83"/>
  <c r="D40" i="83"/>
  <c r="X20" i="83"/>
  <c r="X29" i="83"/>
  <c r="X12" i="83"/>
  <c r="Y12" i="83"/>
  <c r="O12" i="83"/>
  <c r="AA12" i="83"/>
  <c r="O20" i="83"/>
  <c r="O29" i="83"/>
  <c r="AA29" i="83"/>
  <c r="H39" i="83"/>
  <c r="E39" i="83"/>
  <c r="W20" i="83"/>
  <c r="W29" i="83"/>
  <c r="W12" i="83"/>
  <c r="N12" i="83"/>
  <c r="N20" i="83"/>
  <c r="Z20" i="83"/>
  <c r="N29" i="83"/>
  <c r="G39" i="83"/>
  <c r="D39" i="83"/>
  <c r="F39" i="83"/>
  <c r="X30" i="82"/>
  <c r="Y30" i="82"/>
  <c r="X21" i="82"/>
  <c r="O21" i="82"/>
  <c r="O13" i="82"/>
  <c r="O30" i="82"/>
  <c r="P30" i="82"/>
  <c r="E40" i="82"/>
  <c r="H40" i="82"/>
  <c r="W30" i="82"/>
  <c r="W21" i="82"/>
  <c r="W40" i="82"/>
  <c r="N21" i="82"/>
  <c r="N13" i="82"/>
  <c r="N30" i="82"/>
  <c r="D40" i="82"/>
  <c r="G40" i="82"/>
  <c r="X29" i="82"/>
  <c r="X20" i="82"/>
  <c r="O20" i="82"/>
  <c r="AA20" i="82"/>
  <c r="O29" i="82"/>
  <c r="E39" i="82"/>
  <c r="H39" i="82"/>
  <c r="W29" i="82"/>
  <c r="W20" i="82"/>
  <c r="Z20" i="82"/>
  <c r="N20" i="82"/>
  <c r="N29" i="82"/>
  <c r="D39" i="82"/>
  <c r="G39" i="82"/>
  <c r="E40" i="81"/>
  <c r="F40" i="81"/>
  <c r="X21" i="81"/>
  <c r="X30" i="81"/>
  <c r="AA30" i="81"/>
  <c r="X13" i="81"/>
  <c r="H40" i="81"/>
  <c r="I40" i="81"/>
  <c r="D40" i="81"/>
  <c r="D33" i="81"/>
  <c r="N40" i="81"/>
  <c r="W21" i="81"/>
  <c r="W30" i="81"/>
  <c r="Z30" i="81"/>
  <c r="W13" i="81"/>
  <c r="W40" i="81"/>
  <c r="G40" i="81"/>
  <c r="E39" i="81"/>
  <c r="H39" i="81"/>
  <c r="O39" i="81"/>
  <c r="P39" i="81"/>
  <c r="X20" i="81"/>
  <c r="X29" i="81"/>
  <c r="Y29" i="81"/>
  <c r="X12" i="81"/>
  <c r="X39" i="81"/>
  <c r="D39" i="81"/>
  <c r="G39" i="81"/>
  <c r="N39" i="81"/>
  <c r="W20" i="81"/>
  <c r="Z20" i="81"/>
  <c r="W29" i="81"/>
  <c r="W12" i="81"/>
  <c r="X21" i="80"/>
  <c r="X30" i="80"/>
  <c r="AA30" i="80"/>
  <c r="X13" i="80"/>
  <c r="O21" i="80"/>
  <c r="O30" i="80"/>
  <c r="O40" i="80"/>
  <c r="H40" i="80"/>
  <c r="I40" i="80"/>
  <c r="E40" i="80"/>
  <c r="W21" i="80"/>
  <c r="W30" i="80"/>
  <c r="Z30" i="80"/>
  <c r="W13" i="80"/>
  <c r="N21" i="80"/>
  <c r="N30" i="80"/>
  <c r="N40" i="80"/>
  <c r="G40" i="80"/>
  <c r="D40" i="80"/>
  <c r="X20" i="80"/>
  <c r="AA20" i="80"/>
  <c r="AB20" i="80"/>
  <c r="AC20" i="80"/>
  <c r="X29" i="80"/>
  <c r="Y29" i="80"/>
  <c r="X12" i="80"/>
  <c r="O20" i="80"/>
  <c r="O29" i="80"/>
  <c r="O12" i="80"/>
  <c r="O39" i="80"/>
  <c r="H39" i="80"/>
  <c r="E39" i="80"/>
  <c r="W20" i="80"/>
  <c r="W29" i="80"/>
  <c r="W12" i="80"/>
  <c r="W39" i="80"/>
  <c r="N20" i="80"/>
  <c r="N39" i="80"/>
  <c r="N29" i="80"/>
  <c r="N12" i="80"/>
  <c r="G39" i="80"/>
  <c r="D39" i="80"/>
  <c r="X11" i="88"/>
  <c r="W11" i="88"/>
  <c r="X11" i="86"/>
  <c r="X19" i="86"/>
  <c r="AA19" i="86"/>
  <c r="X28" i="86"/>
  <c r="O11" i="86"/>
  <c r="O19" i="86"/>
  <c r="O38" i="86"/>
  <c r="O28" i="86"/>
  <c r="E38" i="86"/>
  <c r="H38" i="86"/>
  <c r="I38" i="86"/>
  <c r="W11" i="86"/>
  <c r="Y11" i="86"/>
  <c r="W19" i="86"/>
  <c r="Z19" i="86"/>
  <c r="W28" i="86"/>
  <c r="Y28" i="86"/>
  <c r="N11" i="86"/>
  <c r="N19" i="86"/>
  <c r="N28" i="86"/>
  <c r="D38" i="86"/>
  <c r="F38" i="86"/>
  <c r="G38" i="86"/>
  <c r="X19" i="85"/>
  <c r="AA19" i="85"/>
  <c r="X28" i="85"/>
  <c r="Y28" i="85"/>
  <c r="O19" i="85"/>
  <c r="P19" i="85"/>
  <c r="O28" i="85"/>
  <c r="O38" i="85"/>
  <c r="E38" i="85"/>
  <c r="F38" i="85"/>
  <c r="H38" i="85"/>
  <c r="W19" i="85"/>
  <c r="Z19" i="85"/>
  <c r="W28" i="85"/>
  <c r="W38" i="85"/>
  <c r="N19" i="85"/>
  <c r="N28" i="85"/>
  <c r="D38" i="85"/>
  <c r="G38" i="85"/>
  <c r="X19" i="84"/>
  <c r="Y19" i="84"/>
  <c r="X28" i="84"/>
  <c r="AA28" i="84"/>
  <c r="O19" i="84"/>
  <c r="O28" i="84"/>
  <c r="E38" i="84"/>
  <c r="H38" i="84"/>
  <c r="W19" i="84"/>
  <c r="W28" i="84"/>
  <c r="Y28" i="84"/>
  <c r="N19" i="84"/>
  <c r="Z19" i="84"/>
  <c r="N28" i="84"/>
  <c r="D38" i="84"/>
  <c r="G38" i="84"/>
  <c r="X19" i="83"/>
  <c r="X28" i="83"/>
  <c r="X11" i="83"/>
  <c r="Y11" i="83"/>
  <c r="O19" i="83"/>
  <c r="P19" i="83"/>
  <c r="O28" i="83"/>
  <c r="H38" i="83"/>
  <c r="E38" i="83"/>
  <c r="W19" i="83"/>
  <c r="Y19" i="83"/>
  <c r="W28" i="83"/>
  <c r="Z28" i="83"/>
  <c r="W11" i="83"/>
  <c r="N19" i="83"/>
  <c r="N28" i="83"/>
  <c r="G38" i="83"/>
  <c r="D38" i="83"/>
  <c r="X28" i="82"/>
  <c r="X19" i="82"/>
  <c r="O19" i="82"/>
  <c r="O28" i="82"/>
  <c r="O38" i="82"/>
  <c r="E38" i="82"/>
  <c r="F38" i="82"/>
  <c r="H38" i="82"/>
  <c r="W28" i="82"/>
  <c r="W19" i="82"/>
  <c r="N19" i="82"/>
  <c r="Z19" i="82"/>
  <c r="N28" i="82"/>
  <c r="D38" i="82"/>
  <c r="G38" i="82"/>
  <c r="E38" i="81"/>
  <c r="H38" i="81"/>
  <c r="I38" i="81"/>
  <c r="O38" i="81"/>
  <c r="X19" i="81"/>
  <c r="Y19" i="81"/>
  <c r="X28" i="81"/>
  <c r="Y28" i="81"/>
  <c r="X11" i="81"/>
  <c r="AA11" i="81"/>
  <c r="AB11" i="81"/>
  <c r="AC11" i="81"/>
  <c r="D38" i="81"/>
  <c r="G38" i="81"/>
  <c r="W19" i="81"/>
  <c r="W28" i="81"/>
  <c r="W11" i="81"/>
  <c r="X19" i="80"/>
  <c r="X28" i="80"/>
  <c r="AA28" i="80"/>
  <c r="X11" i="80"/>
  <c r="X38" i="80"/>
  <c r="O19" i="80"/>
  <c r="O38" i="80"/>
  <c r="O28" i="80"/>
  <c r="O11" i="80"/>
  <c r="H38" i="80"/>
  <c r="E38" i="80"/>
  <c r="W19" i="80"/>
  <c r="W28" i="80"/>
  <c r="W11" i="80"/>
  <c r="N19" i="80"/>
  <c r="Z19" i="80"/>
  <c r="N28" i="80"/>
  <c r="N11" i="80"/>
  <c r="G38" i="80"/>
  <c r="D38" i="80"/>
  <c r="X10" i="88"/>
  <c r="W10" i="88"/>
  <c r="X18" i="86"/>
  <c r="X27" i="86"/>
  <c r="Y27" i="86"/>
  <c r="O10" i="86"/>
  <c r="O18" i="86"/>
  <c r="P18" i="86"/>
  <c r="O27" i="86"/>
  <c r="P27" i="86"/>
  <c r="E37" i="86"/>
  <c r="H37" i="86"/>
  <c r="W18" i="86"/>
  <c r="Y18" i="86"/>
  <c r="W27" i="86"/>
  <c r="N10" i="86"/>
  <c r="N18" i="86"/>
  <c r="N27" i="86"/>
  <c r="Z27" i="86"/>
  <c r="N37" i="86"/>
  <c r="D37" i="86"/>
  <c r="G37" i="86"/>
  <c r="X18" i="85"/>
  <c r="AA18" i="85"/>
  <c r="X27" i="85"/>
  <c r="Y27" i="85"/>
  <c r="O18" i="85"/>
  <c r="O27" i="85"/>
  <c r="O37" i="85"/>
  <c r="P37" i="85"/>
  <c r="E37" i="85"/>
  <c r="H37" i="85"/>
  <c r="W18" i="85"/>
  <c r="W37" i="85"/>
  <c r="Z18" i="85"/>
  <c r="W27" i="85"/>
  <c r="N18" i="85"/>
  <c r="P18" i="85"/>
  <c r="N27" i="85"/>
  <c r="D37" i="85"/>
  <c r="G37" i="85"/>
  <c r="X18" i="84"/>
  <c r="X27" i="84"/>
  <c r="Y27" i="84"/>
  <c r="O18" i="84"/>
  <c r="O27" i="84"/>
  <c r="P27" i="84"/>
  <c r="E37" i="84"/>
  <c r="H37" i="84"/>
  <c r="W18" i="84"/>
  <c r="Z18" i="84"/>
  <c r="W27" i="84"/>
  <c r="N18" i="84"/>
  <c r="N27" i="84"/>
  <c r="D37" i="84"/>
  <c r="G37" i="84"/>
  <c r="X18" i="83"/>
  <c r="Y18" i="83"/>
  <c r="X27" i="83"/>
  <c r="O18" i="83"/>
  <c r="P18" i="83"/>
  <c r="O27" i="83"/>
  <c r="H37" i="83"/>
  <c r="I37" i="83"/>
  <c r="E37" i="83"/>
  <c r="F37" i="83"/>
  <c r="W18" i="83"/>
  <c r="W27" i="83"/>
  <c r="Y27" i="83"/>
  <c r="N18" i="83"/>
  <c r="N27" i="83"/>
  <c r="G37" i="83"/>
  <c r="D37" i="83"/>
  <c r="X27" i="82"/>
  <c r="X18" i="82"/>
  <c r="O18" i="82"/>
  <c r="O27" i="82"/>
  <c r="AA27" i="82"/>
  <c r="E37" i="82"/>
  <c r="F37" i="82"/>
  <c r="H37" i="82"/>
  <c r="W27" i="82"/>
  <c r="Y27" i="82"/>
  <c r="W18" i="82"/>
  <c r="N18" i="82"/>
  <c r="N27" i="82"/>
  <c r="D37" i="82"/>
  <c r="G37" i="82"/>
  <c r="E37" i="81"/>
  <c r="H37" i="81"/>
  <c r="X18" i="81"/>
  <c r="X27" i="81"/>
  <c r="Y27" i="81"/>
  <c r="X10" i="81"/>
  <c r="D37" i="81"/>
  <c r="G37" i="81"/>
  <c r="N37" i="81"/>
  <c r="W18" i="81"/>
  <c r="W27" i="81"/>
  <c r="Z27" i="81"/>
  <c r="W10" i="81"/>
  <c r="X18" i="80"/>
  <c r="Y18" i="80"/>
  <c r="X27" i="80"/>
  <c r="O18" i="80"/>
  <c r="P18" i="80"/>
  <c r="O27" i="80"/>
  <c r="O10" i="80"/>
  <c r="H37" i="80"/>
  <c r="E37" i="80"/>
  <c r="W18" i="80"/>
  <c r="W27" i="80"/>
  <c r="Z27" i="80"/>
  <c r="N18" i="80"/>
  <c r="Z18" i="80"/>
  <c r="N27" i="80"/>
  <c r="P27" i="80"/>
  <c r="N10" i="80"/>
  <c r="G37" i="80"/>
  <c r="D37" i="80"/>
  <c r="X15" i="86"/>
  <c r="X24" i="86"/>
  <c r="AA24" i="86"/>
  <c r="O7" i="86"/>
  <c r="O15" i="86"/>
  <c r="O24" i="86"/>
  <c r="P24" i="86"/>
  <c r="O34" i="86"/>
  <c r="E34" i="86"/>
  <c r="E33" i="86"/>
  <c r="H34" i="86"/>
  <c r="W15" i="86"/>
  <c r="Y15" i="86"/>
  <c r="W24" i="86"/>
  <c r="N7" i="86"/>
  <c r="N15" i="86"/>
  <c r="N24" i="86"/>
  <c r="D34" i="86"/>
  <c r="D33" i="86"/>
  <c r="G34" i="86"/>
  <c r="X7" i="85"/>
  <c r="X15" i="85"/>
  <c r="X24" i="85"/>
  <c r="X34" i="85"/>
  <c r="O15" i="85"/>
  <c r="P15" i="85"/>
  <c r="O24" i="85"/>
  <c r="P24" i="85"/>
  <c r="E34" i="85"/>
  <c r="H34" i="85"/>
  <c r="W7" i="85"/>
  <c r="W15" i="85"/>
  <c r="Y15" i="85"/>
  <c r="W24" i="85"/>
  <c r="N15" i="85"/>
  <c r="N24" i="85"/>
  <c r="D34" i="85"/>
  <c r="G34" i="85"/>
  <c r="X15" i="84"/>
  <c r="X34" i="84"/>
  <c r="Y34" i="84"/>
  <c r="X24" i="84"/>
  <c r="Y24" i="84"/>
  <c r="O15" i="84"/>
  <c r="AA15" i="84"/>
  <c r="O24" i="84"/>
  <c r="P24" i="84"/>
  <c r="AA24" i="84"/>
  <c r="E34" i="84"/>
  <c r="H34" i="84"/>
  <c r="W15" i="84"/>
  <c r="W24" i="84"/>
  <c r="W34" i="84"/>
  <c r="N15" i="84"/>
  <c r="Z15" i="84"/>
  <c r="AB15" i="84"/>
  <c r="AC15" i="84"/>
  <c r="N24" i="84"/>
  <c r="D34" i="84"/>
  <c r="G34" i="84"/>
  <c r="X7" i="83"/>
  <c r="X15" i="83"/>
  <c r="X24" i="83"/>
  <c r="AA24" i="83"/>
  <c r="O15" i="83"/>
  <c r="O24" i="83"/>
  <c r="O34" i="83"/>
  <c r="O7" i="83"/>
  <c r="H34" i="83"/>
  <c r="E34" i="83"/>
  <c r="W7" i="83"/>
  <c r="W15" i="83"/>
  <c r="Y15" i="83"/>
  <c r="W24" i="83"/>
  <c r="N15" i="83"/>
  <c r="N24" i="83"/>
  <c r="P24" i="83"/>
  <c r="N7" i="83"/>
  <c r="G34" i="83"/>
  <c r="D34" i="83"/>
  <c r="C20" i="46"/>
  <c r="X11" i="87"/>
  <c r="O11" i="87"/>
  <c r="AA11" i="87"/>
  <c r="W11" i="87"/>
  <c r="N11" i="87"/>
  <c r="Z11" i="87"/>
  <c r="X13" i="87"/>
  <c r="O13" i="87"/>
  <c r="AA13" i="87"/>
  <c r="AB13" i="87"/>
  <c r="AC13" i="87"/>
  <c r="W13" i="87"/>
  <c r="N13" i="87"/>
  <c r="Z13" i="87"/>
  <c r="R14" i="87"/>
  <c r="X14" i="87"/>
  <c r="T14" i="87"/>
  <c r="V14" i="87"/>
  <c r="K14" i="87"/>
  <c r="O14" i="87"/>
  <c r="M14" i="87"/>
  <c r="Q14" i="87"/>
  <c r="W14" i="87"/>
  <c r="J14" i="87"/>
  <c r="N14" i="87"/>
  <c r="X15" i="87"/>
  <c r="Y15" i="87"/>
  <c r="O15" i="87"/>
  <c r="AA15" i="87"/>
  <c r="W15" i="87"/>
  <c r="W34" i="87"/>
  <c r="N15" i="87"/>
  <c r="X18" i="87"/>
  <c r="Y18" i="87"/>
  <c r="O18" i="87"/>
  <c r="AA18" i="87"/>
  <c r="W18" i="87"/>
  <c r="N18" i="87"/>
  <c r="Z18" i="87"/>
  <c r="X19" i="87"/>
  <c r="O19" i="87"/>
  <c r="W19" i="87"/>
  <c r="N19" i="87"/>
  <c r="Z19" i="87"/>
  <c r="X20" i="87"/>
  <c r="O20" i="87"/>
  <c r="P20" i="87"/>
  <c r="W20" i="87"/>
  <c r="N20" i="87"/>
  <c r="X21" i="87"/>
  <c r="Y21" i="87"/>
  <c r="O21" i="87"/>
  <c r="AA21" i="87"/>
  <c r="AB21" i="87"/>
  <c r="AC21" i="87"/>
  <c r="W21" i="87"/>
  <c r="N21" i="87"/>
  <c r="Z21" i="87"/>
  <c r="AA15" i="86"/>
  <c r="AA20" i="86"/>
  <c r="Z20" i="86"/>
  <c r="Z24" i="86"/>
  <c r="AA13" i="84"/>
  <c r="Z24" i="84"/>
  <c r="Z27" i="84"/>
  <c r="Z29" i="84"/>
  <c r="AA30" i="84"/>
  <c r="W22" i="89"/>
  <c r="AH31" i="89"/>
  <c r="V40" i="89"/>
  <c r="U40" i="89"/>
  <c r="T40" i="89"/>
  <c r="S40" i="89"/>
  <c r="R40" i="89"/>
  <c r="Q40" i="89"/>
  <c r="M40" i="89"/>
  <c r="L40" i="89"/>
  <c r="K40" i="89"/>
  <c r="J40" i="89"/>
  <c r="H40" i="89"/>
  <c r="G40" i="89"/>
  <c r="E40" i="89"/>
  <c r="D40" i="89"/>
  <c r="V39" i="89"/>
  <c r="U39" i="89"/>
  <c r="T39" i="89"/>
  <c r="S39" i="89"/>
  <c r="R39" i="89"/>
  <c r="Q39" i="89"/>
  <c r="M39" i="89"/>
  <c r="L39" i="89"/>
  <c r="K39" i="89"/>
  <c r="J39" i="89"/>
  <c r="H39" i="89"/>
  <c r="G39" i="89"/>
  <c r="E39" i="89"/>
  <c r="D39" i="89"/>
  <c r="V38" i="89"/>
  <c r="U38" i="89"/>
  <c r="T38" i="89"/>
  <c r="S38" i="89"/>
  <c r="R38" i="89"/>
  <c r="Q38" i="89"/>
  <c r="M38" i="89"/>
  <c r="L38" i="89"/>
  <c r="K38" i="89"/>
  <c r="J38" i="89"/>
  <c r="H38" i="89"/>
  <c r="G38" i="89"/>
  <c r="E38" i="89"/>
  <c r="D38" i="89"/>
  <c r="V37" i="89"/>
  <c r="U37" i="89"/>
  <c r="T37" i="89"/>
  <c r="S37" i="89"/>
  <c r="R37" i="89"/>
  <c r="Q37" i="89"/>
  <c r="M37" i="89"/>
  <c r="L37" i="89"/>
  <c r="K37" i="89"/>
  <c r="J37" i="89"/>
  <c r="H37" i="89"/>
  <c r="G37" i="89"/>
  <c r="E37" i="89"/>
  <c r="D37" i="89"/>
  <c r="V36" i="89"/>
  <c r="U36" i="89"/>
  <c r="T36" i="89"/>
  <c r="S36" i="89"/>
  <c r="R36" i="89"/>
  <c r="Q36" i="89"/>
  <c r="M36" i="89"/>
  <c r="L36" i="89"/>
  <c r="K36" i="89"/>
  <c r="J36" i="89"/>
  <c r="H36" i="89"/>
  <c r="G36" i="89"/>
  <c r="E36" i="89"/>
  <c r="D36" i="89"/>
  <c r="V35" i="89"/>
  <c r="U35" i="89"/>
  <c r="T35" i="89"/>
  <c r="S35" i="89"/>
  <c r="R35" i="89"/>
  <c r="Q35" i="89"/>
  <c r="M35" i="89"/>
  <c r="L35" i="89"/>
  <c r="K35" i="89"/>
  <c r="J35" i="89"/>
  <c r="H35" i="89"/>
  <c r="G35" i="89"/>
  <c r="E35" i="89"/>
  <c r="D35" i="89"/>
  <c r="F35" i="89"/>
  <c r="V34" i="89"/>
  <c r="U34" i="89"/>
  <c r="T34" i="89"/>
  <c r="S34" i="89"/>
  <c r="R34" i="89"/>
  <c r="Q34" i="89"/>
  <c r="M34" i="89"/>
  <c r="L34" i="89"/>
  <c r="K34" i="89"/>
  <c r="J34" i="89"/>
  <c r="H34" i="89"/>
  <c r="G34" i="89"/>
  <c r="E34" i="89"/>
  <c r="D34" i="89"/>
  <c r="E33" i="89"/>
  <c r="AA31" i="89"/>
  <c r="Z31" i="89"/>
  <c r="F31" i="89"/>
  <c r="X30" i="89"/>
  <c r="W30" i="89"/>
  <c r="O30" i="89"/>
  <c r="N30" i="89"/>
  <c r="I30" i="89"/>
  <c r="F30" i="89"/>
  <c r="X29" i="89"/>
  <c r="W29" i="89"/>
  <c r="O29" i="89"/>
  <c r="P29" i="89"/>
  <c r="N29" i="89"/>
  <c r="I29" i="89"/>
  <c r="F29" i="89"/>
  <c r="X28" i="89"/>
  <c r="W28" i="89"/>
  <c r="O28" i="89"/>
  <c r="P28" i="89"/>
  <c r="N28" i="89"/>
  <c r="I28" i="89"/>
  <c r="F28" i="89"/>
  <c r="X27" i="89"/>
  <c r="W27" i="89"/>
  <c r="O27" i="89"/>
  <c r="P27" i="89"/>
  <c r="N27" i="89"/>
  <c r="I27" i="89"/>
  <c r="F27" i="89"/>
  <c r="X26" i="89"/>
  <c r="W26" i="89"/>
  <c r="O26" i="89"/>
  <c r="AA26" i="89"/>
  <c r="N26" i="89"/>
  <c r="I26" i="89"/>
  <c r="F26" i="89"/>
  <c r="X25" i="89"/>
  <c r="W25" i="89"/>
  <c r="O25" i="89"/>
  <c r="N25" i="89"/>
  <c r="I25" i="89"/>
  <c r="F25" i="89"/>
  <c r="X24" i="89"/>
  <c r="W24" i="89"/>
  <c r="O24" i="89"/>
  <c r="N24" i="89"/>
  <c r="I24" i="89"/>
  <c r="F24" i="89"/>
  <c r="V23" i="89"/>
  <c r="U23" i="89"/>
  <c r="T23" i="89"/>
  <c r="S23" i="89"/>
  <c r="R23" i="89"/>
  <c r="X23" i="89"/>
  <c r="Y23" i="89"/>
  <c r="Q23" i="89"/>
  <c r="W23" i="89"/>
  <c r="M23" i="89"/>
  <c r="L23" i="89"/>
  <c r="K23" i="89"/>
  <c r="O23" i="89"/>
  <c r="J23" i="89"/>
  <c r="N23" i="89"/>
  <c r="H23" i="89"/>
  <c r="G23" i="89"/>
  <c r="E23" i="89"/>
  <c r="D23" i="89"/>
  <c r="D32" i="89"/>
  <c r="AA22" i="89"/>
  <c r="Z22" i="89"/>
  <c r="Y22" i="89"/>
  <c r="X22" i="89"/>
  <c r="P22" i="89"/>
  <c r="F22" i="89"/>
  <c r="X21" i="89"/>
  <c r="W21" i="89"/>
  <c r="O21" i="89"/>
  <c r="N21" i="89"/>
  <c r="I21" i="89"/>
  <c r="F21" i="89"/>
  <c r="X20" i="89"/>
  <c r="W20" i="89"/>
  <c r="O20" i="89"/>
  <c r="N20" i="89"/>
  <c r="I20" i="89"/>
  <c r="F20" i="89"/>
  <c r="X19" i="89"/>
  <c r="W19" i="89"/>
  <c r="O19" i="89"/>
  <c r="N19" i="89"/>
  <c r="I19" i="89"/>
  <c r="F19" i="89"/>
  <c r="X18" i="89"/>
  <c r="W18" i="89"/>
  <c r="O18" i="89"/>
  <c r="N18" i="89"/>
  <c r="I18" i="89"/>
  <c r="F18" i="89"/>
  <c r="X17" i="89"/>
  <c r="W17" i="89"/>
  <c r="O17" i="89"/>
  <c r="N17" i="89"/>
  <c r="I17" i="89"/>
  <c r="F17" i="89"/>
  <c r="X16" i="89"/>
  <c r="W16" i="89"/>
  <c r="O16" i="89"/>
  <c r="N16" i="89"/>
  <c r="I16" i="89"/>
  <c r="F16" i="89"/>
  <c r="X15" i="89"/>
  <c r="W15" i="89"/>
  <c r="O15" i="89"/>
  <c r="N15" i="89"/>
  <c r="I15" i="89"/>
  <c r="F15" i="89"/>
  <c r="V14" i="89"/>
  <c r="U14" i="89"/>
  <c r="T14" i="89"/>
  <c r="S14" i="89"/>
  <c r="R14" i="89"/>
  <c r="X14" i="89"/>
  <c r="Y14" i="89"/>
  <c r="Q14" i="89"/>
  <c r="W14" i="89"/>
  <c r="M14" i="89"/>
  <c r="L14" i="89"/>
  <c r="K14" i="89"/>
  <c r="O14" i="89"/>
  <c r="J14" i="89"/>
  <c r="N14" i="89"/>
  <c r="H14" i="89"/>
  <c r="G14" i="89"/>
  <c r="I14" i="89"/>
  <c r="E14" i="89"/>
  <c r="F14" i="89"/>
  <c r="D14" i="89"/>
  <c r="X13" i="89"/>
  <c r="X40" i="89"/>
  <c r="W13" i="89"/>
  <c r="O13" i="89"/>
  <c r="N13" i="89"/>
  <c r="N40" i="89"/>
  <c r="I13" i="89"/>
  <c r="F13" i="89"/>
  <c r="X12" i="89"/>
  <c r="W12" i="89"/>
  <c r="O12" i="89"/>
  <c r="N12" i="89"/>
  <c r="N39" i="89"/>
  <c r="I12" i="89"/>
  <c r="F12" i="89"/>
  <c r="X11" i="89"/>
  <c r="X38" i="89"/>
  <c r="W11" i="89"/>
  <c r="O11" i="89"/>
  <c r="N11" i="89"/>
  <c r="N38" i="89"/>
  <c r="I11" i="89"/>
  <c r="F11" i="89"/>
  <c r="X10" i="89"/>
  <c r="W10" i="89"/>
  <c r="O10" i="89"/>
  <c r="N10" i="89"/>
  <c r="N37" i="89"/>
  <c r="I10" i="89"/>
  <c r="F10" i="89"/>
  <c r="X9" i="89"/>
  <c r="X36" i="89"/>
  <c r="W9" i="89"/>
  <c r="O9" i="89"/>
  <c r="N9" i="89"/>
  <c r="N36" i="89"/>
  <c r="I9" i="89"/>
  <c r="F9" i="89"/>
  <c r="X8" i="89"/>
  <c r="X35" i="89"/>
  <c r="W8" i="89"/>
  <c r="O8" i="89"/>
  <c r="N8" i="89"/>
  <c r="N35" i="89"/>
  <c r="I8" i="89"/>
  <c r="F8" i="89"/>
  <c r="X7" i="89"/>
  <c r="X34" i="89"/>
  <c r="W7" i="89"/>
  <c r="W34" i="89"/>
  <c r="O7" i="89"/>
  <c r="O34" i="89"/>
  <c r="N7" i="89"/>
  <c r="N34" i="89"/>
  <c r="I7" i="89"/>
  <c r="F7" i="89"/>
  <c r="V6" i="89"/>
  <c r="V32" i="89"/>
  <c r="V33" i="89"/>
  <c r="U6" i="89"/>
  <c r="U32" i="89"/>
  <c r="U33" i="89"/>
  <c r="T6" i="89"/>
  <c r="T32" i="89"/>
  <c r="T33" i="89"/>
  <c r="S6" i="89"/>
  <c r="S32" i="89"/>
  <c r="S33" i="89"/>
  <c r="R6" i="89"/>
  <c r="R32" i="89"/>
  <c r="R33" i="89"/>
  <c r="Q6" i="89"/>
  <c r="Q32" i="89"/>
  <c r="Q33" i="89"/>
  <c r="M6" i="89"/>
  <c r="M32" i="89"/>
  <c r="M33" i="89"/>
  <c r="L6" i="89"/>
  <c r="L32" i="89"/>
  <c r="L33" i="89"/>
  <c r="K6" i="89"/>
  <c r="K32" i="89"/>
  <c r="K33" i="89"/>
  <c r="J6" i="89"/>
  <c r="J32" i="89"/>
  <c r="J33" i="89"/>
  <c r="H6" i="89"/>
  <c r="H32" i="89"/>
  <c r="G6" i="89"/>
  <c r="I6" i="89"/>
  <c r="E6" i="89"/>
  <c r="F6" i="89"/>
  <c r="D6" i="89"/>
  <c r="V40" i="88"/>
  <c r="U40" i="88"/>
  <c r="T40" i="88"/>
  <c r="S40" i="88"/>
  <c r="R40" i="88"/>
  <c r="Q40" i="88"/>
  <c r="M40" i="88"/>
  <c r="L40" i="88"/>
  <c r="K40" i="88"/>
  <c r="J40" i="88"/>
  <c r="V39" i="88"/>
  <c r="U39" i="88"/>
  <c r="T39" i="88"/>
  <c r="S39" i="88"/>
  <c r="R39" i="88"/>
  <c r="Q39" i="88"/>
  <c r="M39" i="88"/>
  <c r="L39" i="88"/>
  <c r="K39" i="88"/>
  <c r="J39" i="88"/>
  <c r="V38" i="88"/>
  <c r="U38" i="88"/>
  <c r="T38" i="88"/>
  <c r="S38" i="88"/>
  <c r="R38" i="88"/>
  <c r="Q38" i="88"/>
  <c r="M38" i="88"/>
  <c r="L38" i="88"/>
  <c r="K38" i="88"/>
  <c r="J38" i="88"/>
  <c r="V37" i="88"/>
  <c r="U37" i="88"/>
  <c r="T37" i="88"/>
  <c r="S37" i="88"/>
  <c r="R37" i="88"/>
  <c r="Q37" i="88"/>
  <c r="M37" i="88"/>
  <c r="L37" i="88"/>
  <c r="K37" i="88"/>
  <c r="J37" i="88"/>
  <c r="V36" i="88"/>
  <c r="U36" i="88"/>
  <c r="T36" i="88"/>
  <c r="S36" i="88"/>
  <c r="R36" i="88"/>
  <c r="Q36" i="88"/>
  <c r="M36" i="88"/>
  <c r="L36" i="88"/>
  <c r="K36" i="88"/>
  <c r="J36" i="88"/>
  <c r="V35" i="88"/>
  <c r="U35" i="88"/>
  <c r="T35" i="88"/>
  <c r="S35" i="88"/>
  <c r="R35" i="88"/>
  <c r="Q35" i="88"/>
  <c r="M35" i="88"/>
  <c r="L35" i="88"/>
  <c r="K35" i="88"/>
  <c r="J35" i="88"/>
  <c r="V34" i="88"/>
  <c r="U34" i="88"/>
  <c r="T34" i="88"/>
  <c r="S34" i="88"/>
  <c r="R34" i="88"/>
  <c r="Q34" i="88"/>
  <c r="M34" i="88"/>
  <c r="L34" i="88"/>
  <c r="K34" i="88"/>
  <c r="J34" i="88"/>
  <c r="AA31" i="88"/>
  <c r="Z31" i="88"/>
  <c r="F31" i="88"/>
  <c r="I30" i="88"/>
  <c r="F30" i="88"/>
  <c r="I29" i="88"/>
  <c r="F29" i="88"/>
  <c r="I28" i="88"/>
  <c r="F28" i="88"/>
  <c r="I27" i="88"/>
  <c r="F27" i="88"/>
  <c r="I26" i="88"/>
  <c r="F26" i="88"/>
  <c r="I25" i="88"/>
  <c r="F25" i="88"/>
  <c r="I24" i="88"/>
  <c r="F24" i="88"/>
  <c r="U23" i="88"/>
  <c r="S23" i="88"/>
  <c r="L23" i="88"/>
  <c r="L32" i="88"/>
  <c r="L33" i="88"/>
  <c r="Z22" i="88"/>
  <c r="X22" i="88"/>
  <c r="AA22" i="88"/>
  <c r="P22" i="88"/>
  <c r="F22" i="88"/>
  <c r="I21" i="88"/>
  <c r="F21" i="88"/>
  <c r="I20" i="88"/>
  <c r="F20" i="88"/>
  <c r="I19" i="88"/>
  <c r="F19" i="88"/>
  <c r="I18" i="88"/>
  <c r="F18" i="88"/>
  <c r="I17" i="88"/>
  <c r="F17" i="88"/>
  <c r="I16" i="88"/>
  <c r="F16" i="88"/>
  <c r="I15" i="88"/>
  <c r="F15" i="88"/>
  <c r="U14" i="88"/>
  <c r="S14" i="88"/>
  <c r="L14" i="88"/>
  <c r="H14" i="88"/>
  <c r="G14" i="88"/>
  <c r="E14" i="88"/>
  <c r="D14" i="88"/>
  <c r="F14" i="88"/>
  <c r="I13" i="88"/>
  <c r="F13" i="88"/>
  <c r="I12" i="88"/>
  <c r="F12" i="88"/>
  <c r="I11" i="88"/>
  <c r="F11" i="88"/>
  <c r="I10" i="88"/>
  <c r="F10" i="88"/>
  <c r="X9" i="88"/>
  <c r="W9" i="88"/>
  <c r="I9" i="88"/>
  <c r="F9" i="88"/>
  <c r="X8" i="88"/>
  <c r="W8" i="88"/>
  <c r="I8" i="88"/>
  <c r="F8" i="88"/>
  <c r="X7" i="88"/>
  <c r="W7" i="88"/>
  <c r="I7" i="88"/>
  <c r="F7" i="88"/>
  <c r="V32" i="88"/>
  <c r="V33" i="88"/>
  <c r="U6" i="88"/>
  <c r="T32" i="88"/>
  <c r="T33" i="88"/>
  <c r="S6" i="88"/>
  <c r="S32" i="88"/>
  <c r="S33" i="88"/>
  <c r="R32" i="88"/>
  <c r="R33" i="88"/>
  <c r="L6" i="88"/>
  <c r="H6" i="88"/>
  <c r="G6" i="88"/>
  <c r="E6" i="88"/>
  <c r="D6" i="88"/>
  <c r="F6" i="88"/>
  <c r="V40" i="87"/>
  <c r="U40" i="87"/>
  <c r="T40" i="87"/>
  <c r="S40" i="87"/>
  <c r="R40" i="87"/>
  <c r="Q40" i="87"/>
  <c r="M40" i="87"/>
  <c r="L40" i="87"/>
  <c r="K40" i="87"/>
  <c r="J40" i="87"/>
  <c r="H40" i="87"/>
  <c r="I40" i="87"/>
  <c r="G40" i="87"/>
  <c r="E40" i="87"/>
  <c r="D40" i="87"/>
  <c r="V39" i="87"/>
  <c r="U39" i="87"/>
  <c r="T39" i="87"/>
  <c r="S39" i="87"/>
  <c r="R39" i="87"/>
  <c r="Q39" i="87"/>
  <c r="M39" i="87"/>
  <c r="L39" i="87"/>
  <c r="K39" i="87"/>
  <c r="J39" i="87"/>
  <c r="H39" i="87"/>
  <c r="G39" i="87"/>
  <c r="E39" i="87"/>
  <c r="F39" i="87"/>
  <c r="D39" i="87"/>
  <c r="V38" i="87"/>
  <c r="U38" i="87"/>
  <c r="T38" i="87"/>
  <c r="S38" i="87"/>
  <c r="R38" i="87"/>
  <c r="Q38" i="87"/>
  <c r="M38" i="87"/>
  <c r="L38" i="87"/>
  <c r="K38" i="87"/>
  <c r="J38" i="87"/>
  <c r="H38" i="87"/>
  <c r="I38" i="87"/>
  <c r="G38" i="87"/>
  <c r="E38" i="87"/>
  <c r="F38" i="87"/>
  <c r="D38" i="87"/>
  <c r="V37" i="87"/>
  <c r="U37" i="87"/>
  <c r="T37" i="87"/>
  <c r="S37" i="87"/>
  <c r="R37" i="87"/>
  <c r="Q37" i="87"/>
  <c r="M37" i="87"/>
  <c r="L37" i="87"/>
  <c r="K37" i="87"/>
  <c r="J37" i="87"/>
  <c r="H37" i="87"/>
  <c r="I37" i="87"/>
  <c r="G37" i="87"/>
  <c r="E37" i="87"/>
  <c r="D37" i="87"/>
  <c r="F37" i="87"/>
  <c r="V36" i="87"/>
  <c r="U36" i="87"/>
  <c r="T36" i="87"/>
  <c r="S36" i="87"/>
  <c r="R36" i="87"/>
  <c r="Q36" i="87"/>
  <c r="M36" i="87"/>
  <c r="L36" i="87"/>
  <c r="K36" i="87"/>
  <c r="J36" i="87"/>
  <c r="H36" i="87"/>
  <c r="G36" i="87"/>
  <c r="E36" i="87"/>
  <c r="D36" i="87"/>
  <c r="V35" i="87"/>
  <c r="U35" i="87"/>
  <c r="T35" i="87"/>
  <c r="S35" i="87"/>
  <c r="R35" i="87"/>
  <c r="Q35" i="87"/>
  <c r="M35" i="87"/>
  <c r="L35" i="87"/>
  <c r="K35" i="87"/>
  <c r="J35" i="87"/>
  <c r="H35" i="87"/>
  <c r="G35" i="87"/>
  <c r="E35" i="87"/>
  <c r="F35" i="87"/>
  <c r="D35" i="87"/>
  <c r="V34" i="87"/>
  <c r="U34" i="87"/>
  <c r="T34" i="87"/>
  <c r="S34" i="87"/>
  <c r="R34" i="87"/>
  <c r="Q34" i="87"/>
  <c r="M34" i="87"/>
  <c r="L34" i="87"/>
  <c r="K34" i="87"/>
  <c r="J34" i="87"/>
  <c r="H34" i="87"/>
  <c r="G34" i="87"/>
  <c r="E34" i="87"/>
  <c r="F34" i="87"/>
  <c r="D34" i="87"/>
  <c r="D33" i="87"/>
  <c r="E33" i="87"/>
  <c r="AA31" i="87"/>
  <c r="Z31" i="87"/>
  <c r="F31" i="87"/>
  <c r="X30" i="87"/>
  <c r="Y30" i="87"/>
  <c r="W30" i="87"/>
  <c r="O30" i="87"/>
  <c r="N30" i="87"/>
  <c r="I30" i="87"/>
  <c r="F30" i="87"/>
  <c r="X29" i="87"/>
  <c r="X39" i="87"/>
  <c r="W29" i="87"/>
  <c r="Z29" i="87"/>
  <c r="O29" i="87"/>
  <c r="P29" i="87"/>
  <c r="N29" i="87"/>
  <c r="I29" i="87"/>
  <c r="F29" i="87"/>
  <c r="X28" i="87"/>
  <c r="W28" i="87"/>
  <c r="Y28" i="87"/>
  <c r="O28" i="87"/>
  <c r="P28" i="87"/>
  <c r="N28" i="87"/>
  <c r="I28" i="87"/>
  <c r="F28" i="87"/>
  <c r="X27" i="87"/>
  <c r="Y27" i="87"/>
  <c r="W27" i="87"/>
  <c r="W37" i="87"/>
  <c r="O27" i="87"/>
  <c r="P27" i="87"/>
  <c r="N27" i="87"/>
  <c r="N37" i="87"/>
  <c r="Z27" i="87"/>
  <c r="I27" i="87"/>
  <c r="F27" i="87"/>
  <c r="X26" i="87"/>
  <c r="AA26" i="87"/>
  <c r="W26" i="87"/>
  <c r="Y26" i="87"/>
  <c r="O26" i="87"/>
  <c r="N26" i="87"/>
  <c r="I26" i="87"/>
  <c r="F26" i="87"/>
  <c r="X25" i="87"/>
  <c r="W25" i="87"/>
  <c r="Y25" i="87"/>
  <c r="Z25" i="87"/>
  <c r="O25" i="87"/>
  <c r="N25" i="87"/>
  <c r="I25" i="87"/>
  <c r="F25" i="87"/>
  <c r="X24" i="87"/>
  <c r="W24" i="87"/>
  <c r="Z24" i="87"/>
  <c r="O24" i="87"/>
  <c r="AA24" i="87"/>
  <c r="N24" i="87"/>
  <c r="I24" i="87"/>
  <c r="F24" i="87"/>
  <c r="V23" i="87"/>
  <c r="V32" i="87"/>
  <c r="V33" i="87"/>
  <c r="U23" i="87"/>
  <c r="T23" i="87"/>
  <c r="S23" i="87"/>
  <c r="R23" i="87"/>
  <c r="X23" i="87"/>
  <c r="Y23" i="87"/>
  <c r="Q23" i="87"/>
  <c r="W23" i="87"/>
  <c r="Z23" i="87"/>
  <c r="M23" i="87"/>
  <c r="L23" i="87"/>
  <c r="K23" i="87"/>
  <c r="O23" i="87"/>
  <c r="J23" i="87"/>
  <c r="N23" i="87"/>
  <c r="H23" i="87"/>
  <c r="I23" i="87"/>
  <c r="G23" i="87"/>
  <c r="E23" i="87"/>
  <c r="D23" i="87"/>
  <c r="Z22" i="87"/>
  <c r="X22" i="87"/>
  <c r="AA22" i="87"/>
  <c r="P22" i="87"/>
  <c r="F22" i="87"/>
  <c r="I21" i="87"/>
  <c r="F21" i="87"/>
  <c r="I20" i="87"/>
  <c r="F20" i="87"/>
  <c r="I19" i="87"/>
  <c r="F19" i="87"/>
  <c r="I18" i="87"/>
  <c r="F18" i="87"/>
  <c r="X17" i="87"/>
  <c r="AA17" i="87"/>
  <c r="W17" i="87"/>
  <c r="O17" i="87"/>
  <c r="P17" i="87"/>
  <c r="N17" i="87"/>
  <c r="I17" i="87"/>
  <c r="F17" i="87"/>
  <c r="X16" i="87"/>
  <c r="Y16" i="87"/>
  <c r="W16" i="87"/>
  <c r="O16" i="87"/>
  <c r="N16" i="87"/>
  <c r="N35" i="87"/>
  <c r="I16" i="87"/>
  <c r="F16" i="87"/>
  <c r="I15" i="87"/>
  <c r="F15" i="87"/>
  <c r="U14" i="87"/>
  <c r="U32" i="87"/>
  <c r="U33" i="87"/>
  <c r="S14" i="87"/>
  <c r="S32" i="87"/>
  <c r="S33" i="87"/>
  <c r="L14" i="87"/>
  <c r="H14" i="87"/>
  <c r="I14" i="87"/>
  <c r="G14" i="87"/>
  <c r="E14" i="87"/>
  <c r="D14" i="87"/>
  <c r="W40" i="87"/>
  <c r="N40" i="87"/>
  <c r="I13" i="87"/>
  <c r="F13" i="87"/>
  <c r="X12" i="87"/>
  <c r="W12" i="87"/>
  <c r="O12" i="87"/>
  <c r="AA12" i="87"/>
  <c r="AB12" i="87"/>
  <c r="AC12" i="87"/>
  <c r="N12" i="87"/>
  <c r="I12" i="87"/>
  <c r="F12" i="87"/>
  <c r="X38" i="87"/>
  <c r="I11" i="87"/>
  <c r="F11" i="87"/>
  <c r="X10" i="87"/>
  <c r="W10" i="87"/>
  <c r="O10" i="87"/>
  <c r="N10" i="87"/>
  <c r="I10" i="87"/>
  <c r="F10" i="87"/>
  <c r="X9" i="87"/>
  <c r="W9" i="87"/>
  <c r="O9" i="87"/>
  <c r="O36" i="87"/>
  <c r="N9" i="87"/>
  <c r="N36" i="87"/>
  <c r="I9" i="87"/>
  <c r="F9" i="87"/>
  <c r="X8" i="87"/>
  <c r="W8" i="87"/>
  <c r="O8" i="87"/>
  <c r="N8" i="87"/>
  <c r="I8" i="87"/>
  <c r="F8" i="87"/>
  <c r="X7" i="87"/>
  <c r="W7" i="87"/>
  <c r="O7" i="87"/>
  <c r="AA7" i="87"/>
  <c r="AB7" i="87"/>
  <c r="AC7" i="87"/>
  <c r="N7" i="87"/>
  <c r="I7" i="87"/>
  <c r="F7" i="87"/>
  <c r="V6" i="87"/>
  <c r="U6" i="87"/>
  <c r="T6" i="87"/>
  <c r="S6" i="87"/>
  <c r="R6" i="87"/>
  <c r="Q6" i="87"/>
  <c r="W6" i="87"/>
  <c r="M6" i="87"/>
  <c r="L6" i="87"/>
  <c r="L32" i="87"/>
  <c r="L33" i="87"/>
  <c r="K6" i="87"/>
  <c r="O6" i="87"/>
  <c r="J6" i="87"/>
  <c r="J32" i="87"/>
  <c r="J33" i="87"/>
  <c r="H6" i="87"/>
  <c r="I6" i="87"/>
  <c r="G6" i="87"/>
  <c r="E6" i="87"/>
  <c r="D6" i="87"/>
  <c r="V40" i="86"/>
  <c r="U40" i="86"/>
  <c r="T40" i="86"/>
  <c r="S40" i="86"/>
  <c r="R40" i="86"/>
  <c r="Q40" i="86"/>
  <c r="M40" i="86"/>
  <c r="L40" i="86"/>
  <c r="K40" i="86"/>
  <c r="J40" i="86"/>
  <c r="V39" i="86"/>
  <c r="U39" i="86"/>
  <c r="T39" i="86"/>
  <c r="S39" i="86"/>
  <c r="R39" i="86"/>
  <c r="Q39" i="86"/>
  <c r="M39" i="86"/>
  <c r="L39" i="86"/>
  <c r="K39" i="86"/>
  <c r="J39" i="86"/>
  <c r="V38" i="86"/>
  <c r="U38" i="86"/>
  <c r="T38" i="86"/>
  <c r="S38" i="86"/>
  <c r="R38" i="86"/>
  <c r="Q38" i="86"/>
  <c r="M38" i="86"/>
  <c r="L38" i="86"/>
  <c r="K38" i="86"/>
  <c r="J38" i="86"/>
  <c r="V37" i="86"/>
  <c r="U37" i="86"/>
  <c r="T37" i="86"/>
  <c r="S37" i="86"/>
  <c r="R37" i="86"/>
  <c r="Q37" i="86"/>
  <c r="M37" i="86"/>
  <c r="L37" i="86"/>
  <c r="K37" i="86"/>
  <c r="J37" i="86"/>
  <c r="V36" i="86"/>
  <c r="U36" i="86"/>
  <c r="T36" i="86"/>
  <c r="S36" i="86"/>
  <c r="R36" i="86"/>
  <c r="Q36" i="86"/>
  <c r="M36" i="86"/>
  <c r="L36" i="86"/>
  <c r="K36" i="86"/>
  <c r="J36" i="86"/>
  <c r="H36" i="86"/>
  <c r="G36" i="86"/>
  <c r="E36" i="86"/>
  <c r="D36" i="86"/>
  <c r="V35" i="86"/>
  <c r="U35" i="86"/>
  <c r="T35" i="86"/>
  <c r="S35" i="86"/>
  <c r="R35" i="86"/>
  <c r="Q35" i="86"/>
  <c r="M35" i="86"/>
  <c r="L35" i="86"/>
  <c r="K35" i="86"/>
  <c r="J35" i="86"/>
  <c r="H35" i="86"/>
  <c r="G35" i="86"/>
  <c r="E35" i="86"/>
  <c r="F35" i="86"/>
  <c r="D35" i="86"/>
  <c r="V34" i="86"/>
  <c r="U34" i="86"/>
  <c r="T34" i="86"/>
  <c r="S34" i="86"/>
  <c r="R34" i="86"/>
  <c r="Q34" i="86"/>
  <c r="M34" i="86"/>
  <c r="L34" i="86"/>
  <c r="K34" i="86"/>
  <c r="J34" i="86"/>
  <c r="AA31" i="86"/>
  <c r="Z31" i="86"/>
  <c r="F31" i="86"/>
  <c r="X26" i="86"/>
  <c r="W26" i="86"/>
  <c r="W17" i="86"/>
  <c r="O26" i="86"/>
  <c r="O36" i="86"/>
  <c r="N26" i="86"/>
  <c r="X25" i="86"/>
  <c r="W25" i="86"/>
  <c r="W35" i="86"/>
  <c r="O25" i="86"/>
  <c r="AA25" i="86"/>
  <c r="N25" i="86"/>
  <c r="Z25" i="86"/>
  <c r="U23" i="86"/>
  <c r="S23" i="86"/>
  <c r="L23" i="86"/>
  <c r="L32" i="86"/>
  <c r="L33" i="86"/>
  <c r="Z22" i="86"/>
  <c r="X22" i="86"/>
  <c r="AA22" i="86"/>
  <c r="P22" i="86"/>
  <c r="F22" i="86"/>
  <c r="I21" i="86"/>
  <c r="F21" i="86"/>
  <c r="I20" i="86"/>
  <c r="F20" i="86"/>
  <c r="I19" i="86"/>
  <c r="F19" i="86"/>
  <c r="I18" i="86"/>
  <c r="F18" i="86"/>
  <c r="X17" i="86"/>
  <c r="Y17" i="86"/>
  <c r="O17" i="86"/>
  <c r="P17" i="86"/>
  <c r="N17" i="86"/>
  <c r="I17" i="86"/>
  <c r="F17" i="86"/>
  <c r="X16" i="86"/>
  <c r="Y16" i="86"/>
  <c r="W16" i="86"/>
  <c r="O16" i="86"/>
  <c r="P16" i="86"/>
  <c r="N16" i="86"/>
  <c r="Z16" i="86"/>
  <c r="I16" i="86"/>
  <c r="F16" i="86"/>
  <c r="I15" i="86"/>
  <c r="F15" i="86"/>
  <c r="U14" i="86"/>
  <c r="S14" i="86"/>
  <c r="L14" i="86"/>
  <c r="H14" i="86"/>
  <c r="I14" i="86"/>
  <c r="G14" i="86"/>
  <c r="E14" i="86"/>
  <c r="D14" i="86"/>
  <c r="I13" i="86"/>
  <c r="F13" i="86"/>
  <c r="I12" i="86"/>
  <c r="F12" i="86"/>
  <c r="I11" i="86"/>
  <c r="F11" i="86"/>
  <c r="X10" i="86"/>
  <c r="AA10" i="86"/>
  <c r="W10" i="86"/>
  <c r="I10" i="86"/>
  <c r="F10" i="86"/>
  <c r="X9" i="86"/>
  <c r="W9" i="86"/>
  <c r="W36" i="86"/>
  <c r="O9" i="86"/>
  <c r="N9" i="86"/>
  <c r="P9" i="86"/>
  <c r="I9" i="86"/>
  <c r="F9" i="86"/>
  <c r="X8" i="86"/>
  <c r="AA8" i="86"/>
  <c r="W8" i="86"/>
  <c r="O8" i="86"/>
  <c r="N8" i="86"/>
  <c r="I8" i="86"/>
  <c r="F8" i="86"/>
  <c r="X7" i="86"/>
  <c r="W7" i="86"/>
  <c r="Z7" i="86"/>
  <c r="I7" i="86"/>
  <c r="F7" i="86"/>
  <c r="U6" i="86"/>
  <c r="S6" i="86"/>
  <c r="L6" i="86"/>
  <c r="H6" i="86"/>
  <c r="I6" i="86"/>
  <c r="G6" i="86"/>
  <c r="E6" i="86"/>
  <c r="D6" i="86"/>
  <c r="V40" i="85"/>
  <c r="U40" i="85"/>
  <c r="T40" i="85"/>
  <c r="S40" i="85"/>
  <c r="R40" i="85"/>
  <c r="Q40" i="85"/>
  <c r="M40" i="85"/>
  <c r="L40" i="85"/>
  <c r="K40" i="85"/>
  <c r="J40" i="85"/>
  <c r="V39" i="85"/>
  <c r="U39" i="85"/>
  <c r="T39" i="85"/>
  <c r="S39" i="85"/>
  <c r="R39" i="85"/>
  <c r="Q39" i="85"/>
  <c r="M39" i="85"/>
  <c r="L39" i="85"/>
  <c r="K39" i="85"/>
  <c r="J39" i="85"/>
  <c r="V38" i="85"/>
  <c r="U38" i="85"/>
  <c r="T38" i="85"/>
  <c r="S38" i="85"/>
  <c r="R38" i="85"/>
  <c r="Q38" i="85"/>
  <c r="M38" i="85"/>
  <c r="L38" i="85"/>
  <c r="K38" i="85"/>
  <c r="J38" i="85"/>
  <c r="V37" i="85"/>
  <c r="U37" i="85"/>
  <c r="T37" i="85"/>
  <c r="S37" i="85"/>
  <c r="R37" i="85"/>
  <c r="Q37" i="85"/>
  <c r="M37" i="85"/>
  <c r="L37" i="85"/>
  <c r="K37" i="85"/>
  <c r="J37" i="85"/>
  <c r="V36" i="85"/>
  <c r="U36" i="85"/>
  <c r="T36" i="85"/>
  <c r="S36" i="85"/>
  <c r="R36" i="85"/>
  <c r="Q36" i="85"/>
  <c r="M36" i="85"/>
  <c r="L36" i="85"/>
  <c r="K36" i="85"/>
  <c r="J36" i="85"/>
  <c r="H36" i="85"/>
  <c r="G36" i="85"/>
  <c r="E36" i="85"/>
  <c r="D36" i="85"/>
  <c r="F36" i="85"/>
  <c r="V35" i="85"/>
  <c r="U35" i="85"/>
  <c r="T35" i="85"/>
  <c r="S35" i="85"/>
  <c r="R35" i="85"/>
  <c r="Q35" i="85"/>
  <c r="M35" i="85"/>
  <c r="L35" i="85"/>
  <c r="K35" i="85"/>
  <c r="J35" i="85"/>
  <c r="H35" i="85"/>
  <c r="G35" i="85"/>
  <c r="E35" i="85"/>
  <c r="F35" i="85"/>
  <c r="D35" i="85"/>
  <c r="V34" i="85"/>
  <c r="U34" i="85"/>
  <c r="T34" i="85"/>
  <c r="S34" i="85"/>
  <c r="R34" i="85"/>
  <c r="Q34" i="85"/>
  <c r="M34" i="85"/>
  <c r="L34" i="85"/>
  <c r="K34" i="85"/>
  <c r="J34" i="85"/>
  <c r="E33" i="85"/>
  <c r="F33" i="85"/>
  <c r="D33" i="85"/>
  <c r="AA31" i="85"/>
  <c r="Z31" i="85"/>
  <c r="F31" i="85"/>
  <c r="I30" i="85"/>
  <c r="F30" i="85"/>
  <c r="I29" i="85"/>
  <c r="F29" i="85"/>
  <c r="Z28" i="85"/>
  <c r="I28" i="85"/>
  <c r="F28" i="85"/>
  <c r="Z27" i="85"/>
  <c r="I27" i="85"/>
  <c r="F27" i="85"/>
  <c r="X26" i="85"/>
  <c r="X36" i="85"/>
  <c r="W26" i="85"/>
  <c r="O26" i="85"/>
  <c r="N26" i="85"/>
  <c r="Z26" i="85"/>
  <c r="I26" i="85"/>
  <c r="F26" i="85"/>
  <c r="X25" i="85"/>
  <c r="AA25" i="85"/>
  <c r="W25" i="85"/>
  <c r="O25" i="85"/>
  <c r="N25" i="85"/>
  <c r="Z25" i="85"/>
  <c r="I25" i="85"/>
  <c r="F25" i="85"/>
  <c r="I24" i="85"/>
  <c r="F24" i="85"/>
  <c r="U23" i="85"/>
  <c r="S23" i="85"/>
  <c r="L23" i="85"/>
  <c r="Z22" i="85"/>
  <c r="X22" i="85"/>
  <c r="AA22" i="85"/>
  <c r="P22" i="85"/>
  <c r="F22" i="85"/>
  <c r="I21" i="85"/>
  <c r="F21" i="85"/>
  <c r="I20" i="85"/>
  <c r="F20" i="85"/>
  <c r="I19" i="85"/>
  <c r="F19" i="85"/>
  <c r="I18" i="85"/>
  <c r="F18" i="85"/>
  <c r="X17" i="85"/>
  <c r="W17" i="85"/>
  <c r="O17" i="85"/>
  <c r="AA17" i="85"/>
  <c r="N17" i="85"/>
  <c r="I17" i="85"/>
  <c r="F17" i="85"/>
  <c r="X16" i="85"/>
  <c r="X35" i="85"/>
  <c r="W16" i="85"/>
  <c r="W35" i="85"/>
  <c r="Y35" i="85"/>
  <c r="O16" i="85"/>
  <c r="N16" i="85"/>
  <c r="P16" i="85"/>
  <c r="I16" i="85"/>
  <c r="F16" i="85"/>
  <c r="I15" i="85"/>
  <c r="F15" i="85"/>
  <c r="U14" i="85"/>
  <c r="S14" i="85"/>
  <c r="L14" i="85"/>
  <c r="L32" i="85"/>
  <c r="L33" i="85"/>
  <c r="H14" i="85"/>
  <c r="I14" i="85"/>
  <c r="G14" i="85"/>
  <c r="E14" i="85"/>
  <c r="F14" i="85"/>
  <c r="D14" i="85"/>
  <c r="X13" i="85"/>
  <c r="W13" i="85"/>
  <c r="I13" i="85"/>
  <c r="F13" i="85"/>
  <c r="X12" i="85"/>
  <c r="W12" i="85"/>
  <c r="O12" i="85"/>
  <c r="O39" i="85"/>
  <c r="N12" i="85"/>
  <c r="P12" i="85"/>
  <c r="I12" i="85"/>
  <c r="F12" i="85"/>
  <c r="X11" i="85"/>
  <c r="Y11" i="85"/>
  <c r="W11" i="85"/>
  <c r="O11" i="85"/>
  <c r="N11" i="85"/>
  <c r="N38" i="85"/>
  <c r="I11" i="85"/>
  <c r="F11" i="85"/>
  <c r="X10" i="85"/>
  <c r="W10" i="85"/>
  <c r="O10" i="85"/>
  <c r="N10" i="85"/>
  <c r="N37" i="85"/>
  <c r="I10" i="85"/>
  <c r="F10" i="85"/>
  <c r="X9" i="85"/>
  <c r="W9" i="85"/>
  <c r="W36" i="85"/>
  <c r="O9" i="85"/>
  <c r="N9" i="85"/>
  <c r="Z9" i="85"/>
  <c r="AB9" i="85"/>
  <c r="AC9" i="85"/>
  <c r="N36" i="85"/>
  <c r="I9" i="85"/>
  <c r="F9" i="85"/>
  <c r="X8" i="85"/>
  <c r="W8" i="85"/>
  <c r="O8" i="85"/>
  <c r="N8" i="85"/>
  <c r="N35" i="85"/>
  <c r="I8" i="85"/>
  <c r="F8" i="85"/>
  <c r="O7" i="85"/>
  <c r="P7" i="85"/>
  <c r="N7" i="85"/>
  <c r="Z7" i="85"/>
  <c r="AB7" i="85"/>
  <c r="AC7" i="85"/>
  <c r="N34" i="85"/>
  <c r="I7" i="85"/>
  <c r="F7" i="85"/>
  <c r="U6" i="85"/>
  <c r="S6" i="85"/>
  <c r="S32" i="85"/>
  <c r="S33" i="85"/>
  <c r="M32" i="85"/>
  <c r="M33" i="85"/>
  <c r="L6" i="85"/>
  <c r="H6" i="85"/>
  <c r="I6" i="85"/>
  <c r="G6" i="85"/>
  <c r="E6" i="85"/>
  <c r="F6" i="85"/>
  <c r="D6" i="85"/>
  <c r="V40" i="84"/>
  <c r="U40" i="84"/>
  <c r="T40" i="84"/>
  <c r="S40" i="84"/>
  <c r="R40" i="84"/>
  <c r="Q40" i="84"/>
  <c r="M40" i="84"/>
  <c r="L40" i="84"/>
  <c r="K40" i="84"/>
  <c r="J40" i="84"/>
  <c r="F40" i="84"/>
  <c r="V39" i="84"/>
  <c r="U39" i="84"/>
  <c r="T39" i="84"/>
  <c r="S39" i="84"/>
  <c r="R39" i="84"/>
  <c r="Q39" i="84"/>
  <c r="M39" i="84"/>
  <c r="L39" i="84"/>
  <c r="K39" i="84"/>
  <c r="J39" i="84"/>
  <c r="V38" i="84"/>
  <c r="U38" i="84"/>
  <c r="T38" i="84"/>
  <c r="S38" i="84"/>
  <c r="R38" i="84"/>
  <c r="Q38" i="84"/>
  <c r="M38" i="84"/>
  <c r="L38" i="84"/>
  <c r="K38" i="84"/>
  <c r="J38" i="84"/>
  <c r="V37" i="84"/>
  <c r="U37" i="84"/>
  <c r="T37" i="84"/>
  <c r="S37" i="84"/>
  <c r="R37" i="84"/>
  <c r="Q37" i="84"/>
  <c r="M37" i="84"/>
  <c r="L37" i="84"/>
  <c r="K37" i="84"/>
  <c r="J37" i="84"/>
  <c r="V36" i="84"/>
  <c r="U36" i="84"/>
  <c r="T36" i="84"/>
  <c r="S36" i="84"/>
  <c r="R36" i="84"/>
  <c r="Q36" i="84"/>
  <c r="M36" i="84"/>
  <c r="L36" i="84"/>
  <c r="K36" i="84"/>
  <c r="J36" i="84"/>
  <c r="H36" i="84"/>
  <c r="G36" i="84"/>
  <c r="E36" i="84"/>
  <c r="F36" i="84"/>
  <c r="D36" i="84"/>
  <c r="V35" i="84"/>
  <c r="U35" i="84"/>
  <c r="T35" i="84"/>
  <c r="S35" i="84"/>
  <c r="R35" i="84"/>
  <c r="Q35" i="84"/>
  <c r="M35" i="84"/>
  <c r="L35" i="84"/>
  <c r="K35" i="84"/>
  <c r="J35" i="84"/>
  <c r="H35" i="84"/>
  <c r="G35" i="84"/>
  <c r="E35" i="84"/>
  <c r="E33" i="84"/>
  <c r="D35" i="84"/>
  <c r="F35" i="84"/>
  <c r="V34" i="84"/>
  <c r="U34" i="84"/>
  <c r="T34" i="84"/>
  <c r="S34" i="84"/>
  <c r="R34" i="84"/>
  <c r="Q34" i="84"/>
  <c r="M34" i="84"/>
  <c r="L34" i="84"/>
  <c r="K34" i="84"/>
  <c r="J34" i="84"/>
  <c r="F34" i="84"/>
  <c r="AA31" i="84"/>
  <c r="Z31" i="84"/>
  <c r="F31" i="84"/>
  <c r="I30" i="84"/>
  <c r="F30" i="84"/>
  <c r="I29" i="84"/>
  <c r="F29" i="84"/>
  <c r="I28" i="84"/>
  <c r="F28" i="84"/>
  <c r="I27" i="84"/>
  <c r="F27" i="84"/>
  <c r="X26" i="84"/>
  <c r="Y26" i="84"/>
  <c r="W26" i="84"/>
  <c r="Z26" i="84"/>
  <c r="O26" i="84"/>
  <c r="N26" i="84"/>
  <c r="I26" i="84"/>
  <c r="F26" i="84"/>
  <c r="X25" i="84"/>
  <c r="W25" i="84"/>
  <c r="O25" i="84"/>
  <c r="AA25" i="84"/>
  <c r="AB25" i="84"/>
  <c r="AC25" i="84"/>
  <c r="N25" i="84"/>
  <c r="Z25" i="84"/>
  <c r="I25" i="84"/>
  <c r="F25" i="84"/>
  <c r="I24" i="84"/>
  <c r="F24" i="84"/>
  <c r="U23" i="84"/>
  <c r="S23" i="84"/>
  <c r="L23" i="84"/>
  <c r="Z22" i="84"/>
  <c r="X22" i="84"/>
  <c r="AA22" i="84"/>
  <c r="P22" i="84"/>
  <c r="F22" i="84"/>
  <c r="I21" i="84"/>
  <c r="F21" i="84"/>
  <c r="I20" i="84"/>
  <c r="F20" i="84"/>
  <c r="I19" i="84"/>
  <c r="F19" i="84"/>
  <c r="I18" i="84"/>
  <c r="F18" i="84"/>
  <c r="X17" i="84"/>
  <c r="X36" i="84"/>
  <c r="Y17" i="84"/>
  <c r="W17" i="84"/>
  <c r="O17" i="84"/>
  <c r="AA17" i="84"/>
  <c r="AB17" i="84"/>
  <c r="AC17" i="84"/>
  <c r="N17" i="84"/>
  <c r="I17" i="84"/>
  <c r="F17" i="84"/>
  <c r="X16" i="84"/>
  <c r="Y16" i="84"/>
  <c r="X35" i="84"/>
  <c r="Y35" i="84"/>
  <c r="W16" i="84"/>
  <c r="W35" i="84"/>
  <c r="O16" i="84"/>
  <c r="AA16" i="84"/>
  <c r="AB16" i="84"/>
  <c r="AC16" i="84"/>
  <c r="N16" i="84"/>
  <c r="Z16" i="84"/>
  <c r="I16" i="84"/>
  <c r="F16" i="84"/>
  <c r="I15" i="84"/>
  <c r="F15" i="84"/>
  <c r="U14" i="84"/>
  <c r="S14" i="84"/>
  <c r="L14" i="84"/>
  <c r="L32" i="84"/>
  <c r="L33" i="84"/>
  <c r="H14" i="84"/>
  <c r="I14" i="84"/>
  <c r="G14" i="84"/>
  <c r="E14" i="84"/>
  <c r="D14" i="84"/>
  <c r="X13" i="84"/>
  <c r="W13" i="84"/>
  <c r="I13" i="84"/>
  <c r="F13" i="84"/>
  <c r="X12" i="84"/>
  <c r="W12" i="84"/>
  <c r="O12" i="84"/>
  <c r="N12" i="84"/>
  <c r="I12" i="84"/>
  <c r="F12" i="84"/>
  <c r="X11" i="84"/>
  <c r="Y11" i="84"/>
  <c r="W11" i="84"/>
  <c r="W38" i="84"/>
  <c r="O11" i="84"/>
  <c r="P11" i="84"/>
  <c r="N11" i="84"/>
  <c r="I11" i="84"/>
  <c r="F11" i="84"/>
  <c r="X10" i="84"/>
  <c r="W10" i="84"/>
  <c r="Y10" i="84"/>
  <c r="O10" i="84"/>
  <c r="N10" i="84"/>
  <c r="N37" i="84"/>
  <c r="I10" i="84"/>
  <c r="F10" i="84"/>
  <c r="X9" i="84"/>
  <c r="W9" i="84"/>
  <c r="O9" i="84"/>
  <c r="O36" i="84"/>
  <c r="N9" i="84"/>
  <c r="I9" i="84"/>
  <c r="F9" i="84"/>
  <c r="X8" i="84"/>
  <c r="W8" i="84"/>
  <c r="O8" i="84"/>
  <c r="AA8" i="84"/>
  <c r="AB8" i="84"/>
  <c r="AC8" i="84"/>
  <c r="O35" i="84"/>
  <c r="N8" i="84"/>
  <c r="Z8" i="84"/>
  <c r="I8" i="84"/>
  <c r="F8" i="84"/>
  <c r="X7" i="84"/>
  <c r="W7" i="84"/>
  <c r="O7" i="84"/>
  <c r="N7" i="84"/>
  <c r="Z7" i="84"/>
  <c r="I7" i="84"/>
  <c r="F7" i="84"/>
  <c r="V6" i="84"/>
  <c r="V32" i="84"/>
  <c r="V33" i="84"/>
  <c r="U6" i="84"/>
  <c r="T6" i="84"/>
  <c r="S6" i="84"/>
  <c r="S32" i="84"/>
  <c r="S33" i="84"/>
  <c r="R6" i="84"/>
  <c r="X6" i="84"/>
  <c r="Q6" i="84"/>
  <c r="W6" i="84"/>
  <c r="L6" i="84"/>
  <c r="H6" i="84"/>
  <c r="I6" i="84"/>
  <c r="G6" i="84"/>
  <c r="E6" i="84"/>
  <c r="D6" i="84"/>
  <c r="S23" i="83"/>
  <c r="U23" i="83"/>
  <c r="S14" i="83"/>
  <c r="U14" i="83"/>
  <c r="V40" i="83"/>
  <c r="U40" i="83"/>
  <c r="T40" i="83"/>
  <c r="S40" i="83"/>
  <c r="R40" i="83"/>
  <c r="Q40" i="83"/>
  <c r="M40" i="83"/>
  <c r="L40" i="83"/>
  <c r="K40" i="83"/>
  <c r="J40" i="83"/>
  <c r="V39" i="83"/>
  <c r="U39" i="83"/>
  <c r="T39" i="83"/>
  <c r="S39" i="83"/>
  <c r="R39" i="83"/>
  <c r="Q39" i="83"/>
  <c r="M39" i="83"/>
  <c r="L39" i="83"/>
  <c r="K39" i="83"/>
  <c r="J39" i="83"/>
  <c r="V38" i="83"/>
  <c r="U38" i="83"/>
  <c r="T38" i="83"/>
  <c r="S38" i="83"/>
  <c r="R38" i="83"/>
  <c r="Q38" i="83"/>
  <c r="M38" i="83"/>
  <c r="L38" i="83"/>
  <c r="K38" i="83"/>
  <c r="J38" i="83"/>
  <c r="V37" i="83"/>
  <c r="U37" i="83"/>
  <c r="T37" i="83"/>
  <c r="S37" i="83"/>
  <c r="R37" i="83"/>
  <c r="Q37" i="83"/>
  <c r="M37" i="83"/>
  <c r="L37" i="83"/>
  <c r="K37" i="83"/>
  <c r="J37" i="83"/>
  <c r="V36" i="83"/>
  <c r="U36" i="83"/>
  <c r="T36" i="83"/>
  <c r="S36" i="83"/>
  <c r="R36" i="83"/>
  <c r="Q36" i="83"/>
  <c r="M36" i="83"/>
  <c r="L36" i="83"/>
  <c r="K36" i="83"/>
  <c r="J36" i="83"/>
  <c r="H36" i="83"/>
  <c r="G36" i="83"/>
  <c r="E36" i="83"/>
  <c r="D36" i="83"/>
  <c r="V35" i="83"/>
  <c r="U35" i="83"/>
  <c r="T35" i="83"/>
  <c r="S35" i="83"/>
  <c r="R35" i="83"/>
  <c r="Q35" i="83"/>
  <c r="M35" i="83"/>
  <c r="L35" i="83"/>
  <c r="K35" i="83"/>
  <c r="J35" i="83"/>
  <c r="H35" i="83"/>
  <c r="G35" i="83"/>
  <c r="E35" i="83"/>
  <c r="D35" i="83"/>
  <c r="F35" i="83"/>
  <c r="V34" i="83"/>
  <c r="U34" i="83"/>
  <c r="T34" i="83"/>
  <c r="S34" i="83"/>
  <c r="R34" i="83"/>
  <c r="Q34" i="83"/>
  <c r="M34" i="83"/>
  <c r="L34" i="83"/>
  <c r="K34" i="83"/>
  <c r="J34" i="83"/>
  <c r="AA31" i="83"/>
  <c r="Z31" i="83"/>
  <c r="F31" i="83"/>
  <c r="I30" i="83"/>
  <c r="F30" i="83"/>
  <c r="I29" i="83"/>
  <c r="F29" i="83"/>
  <c r="I28" i="83"/>
  <c r="F28" i="83"/>
  <c r="I27" i="83"/>
  <c r="F27" i="83"/>
  <c r="X26" i="83"/>
  <c r="W26" i="83"/>
  <c r="Y26" i="83"/>
  <c r="O26" i="83"/>
  <c r="N26" i="83"/>
  <c r="I26" i="83"/>
  <c r="F26" i="83"/>
  <c r="X25" i="83"/>
  <c r="AA25" i="83"/>
  <c r="W25" i="83"/>
  <c r="O25" i="83"/>
  <c r="N25" i="83"/>
  <c r="I25" i="83"/>
  <c r="F25" i="83"/>
  <c r="I24" i="83"/>
  <c r="F24" i="83"/>
  <c r="L23" i="83"/>
  <c r="AA22" i="83"/>
  <c r="Z22" i="83"/>
  <c r="Y22" i="83"/>
  <c r="X22" i="83"/>
  <c r="P22" i="83"/>
  <c r="F22" i="83"/>
  <c r="I21" i="83"/>
  <c r="F21" i="83"/>
  <c r="I20" i="83"/>
  <c r="F20" i="83"/>
  <c r="I19" i="83"/>
  <c r="F19" i="83"/>
  <c r="I18" i="83"/>
  <c r="F18" i="83"/>
  <c r="X17" i="83"/>
  <c r="W17" i="83"/>
  <c r="W36" i="83"/>
  <c r="O17" i="83"/>
  <c r="N17" i="83"/>
  <c r="I17" i="83"/>
  <c r="F17" i="83"/>
  <c r="X16" i="83"/>
  <c r="AA16" i="83"/>
  <c r="W16" i="83"/>
  <c r="O16" i="83"/>
  <c r="O35" i="83"/>
  <c r="N16" i="83"/>
  <c r="I16" i="83"/>
  <c r="F16" i="83"/>
  <c r="I15" i="83"/>
  <c r="F15" i="83"/>
  <c r="L14" i="83"/>
  <c r="H14" i="83"/>
  <c r="I14" i="83"/>
  <c r="G14" i="83"/>
  <c r="E14" i="83"/>
  <c r="D14" i="83"/>
  <c r="X13" i="83"/>
  <c r="W13" i="83"/>
  <c r="Z13" i="83"/>
  <c r="I13" i="83"/>
  <c r="F13" i="83"/>
  <c r="I12" i="83"/>
  <c r="F12" i="83"/>
  <c r="O11" i="83"/>
  <c r="N11" i="83"/>
  <c r="N38" i="83"/>
  <c r="I11" i="83"/>
  <c r="F11" i="83"/>
  <c r="X10" i="83"/>
  <c r="W10" i="83"/>
  <c r="Y10" i="83"/>
  <c r="O10" i="83"/>
  <c r="N10" i="83"/>
  <c r="I10" i="83"/>
  <c r="F10" i="83"/>
  <c r="X9" i="83"/>
  <c r="W9" i="83"/>
  <c r="O9" i="83"/>
  <c r="AA9" i="83"/>
  <c r="N9" i="83"/>
  <c r="I9" i="83"/>
  <c r="F9" i="83"/>
  <c r="X8" i="83"/>
  <c r="W8" i="83"/>
  <c r="Y8" i="83"/>
  <c r="O8" i="83"/>
  <c r="AA8" i="83"/>
  <c r="N8" i="83"/>
  <c r="P8" i="83"/>
  <c r="I8" i="83"/>
  <c r="F8" i="83"/>
  <c r="I7" i="83"/>
  <c r="F7" i="83"/>
  <c r="U6" i="83"/>
  <c r="S6" i="83"/>
  <c r="L6" i="83"/>
  <c r="H6" i="83"/>
  <c r="I6" i="83"/>
  <c r="G6" i="83"/>
  <c r="E6" i="83"/>
  <c r="D6" i="83"/>
  <c r="G20" i="46"/>
  <c r="H20" i="46"/>
  <c r="I20" i="46"/>
  <c r="J20" i="46"/>
  <c r="K20" i="46"/>
  <c r="L20" i="46"/>
  <c r="M20" i="46"/>
  <c r="N20" i="46"/>
  <c r="O20" i="46"/>
  <c r="P20" i="46"/>
  <c r="F20" i="46"/>
  <c r="E20" i="46"/>
  <c r="L14" i="82"/>
  <c r="L23" i="82"/>
  <c r="V40" i="82"/>
  <c r="U40" i="82"/>
  <c r="T40" i="82"/>
  <c r="S40" i="82"/>
  <c r="R40" i="82"/>
  <c r="Q40" i="82"/>
  <c r="M40" i="82"/>
  <c r="L40" i="82"/>
  <c r="K40" i="82"/>
  <c r="J40" i="82"/>
  <c r="V39" i="82"/>
  <c r="U39" i="82"/>
  <c r="T39" i="82"/>
  <c r="S39" i="82"/>
  <c r="R39" i="82"/>
  <c r="Q39" i="82"/>
  <c r="M39" i="82"/>
  <c r="L39" i="82"/>
  <c r="K39" i="82"/>
  <c r="J39" i="82"/>
  <c r="V38" i="82"/>
  <c r="U38" i="82"/>
  <c r="T38" i="82"/>
  <c r="S38" i="82"/>
  <c r="R38" i="82"/>
  <c r="Q38" i="82"/>
  <c r="M38" i="82"/>
  <c r="L38" i="82"/>
  <c r="K38" i="82"/>
  <c r="J38" i="82"/>
  <c r="V37" i="82"/>
  <c r="U37" i="82"/>
  <c r="T37" i="82"/>
  <c r="S37" i="82"/>
  <c r="R37" i="82"/>
  <c r="Q37" i="82"/>
  <c r="M37" i="82"/>
  <c r="L37" i="82"/>
  <c r="K37" i="82"/>
  <c r="J37" i="82"/>
  <c r="V36" i="82"/>
  <c r="U36" i="82"/>
  <c r="T36" i="82"/>
  <c r="S36" i="82"/>
  <c r="R36" i="82"/>
  <c r="Q36" i="82"/>
  <c r="M36" i="82"/>
  <c r="L36" i="82"/>
  <c r="K36" i="82"/>
  <c r="J36" i="82"/>
  <c r="H36" i="82"/>
  <c r="G36" i="82"/>
  <c r="E36" i="82"/>
  <c r="D36" i="82"/>
  <c r="V35" i="82"/>
  <c r="U35" i="82"/>
  <c r="T35" i="82"/>
  <c r="S35" i="82"/>
  <c r="R35" i="82"/>
  <c r="Q35" i="82"/>
  <c r="M35" i="82"/>
  <c r="L35" i="82"/>
  <c r="K35" i="82"/>
  <c r="J35" i="82"/>
  <c r="H35" i="82"/>
  <c r="G35" i="82"/>
  <c r="E35" i="82"/>
  <c r="D35" i="82"/>
  <c r="V34" i="82"/>
  <c r="U34" i="82"/>
  <c r="T34" i="82"/>
  <c r="S34" i="82"/>
  <c r="R34" i="82"/>
  <c r="Q34" i="82"/>
  <c r="M34" i="82"/>
  <c r="L34" i="82"/>
  <c r="K34" i="82"/>
  <c r="J34" i="82"/>
  <c r="H34" i="82"/>
  <c r="G34" i="82"/>
  <c r="E34" i="82"/>
  <c r="F34" i="82"/>
  <c r="D34" i="82"/>
  <c r="AA31" i="82"/>
  <c r="Z31" i="82"/>
  <c r="F31" i="82"/>
  <c r="Z30" i="82"/>
  <c r="I30" i="82"/>
  <c r="F30" i="82"/>
  <c r="I29" i="82"/>
  <c r="F29" i="82"/>
  <c r="Z28" i="82"/>
  <c r="I28" i="82"/>
  <c r="F28" i="82"/>
  <c r="Z27" i="82"/>
  <c r="I27" i="82"/>
  <c r="F27" i="82"/>
  <c r="X26" i="82"/>
  <c r="AA26" i="82"/>
  <c r="W26" i="82"/>
  <c r="O26" i="82"/>
  <c r="N26" i="82"/>
  <c r="Z26" i="82"/>
  <c r="I26" i="82"/>
  <c r="F26" i="82"/>
  <c r="X25" i="82"/>
  <c r="Y25" i="82"/>
  <c r="AA25" i="82"/>
  <c r="W25" i="82"/>
  <c r="O25" i="82"/>
  <c r="N25" i="82"/>
  <c r="Z25" i="82"/>
  <c r="I25" i="82"/>
  <c r="F25" i="82"/>
  <c r="X24" i="82"/>
  <c r="AA24" i="82"/>
  <c r="W24" i="82"/>
  <c r="Y24" i="82"/>
  <c r="O24" i="82"/>
  <c r="N24" i="82"/>
  <c r="I24" i="82"/>
  <c r="F24" i="82"/>
  <c r="Z22" i="82"/>
  <c r="X22" i="82"/>
  <c r="AA22" i="82"/>
  <c r="P22" i="82"/>
  <c r="F22" i="82"/>
  <c r="I21" i="82"/>
  <c r="F21" i="82"/>
  <c r="I20" i="82"/>
  <c r="F20" i="82"/>
  <c r="I19" i="82"/>
  <c r="F19" i="82"/>
  <c r="I18" i="82"/>
  <c r="F18" i="82"/>
  <c r="X17" i="82"/>
  <c r="AA17" i="82"/>
  <c r="W17" i="82"/>
  <c r="Y17" i="82"/>
  <c r="O17" i="82"/>
  <c r="O36" i="82"/>
  <c r="N17" i="82"/>
  <c r="I17" i="82"/>
  <c r="F17" i="82"/>
  <c r="X16" i="82"/>
  <c r="W16" i="82"/>
  <c r="W35" i="82"/>
  <c r="O16" i="82"/>
  <c r="N16" i="82"/>
  <c r="Z16" i="82"/>
  <c r="I16" i="82"/>
  <c r="F16" i="82"/>
  <c r="X15" i="82"/>
  <c r="W15" i="82"/>
  <c r="Z15" i="82"/>
  <c r="O15" i="82"/>
  <c r="P15" i="82"/>
  <c r="N15" i="82"/>
  <c r="I15" i="82"/>
  <c r="F15" i="82"/>
  <c r="H14" i="82"/>
  <c r="G14" i="82"/>
  <c r="E14" i="82"/>
  <c r="F14" i="82"/>
  <c r="D14" i="82"/>
  <c r="X13" i="82"/>
  <c r="AA13" i="82"/>
  <c r="W13" i="82"/>
  <c r="I13" i="82"/>
  <c r="F13" i="82"/>
  <c r="X12" i="82"/>
  <c r="X39" i="82"/>
  <c r="W12" i="82"/>
  <c r="Z12" i="82"/>
  <c r="O12" i="82"/>
  <c r="N12" i="82"/>
  <c r="I12" i="82"/>
  <c r="F12" i="82"/>
  <c r="X11" i="82"/>
  <c r="Y11" i="82"/>
  <c r="W11" i="82"/>
  <c r="W38" i="82"/>
  <c r="O11" i="82"/>
  <c r="N11" i="82"/>
  <c r="I11" i="82"/>
  <c r="F11" i="82"/>
  <c r="X10" i="82"/>
  <c r="Y10" i="82"/>
  <c r="W10" i="82"/>
  <c r="O10" i="82"/>
  <c r="AA10" i="82"/>
  <c r="N10" i="82"/>
  <c r="I10" i="82"/>
  <c r="F10" i="82"/>
  <c r="X9" i="82"/>
  <c r="X36" i="82"/>
  <c r="Y36" i="82"/>
  <c r="W9" i="82"/>
  <c r="W36" i="82"/>
  <c r="O9" i="82"/>
  <c r="P9" i="82"/>
  <c r="N9" i="82"/>
  <c r="I9" i="82"/>
  <c r="F9" i="82"/>
  <c r="X8" i="82"/>
  <c r="Y8" i="82"/>
  <c r="W8" i="82"/>
  <c r="O8" i="82"/>
  <c r="O35" i="82"/>
  <c r="N8" i="82"/>
  <c r="N35" i="82"/>
  <c r="I8" i="82"/>
  <c r="F8" i="82"/>
  <c r="X7" i="82"/>
  <c r="AA7" i="82"/>
  <c r="W7" i="82"/>
  <c r="Z7" i="82"/>
  <c r="O7" i="82"/>
  <c r="N7" i="82"/>
  <c r="I7" i="82"/>
  <c r="F7" i="82"/>
  <c r="U6" i="82"/>
  <c r="U32" i="82"/>
  <c r="U33" i="82"/>
  <c r="S6" i="82"/>
  <c r="L6" i="82"/>
  <c r="H6" i="82"/>
  <c r="G6" i="82"/>
  <c r="E6" i="82"/>
  <c r="D6" i="82"/>
  <c r="X37" i="89"/>
  <c r="X39" i="89"/>
  <c r="AA29" i="89"/>
  <c r="Z24" i="89"/>
  <c r="Z25" i="89"/>
  <c r="Z26" i="89"/>
  <c r="Z30" i="89"/>
  <c r="P24" i="89"/>
  <c r="P25" i="89"/>
  <c r="P26" i="89"/>
  <c r="Z27" i="89"/>
  <c r="Z28" i="89"/>
  <c r="Z29" i="89"/>
  <c r="AB29" i="89"/>
  <c r="AH29" i="89"/>
  <c r="P30" i="89"/>
  <c r="Z14" i="89"/>
  <c r="Z15" i="89"/>
  <c r="Z16" i="89"/>
  <c r="Z17" i="89"/>
  <c r="Z18" i="89"/>
  <c r="Z19" i="89"/>
  <c r="Z20" i="89"/>
  <c r="Z21" i="89"/>
  <c r="P15" i="89"/>
  <c r="P16" i="89"/>
  <c r="P17" i="89"/>
  <c r="P18" i="89"/>
  <c r="P19" i="89"/>
  <c r="P20" i="89"/>
  <c r="P21" i="89"/>
  <c r="Z34" i="89"/>
  <c r="P34" i="89"/>
  <c r="I37" i="89"/>
  <c r="I38" i="89"/>
  <c r="I39" i="89"/>
  <c r="I40" i="89"/>
  <c r="F34" i="89"/>
  <c r="F37" i="89"/>
  <c r="F38" i="89"/>
  <c r="AC29" i="89"/>
  <c r="Z23" i="89"/>
  <c r="D33" i="89"/>
  <c r="F33" i="89"/>
  <c r="F39" i="89"/>
  <c r="F40" i="89"/>
  <c r="I38" i="88"/>
  <c r="I39" i="88"/>
  <c r="F35" i="88"/>
  <c r="F36" i="88"/>
  <c r="F37" i="88"/>
  <c r="F39" i="88"/>
  <c r="F40" i="88"/>
  <c r="F40" i="87"/>
  <c r="F36" i="86"/>
  <c r="F40" i="86"/>
  <c r="P25" i="85"/>
  <c r="P29" i="85"/>
  <c r="F34" i="85"/>
  <c r="F37" i="84"/>
  <c r="I40" i="83"/>
  <c r="AH22" i="89"/>
  <c r="H33" i="89"/>
  <c r="AA34" i="89"/>
  <c r="Y34" i="89"/>
  <c r="P14" i="89"/>
  <c r="AA14" i="89"/>
  <c r="P23" i="89"/>
  <c r="AA23" i="89"/>
  <c r="O6" i="89"/>
  <c r="W6" i="89"/>
  <c r="Y7" i="89"/>
  <c r="AA7" i="89"/>
  <c r="O35" i="89"/>
  <c r="P35" i="89"/>
  <c r="P8" i="89"/>
  <c r="AA8" i="89"/>
  <c r="O36" i="89"/>
  <c r="P36" i="89"/>
  <c r="P9" i="89"/>
  <c r="AA36" i="89"/>
  <c r="AA9" i="89"/>
  <c r="O37" i="89"/>
  <c r="P37" i="89"/>
  <c r="P10" i="89"/>
  <c r="AA10" i="89"/>
  <c r="O38" i="89"/>
  <c r="P38" i="89"/>
  <c r="P11" i="89"/>
  <c r="AA11" i="89"/>
  <c r="O39" i="89"/>
  <c r="P39" i="89"/>
  <c r="P12" i="89"/>
  <c r="AA12" i="89"/>
  <c r="O40" i="89"/>
  <c r="P40" i="89"/>
  <c r="P13" i="89"/>
  <c r="AA13" i="89"/>
  <c r="Y15" i="89"/>
  <c r="AA16" i="89"/>
  <c r="AA17" i="89"/>
  <c r="AA18" i="89"/>
  <c r="Y19" i="89"/>
  <c r="Y20" i="89"/>
  <c r="AA21" i="89"/>
  <c r="G32" i="89"/>
  <c r="G33" i="89"/>
  <c r="I23" i="89"/>
  <c r="Y28" i="89"/>
  <c r="AA38" i="89"/>
  <c r="N6" i="89"/>
  <c r="N32" i="89"/>
  <c r="N33" i="89"/>
  <c r="X6" i="89"/>
  <c r="P7" i="89"/>
  <c r="Z7" i="89"/>
  <c r="W35" i="89"/>
  <c r="Z35" i="89"/>
  <c r="Z8" i="89"/>
  <c r="Y8" i="89"/>
  <c r="W36" i="89"/>
  <c r="Z36" i="89"/>
  <c r="Z9" i="89"/>
  <c r="Y9" i="89"/>
  <c r="W37" i="89"/>
  <c r="Z37" i="89"/>
  <c r="Z10" i="89"/>
  <c r="AB10" i="89"/>
  <c r="Y10" i="89"/>
  <c r="W38" i="89"/>
  <c r="Z38" i="89"/>
  <c r="Z11" i="89"/>
  <c r="AB11" i="89"/>
  <c r="Y11" i="89"/>
  <c r="W39" i="89"/>
  <c r="Z39" i="89"/>
  <c r="Z12" i="89"/>
  <c r="Y12" i="89"/>
  <c r="W40" i="89"/>
  <c r="Z40" i="89"/>
  <c r="Z13" i="89"/>
  <c r="Y13" i="89"/>
  <c r="AA15" i="89"/>
  <c r="Y16" i="89"/>
  <c r="Y17" i="89"/>
  <c r="Y18" i="89"/>
  <c r="AA19" i="89"/>
  <c r="AA20" i="89"/>
  <c r="Y21" i="89"/>
  <c r="E32" i="89"/>
  <c r="F32" i="89"/>
  <c r="F23" i="89"/>
  <c r="Y24" i="89"/>
  <c r="AA25" i="89"/>
  <c r="AA27" i="89"/>
  <c r="AB27" i="89"/>
  <c r="Y30" i="89"/>
  <c r="F36" i="89"/>
  <c r="Y37" i="89"/>
  <c r="AA24" i="89"/>
  <c r="AB24" i="89"/>
  <c r="Y25" i="89"/>
  <c r="Y26" i="89"/>
  <c r="Y27" i="89"/>
  <c r="AA28" i="89"/>
  <c r="AB28" i="89"/>
  <c r="Y29" i="89"/>
  <c r="AA30" i="89"/>
  <c r="AB30" i="89"/>
  <c r="AA26" i="84"/>
  <c r="AA15" i="85"/>
  <c r="AB15" i="85"/>
  <c r="AC15" i="85"/>
  <c r="Z20" i="85"/>
  <c r="E32" i="87"/>
  <c r="F32" i="87"/>
  <c r="H32" i="87"/>
  <c r="H33" i="87"/>
  <c r="AA27" i="87"/>
  <c r="AB27" i="87"/>
  <c r="AC27" i="87"/>
  <c r="AA28" i="87"/>
  <c r="F6" i="83"/>
  <c r="F14" i="83"/>
  <c r="G33" i="83"/>
  <c r="F6" i="84"/>
  <c r="F14" i="84"/>
  <c r="I37" i="84"/>
  <c r="I38" i="84"/>
  <c r="Z17" i="85"/>
  <c r="P20" i="85"/>
  <c r="Z24" i="85"/>
  <c r="Z30" i="85"/>
  <c r="AA16" i="86"/>
  <c r="AB16" i="86"/>
  <c r="AC16" i="86"/>
  <c r="F37" i="85"/>
  <c r="F6" i="86"/>
  <c r="F14" i="86"/>
  <c r="F6" i="87"/>
  <c r="F14" i="87"/>
  <c r="D32" i="87"/>
  <c r="G32" i="87"/>
  <c r="G33" i="87"/>
  <c r="Z30" i="87"/>
  <c r="F36" i="87"/>
  <c r="I39" i="87"/>
  <c r="I6" i="88"/>
  <c r="I14" i="88"/>
  <c r="F38" i="88"/>
  <c r="F32" i="88"/>
  <c r="P9" i="88"/>
  <c r="P13" i="88"/>
  <c r="P16" i="88"/>
  <c r="P19" i="88"/>
  <c r="P20" i="88"/>
  <c r="F23" i="88"/>
  <c r="P24" i="88"/>
  <c r="P28" i="88"/>
  <c r="Q32" i="88"/>
  <c r="Q33" i="88"/>
  <c r="Y7" i="88"/>
  <c r="Y8" i="88"/>
  <c r="Y9" i="88"/>
  <c r="Y10" i="88"/>
  <c r="Y11" i="88"/>
  <c r="Y12" i="88"/>
  <c r="Y13" i="88"/>
  <c r="Y15" i="88"/>
  <c r="Y16" i="88"/>
  <c r="Y17" i="88"/>
  <c r="Y18" i="88"/>
  <c r="Y19" i="88"/>
  <c r="Y20" i="88"/>
  <c r="Y21" i="88"/>
  <c r="Y22" i="88"/>
  <c r="Y25" i="88"/>
  <c r="Y27" i="88"/>
  <c r="Y29" i="88"/>
  <c r="N6" i="87"/>
  <c r="Z6" i="87"/>
  <c r="X6" i="87"/>
  <c r="Z7" i="87"/>
  <c r="P8" i="87"/>
  <c r="Z8" i="87"/>
  <c r="Z9" i="87"/>
  <c r="P10" i="87"/>
  <c r="Z10" i="87"/>
  <c r="P11" i="87"/>
  <c r="Z12" i="87"/>
  <c r="P13" i="87"/>
  <c r="P18" i="87"/>
  <c r="F23" i="87"/>
  <c r="P26" i="87"/>
  <c r="Y7" i="87"/>
  <c r="Y8" i="87"/>
  <c r="Y9" i="87"/>
  <c r="Y10" i="87"/>
  <c r="Y11" i="87"/>
  <c r="Y12" i="87"/>
  <c r="Y13" i="87"/>
  <c r="Y19" i="87"/>
  <c r="Y22" i="87"/>
  <c r="P7" i="86"/>
  <c r="Z8" i="86"/>
  <c r="P12" i="86"/>
  <c r="P21" i="86"/>
  <c r="Y22" i="86"/>
  <c r="Y25" i="86"/>
  <c r="Y29" i="86"/>
  <c r="Z8" i="85"/>
  <c r="Z10" i="85"/>
  <c r="Z11" i="85"/>
  <c r="Z12" i="85"/>
  <c r="Z13" i="85"/>
  <c r="P27" i="85"/>
  <c r="P28" i="85"/>
  <c r="Y7" i="85"/>
  <c r="AA7" i="85"/>
  <c r="Y8" i="85"/>
  <c r="Y9" i="85"/>
  <c r="AA9" i="85"/>
  <c r="Y10" i="85"/>
  <c r="AA10" i="85"/>
  <c r="AB10" i="85"/>
  <c r="AC10" i="85"/>
  <c r="Y12" i="85"/>
  <c r="AA12" i="85"/>
  <c r="AB12" i="85"/>
  <c r="AC12" i="85"/>
  <c r="Y13" i="85"/>
  <c r="Y17" i="85"/>
  <c r="Y20" i="85"/>
  <c r="Y22" i="85"/>
  <c r="Y26" i="85"/>
  <c r="P10" i="84"/>
  <c r="Z11" i="84"/>
  <c r="P12" i="84"/>
  <c r="P16" i="84"/>
  <c r="P18" i="84"/>
  <c r="P26" i="84"/>
  <c r="P29" i="84"/>
  <c r="AA7" i="84"/>
  <c r="Y8" i="84"/>
  <c r="Y9" i="84"/>
  <c r="AA9" i="84"/>
  <c r="Y12" i="84"/>
  <c r="AA12" i="84"/>
  <c r="Y13" i="84"/>
  <c r="Y15" i="84"/>
  <c r="Y22" i="84"/>
  <c r="Y25" i="84"/>
  <c r="Y29" i="84"/>
  <c r="Y30" i="84"/>
  <c r="P21" i="83"/>
  <c r="Z15" i="83"/>
  <c r="F38" i="83"/>
  <c r="P12" i="83"/>
  <c r="P13" i="83"/>
  <c r="Y17" i="83"/>
  <c r="AA7" i="83"/>
  <c r="AA10" i="83"/>
  <c r="AA13" i="83"/>
  <c r="F6" i="82"/>
  <c r="I14" i="82"/>
  <c r="I6" i="82"/>
  <c r="AA29" i="82"/>
  <c r="I37" i="82"/>
  <c r="I39" i="82"/>
  <c r="F35" i="82"/>
  <c r="F39" i="82"/>
  <c r="P13" i="82"/>
  <c r="P16" i="82"/>
  <c r="P17" i="82"/>
  <c r="P18" i="82"/>
  <c r="P20" i="82"/>
  <c r="P21" i="82"/>
  <c r="P24" i="82"/>
  <c r="P26" i="82"/>
  <c r="Z8" i="82"/>
  <c r="Y7" i="82"/>
  <c r="AA9" i="82"/>
  <c r="Y13" i="82"/>
  <c r="Y19" i="82"/>
  <c r="Y21" i="82"/>
  <c r="Y22" i="82"/>
  <c r="Y28" i="82"/>
  <c r="AB14" i="89"/>
  <c r="AC14" i="89"/>
  <c r="Y39" i="89"/>
  <c r="AB19" i="89"/>
  <c r="AC19" i="89"/>
  <c r="AA40" i="89"/>
  <c r="AB40" i="89"/>
  <c r="AA35" i="89"/>
  <c r="AB21" i="89"/>
  <c r="AC21" i="89"/>
  <c r="AB20" i="89"/>
  <c r="AC20" i="89"/>
  <c r="AB18" i="89"/>
  <c r="AC18" i="89"/>
  <c r="AH19" i="89"/>
  <c r="AB15" i="89"/>
  <c r="AH18" i="89"/>
  <c r="AA39" i="89"/>
  <c r="AB39" i="89"/>
  <c r="AH39" i="89"/>
  <c r="AA37" i="89"/>
  <c r="AB37" i="89"/>
  <c r="AH37" i="89"/>
  <c r="AC10" i="89"/>
  <c r="AH10" i="89"/>
  <c r="AC11" i="89"/>
  <c r="AB34" i="89"/>
  <c r="AC34" i="89"/>
  <c r="AC30" i="89"/>
  <c r="AH30" i="89"/>
  <c r="AC28" i="89"/>
  <c r="AH28" i="89"/>
  <c r="AC24" i="89"/>
  <c r="AH24" i="89"/>
  <c r="AC27" i="89"/>
  <c r="AH27" i="89"/>
  <c r="AB23" i="89"/>
  <c r="AC23" i="89"/>
  <c r="AH23" i="89"/>
  <c r="X32" i="89"/>
  <c r="AA6" i="89"/>
  <c r="Y6" i="89"/>
  <c r="Y40" i="89"/>
  <c r="Y38" i="89"/>
  <c r="Y35" i="89"/>
  <c r="AB13" i="89"/>
  <c r="AB7" i="89"/>
  <c r="W32" i="89"/>
  <c r="Z6" i="89"/>
  <c r="AB38" i="89"/>
  <c r="Y36" i="89"/>
  <c r="O32" i="89"/>
  <c r="P6" i="89"/>
  <c r="I32" i="89"/>
  <c r="I33" i="89"/>
  <c r="I34" i="89"/>
  <c r="I35" i="89"/>
  <c r="I36" i="89"/>
  <c r="Y6" i="88"/>
  <c r="Y6" i="87"/>
  <c r="AH20" i="89"/>
  <c r="AH14" i="89"/>
  <c r="AC39" i="89"/>
  <c r="AC37" i="89"/>
  <c r="AC15" i="89"/>
  <c r="AH15" i="89"/>
  <c r="AH34" i="89"/>
  <c r="AC13" i="89"/>
  <c r="AC7" i="89"/>
  <c r="AC40" i="89"/>
  <c r="AI40" i="89"/>
  <c r="AH40" i="89"/>
  <c r="AC38" i="89"/>
  <c r="AH38" i="89"/>
  <c r="O33" i="89"/>
  <c r="P33" i="89"/>
  <c r="P32" i="89"/>
  <c r="AB6" i="89"/>
  <c r="W33" i="89"/>
  <c r="Z33" i="89"/>
  <c r="Z32" i="89"/>
  <c r="AA32" i="89"/>
  <c r="Y32" i="89"/>
  <c r="X33" i="89"/>
  <c r="AC6" i="89"/>
  <c r="AH6" i="89"/>
  <c r="AA33" i="89"/>
  <c r="Y33" i="89"/>
  <c r="AB32" i="89"/>
  <c r="AC32" i="89"/>
  <c r="AH32" i="89"/>
  <c r="AC33" i="89"/>
  <c r="V40" i="81"/>
  <c r="U40" i="81"/>
  <c r="T40" i="81"/>
  <c r="S40" i="81"/>
  <c r="R40" i="81"/>
  <c r="Q40" i="81"/>
  <c r="M40" i="81"/>
  <c r="L40" i="81"/>
  <c r="K40" i="81"/>
  <c r="J40" i="81"/>
  <c r="V39" i="81"/>
  <c r="U39" i="81"/>
  <c r="T39" i="81"/>
  <c r="S39" i="81"/>
  <c r="R39" i="81"/>
  <c r="Q39" i="81"/>
  <c r="M39" i="81"/>
  <c r="L39" i="81"/>
  <c r="K39" i="81"/>
  <c r="J39" i="81"/>
  <c r="V38" i="81"/>
  <c r="U38" i="81"/>
  <c r="T38" i="81"/>
  <c r="S38" i="81"/>
  <c r="R38" i="81"/>
  <c r="Q38" i="81"/>
  <c r="M38" i="81"/>
  <c r="L38" i="81"/>
  <c r="K38" i="81"/>
  <c r="J38" i="81"/>
  <c r="V37" i="81"/>
  <c r="U37" i="81"/>
  <c r="T37" i="81"/>
  <c r="S37" i="81"/>
  <c r="R37" i="81"/>
  <c r="Q37" i="81"/>
  <c r="M37" i="81"/>
  <c r="L37" i="81"/>
  <c r="K37" i="81"/>
  <c r="J37" i="81"/>
  <c r="V36" i="81"/>
  <c r="U36" i="81"/>
  <c r="T36" i="81"/>
  <c r="S36" i="81"/>
  <c r="R36" i="81"/>
  <c r="Q36" i="81"/>
  <c r="M36" i="81"/>
  <c r="L36" i="81"/>
  <c r="K36" i="81"/>
  <c r="J36" i="81"/>
  <c r="H36" i="81"/>
  <c r="G36" i="81"/>
  <c r="E36" i="81"/>
  <c r="F36" i="81"/>
  <c r="D36" i="81"/>
  <c r="V35" i="81"/>
  <c r="U35" i="81"/>
  <c r="T35" i="81"/>
  <c r="S35" i="81"/>
  <c r="R35" i="81"/>
  <c r="Q35" i="81"/>
  <c r="M35" i="81"/>
  <c r="L35" i="81"/>
  <c r="K35" i="81"/>
  <c r="J35" i="81"/>
  <c r="H35" i="81"/>
  <c r="G35" i="81"/>
  <c r="E35" i="81"/>
  <c r="D35" i="81"/>
  <c r="V34" i="81"/>
  <c r="U34" i="81"/>
  <c r="T34" i="81"/>
  <c r="S34" i="81"/>
  <c r="R34" i="81"/>
  <c r="Q34" i="81"/>
  <c r="M34" i="81"/>
  <c r="L34" i="81"/>
  <c r="K34" i="81"/>
  <c r="J34" i="81"/>
  <c r="H34" i="81"/>
  <c r="G34" i="81"/>
  <c r="E34" i="81"/>
  <c r="E33" i="81"/>
  <c r="D34" i="81"/>
  <c r="AA31" i="81"/>
  <c r="Z31" i="81"/>
  <c r="F31" i="81"/>
  <c r="Z29" i="81"/>
  <c r="X26" i="81"/>
  <c r="AA26" i="81"/>
  <c r="W26" i="81"/>
  <c r="W36" i="81"/>
  <c r="Z36" i="81"/>
  <c r="X25" i="81"/>
  <c r="Y25" i="81"/>
  <c r="W25" i="81"/>
  <c r="Z25" i="81"/>
  <c r="X24" i="81"/>
  <c r="W24" i="81"/>
  <c r="Z22" i="81"/>
  <c r="X22" i="81"/>
  <c r="AA22" i="81"/>
  <c r="Z21" i="81"/>
  <c r="X17" i="81"/>
  <c r="W17" i="81"/>
  <c r="X16" i="81"/>
  <c r="AA16" i="81"/>
  <c r="AB16" i="81"/>
  <c r="AC16" i="81"/>
  <c r="W16" i="81"/>
  <c r="W35" i="81"/>
  <c r="X15" i="81"/>
  <c r="Y15" i="81"/>
  <c r="W15" i="81"/>
  <c r="X9" i="81"/>
  <c r="W9" i="81"/>
  <c r="N36" i="81"/>
  <c r="X8" i="81"/>
  <c r="X35" i="81"/>
  <c r="W8" i="81"/>
  <c r="O35" i="81"/>
  <c r="N35" i="81"/>
  <c r="X7" i="81"/>
  <c r="W7" i="81"/>
  <c r="W34" i="81"/>
  <c r="M32" i="81"/>
  <c r="M33" i="81"/>
  <c r="X15" i="80"/>
  <c r="Y15" i="80"/>
  <c r="X16" i="80"/>
  <c r="Y16" i="80"/>
  <c r="X17" i="80"/>
  <c r="X22" i="80"/>
  <c r="X24" i="80"/>
  <c r="X25" i="80"/>
  <c r="X26" i="80"/>
  <c r="Y26" i="80"/>
  <c r="X7" i="80"/>
  <c r="X8" i="80"/>
  <c r="AA8" i="80"/>
  <c r="X9" i="80"/>
  <c r="X10" i="80"/>
  <c r="AA25" i="81"/>
  <c r="AA29" i="81"/>
  <c r="AA15" i="81"/>
  <c r="AB15" i="81"/>
  <c r="AC15" i="81"/>
  <c r="AA18" i="81"/>
  <c r="Z18" i="81"/>
  <c r="AA19" i="81"/>
  <c r="AA20" i="81"/>
  <c r="Z15" i="81"/>
  <c r="Z16" i="81"/>
  <c r="Z17" i="81"/>
  <c r="I37" i="81"/>
  <c r="I39" i="81"/>
  <c r="F35" i="81"/>
  <c r="F37" i="81"/>
  <c r="F38" i="81"/>
  <c r="F39" i="81"/>
  <c r="F32" i="81"/>
  <c r="Z7" i="81"/>
  <c r="Z8" i="81"/>
  <c r="Z9" i="81"/>
  <c r="Z11" i="81"/>
  <c r="Z12" i="81"/>
  <c r="Z13" i="81"/>
  <c r="K32" i="81"/>
  <c r="K33" i="81"/>
  <c r="Y7" i="81"/>
  <c r="AA7" i="81"/>
  <c r="AB7" i="81"/>
  <c r="AC7" i="81"/>
  <c r="Y8" i="81"/>
  <c r="AA8" i="81"/>
  <c r="Y9" i="81"/>
  <c r="AA9" i="81"/>
  <c r="AA10" i="81"/>
  <c r="Y11" i="81"/>
  <c r="Y12" i="81"/>
  <c r="AA12" i="81"/>
  <c r="Y13" i="81"/>
  <c r="AA13" i="81"/>
  <c r="Y18" i="81"/>
  <c r="Y21" i="81"/>
  <c r="Y22" i="81"/>
  <c r="Y24" i="81"/>
  <c r="Y26" i="81"/>
  <c r="Y30" i="81"/>
  <c r="V40" i="80"/>
  <c r="U40" i="80"/>
  <c r="T40" i="80"/>
  <c r="S40" i="80"/>
  <c r="R40" i="80"/>
  <c r="Q40" i="80"/>
  <c r="M40" i="80"/>
  <c r="L40" i="80"/>
  <c r="K40" i="80"/>
  <c r="J40" i="80"/>
  <c r="V39" i="80"/>
  <c r="U39" i="80"/>
  <c r="T39" i="80"/>
  <c r="S39" i="80"/>
  <c r="R39" i="80"/>
  <c r="Q39" i="80"/>
  <c r="M39" i="80"/>
  <c r="L39" i="80"/>
  <c r="K39" i="80"/>
  <c r="J39" i="80"/>
  <c r="V38" i="80"/>
  <c r="U38" i="80"/>
  <c r="T38" i="80"/>
  <c r="S38" i="80"/>
  <c r="R38" i="80"/>
  <c r="Q38" i="80"/>
  <c r="M38" i="80"/>
  <c r="L38" i="80"/>
  <c r="K38" i="80"/>
  <c r="J38" i="80"/>
  <c r="V37" i="80"/>
  <c r="U37" i="80"/>
  <c r="T37" i="80"/>
  <c r="S37" i="80"/>
  <c r="R37" i="80"/>
  <c r="Q37" i="80"/>
  <c r="M37" i="80"/>
  <c r="L37" i="80"/>
  <c r="K37" i="80"/>
  <c r="J37" i="80"/>
  <c r="V36" i="80"/>
  <c r="U36" i="80"/>
  <c r="T36" i="80"/>
  <c r="S36" i="80"/>
  <c r="R36" i="80"/>
  <c r="Q36" i="80"/>
  <c r="M36" i="80"/>
  <c r="L36" i="80"/>
  <c r="K36" i="80"/>
  <c r="J36" i="80"/>
  <c r="H36" i="80"/>
  <c r="G36" i="80"/>
  <c r="E36" i="80"/>
  <c r="D36" i="80"/>
  <c r="F36" i="80"/>
  <c r="V35" i="80"/>
  <c r="U35" i="80"/>
  <c r="T35" i="80"/>
  <c r="S35" i="80"/>
  <c r="R35" i="80"/>
  <c r="Q35" i="80"/>
  <c r="M35" i="80"/>
  <c r="L35" i="80"/>
  <c r="K35" i="80"/>
  <c r="J35" i="80"/>
  <c r="H35" i="80"/>
  <c r="G35" i="80"/>
  <c r="E35" i="80"/>
  <c r="F35" i="80"/>
  <c r="D35" i="80"/>
  <c r="V34" i="80"/>
  <c r="U34" i="80"/>
  <c r="T34" i="80"/>
  <c r="S34" i="80"/>
  <c r="R34" i="80"/>
  <c r="Q34" i="80"/>
  <c r="M34" i="80"/>
  <c r="L34" i="80"/>
  <c r="K34" i="80"/>
  <c r="J34" i="80"/>
  <c r="H34" i="80"/>
  <c r="G34" i="80"/>
  <c r="E34" i="80"/>
  <c r="D34" i="80"/>
  <c r="D33" i="80"/>
  <c r="E33" i="80"/>
  <c r="AA31" i="80"/>
  <c r="Z31" i="80"/>
  <c r="F31" i="80"/>
  <c r="I30" i="80"/>
  <c r="F30" i="80"/>
  <c r="P29" i="80"/>
  <c r="I29" i="80"/>
  <c r="F29" i="80"/>
  <c r="I28" i="80"/>
  <c r="F28" i="80"/>
  <c r="I27" i="80"/>
  <c r="F27" i="80"/>
  <c r="W26" i="80"/>
  <c r="O26" i="80"/>
  <c r="P26" i="80"/>
  <c r="N26" i="80"/>
  <c r="N36" i="80"/>
  <c r="P36" i="80"/>
  <c r="I26" i="80"/>
  <c r="F26" i="80"/>
  <c r="W25" i="80"/>
  <c r="O25" i="80"/>
  <c r="P25" i="80"/>
  <c r="N25" i="80"/>
  <c r="I25" i="80"/>
  <c r="F25" i="80"/>
  <c r="W24" i="80"/>
  <c r="O24" i="80"/>
  <c r="AA24" i="80"/>
  <c r="N24" i="80"/>
  <c r="Z24" i="80"/>
  <c r="I24" i="80"/>
  <c r="F24" i="80"/>
  <c r="U23" i="80"/>
  <c r="S23" i="80"/>
  <c r="L23" i="80"/>
  <c r="L32" i="80"/>
  <c r="L33" i="80"/>
  <c r="AA22" i="80"/>
  <c r="Z22" i="80"/>
  <c r="Y22" i="80"/>
  <c r="P22" i="80"/>
  <c r="F22" i="80"/>
  <c r="Z21" i="80"/>
  <c r="I21" i="80"/>
  <c r="F21" i="80"/>
  <c r="Z20" i="80"/>
  <c r="I20" i="80"/>
  <c r="F20" i="80"/>
  <c r="I19" i="80"/>
  <c r="F19" i="80"/>
  <c r="I18" i="80"/>
  <c r="F18" i="80"/>
  <c r="W17" i="80"/>
  <c r="Z17" i="80"/>
  <c r="O17" i="80"/>
  <c r="N17" i="80"/>
  <c r="I17" i="80"/>
  <c r="F17" i="80"/>
  <c r="W16" i="80"/>
  <c r="O16" i="80"/>
  <c r="N16" i="80"/>
  <c r="I16" i="80"/>
  <c r="F16" i="80"/>
  <c r="W15" i="80"/>
  <c r="O15" i="80"/>
  <c r="N15" i="80"/>
  <c r="Z15" i="80"/>
  <c r="I15" i="80"/>
  <c r="F15" i="80"/>
  <c r="U14" i="80"/>
  <c r="U32" i="80"/>
  <c r="U33" i="80"/>
  <c r="S14" i="80"/>
  <c r="L14" i="80"/>
  <c r="H14" i="80"/>
  <c r="G14" i="80"/>
  <c r="E14" i="80"/>
  <c r="D14" i="80"/>
  <c r="I13" i="80"/>
  <c r="F13" i="80"/>
  <c r="I12" i="80"/>
  <c r="F12" i="80"/>
  <c r="I11" i="80"/>
  <c r="F11" i="80"/>
  <c r="W10" i="80"/>
  <c r="I10" i="80"/>
  <c r="F10" i="80"/>
  <c r="W9" i="80"/>
  <c r="W36" i="80"/>
  <c r="O9" i="80"/>
  <c r="O36" i="80"/>
  <c r="N9" i="80"/>
  <c r="I9" i="80"/>
  <c r="F9" i="80"/>
  <c r="W8" i="80"/>
  <c r="O8" i="80"/>
  <c r="N8" i="80"/>
  <c r="I8" i="80"/>
  <c r="F8" i="80"/>
  <c r="W7" i="80"/>
  <c r="W34" i="80"/>
  <c r="O7" i="80"/>
  <c r="O34" i="80"/>
  <c r="N7" i="80"/>
  <c r="I7" i="80"/>
  <c r="F7" i="80"/>
  <c r="U6" i="80"/>
  <c r="S6" i="80"/>
  <c r="M32" i="80"/>
  <c r="M33" i="80"/>
  <c r="L6" i="80"/>
  <c r="H6" i="80"/>
  <c r="G6" i="80"/>
  <c r="E6" i="80"/>
  <c r="D6" i="80"/>
  <c r="F6" i="80"/>
  <c r="G33" i="80"/>
  <c r="I6" i="80"/>
  <c r="I14" i="80"/>
  <c r="P24" i="80"/>
  <c r="P28" i="80"/>
  <c r="P30" i="80"/>
  <c r="AA15" i="80"/>
  <c r="AB15" i="80"/>
  <c r="AC15" i="80"/>
  <c r="AA17" i="80"/>
  <c r="AA18" i="80"/>
  <c r="AA21" i="80"/>
  <c r="AB21" i="80"/>
  <c r="AC21" i="80"/>
  <c r="Z25" i="80"/>
  <c r="Z29" i="80"/>
  <c r="I38" i="80"/>
  <c r="I39" i="80"/>
  <c r="F34" i="80"/>
  <c r="F38" i="80"/>
  <c r="F39" i="80"/>
  <c r="F37" i="80"/>
  <c r="P40" i="80"/>
  <c r="P7" i="80"/>
  <c r="P8" i="80"/>
  <c r="P9" i="80"/>
  <c r="Z9" i="80"/>
  <c r="P10" i="80"/>
  <c r="P11" i="80"/>
  <c r="Z11" i="80"/>
  <c r="P12" i="80"/>
  <c r="P13" i="80"/>
  <c r="Z13" i="80"/>
  <c r="F14" i="80"/>
  <c r="P15" i="80"/>
  <c r="P17" i="80"/>
  <c r="P20" i="80"/>
  <c r="P21" i="80"/>
  <c r="Y24" i="80"/>
  <c r="Y25" i="80"/>
  <c r="AA27" i="80"/>
  <c r="Y28" i="80"/>
  <c r="Y30" i="80"/>
  <c r="X35" i="80"/>
  <c r="Y9" i="80"/>
  <c r="Y17" i="80"/>
  <c r="Y19" i="80"/>
  <c r="Y21" i="80"/>
  <c r="H48" i="77"/>
  <c r="G48" i="77"/>
  <c r="E48" i="77"/>
  <c r="D48" i="77"/>
  <c r="H47" i="77"/>
  <c r="G47" i="77"/>
  <c r="E47" i="77"/>
  <c r="D47" i="77"/>
  <c r="H46" i="77"/>
  <c r="G46" i="77"/>
  <c r="E46" i="77"/>
  <c r="D46" i="77"/>
  <c r="H45" i="77"/>
  <c r="G45" i="77"/>
  <c r="E45" i="77"/>
  <c r="D45" i="77"/>
  <c r="H44" i="77"/>
  <c r="G44" i="77"/>
  <c r="E44" i="77"/>
  <c r="D44" i="77"/>
  <c r="H43" i="77"/>
  <c r="G43" i="77"/>
  <c r="E43" i="77"/>
  <c r="D43" i="77"/>
  <c r="H42" i="77"/>
  <c r="G42" i="77"/>
  <c r="E42" i="77"/>
  <c r="D42" i="77"/>
  <c r="E41" i="77"/>
  <c r="D41" i="77"/>
  <c r="AR39" i="77"/>
  <c r="AO39" i="77"/>
  <c r="AL39" i="77"/>
  <c r="AF39" i="77"/>
  <c r="AC39" i="77"/>
  <c r="Q39" i="77"/>
  <c r="P39" i="77"/>
  <c r="Y39" i="77"/>
  <c r="F39" i="77"/>
  <c r="AR38" i="77"/>
  <c r="AO38" i="77"/>
  <c r="AL38" i="77"/>
  <c r="AF38" i="77"/>
  <c r="AC38" i="77"/>
  <c r="Q38" i="77"/>
  <c r="P38" i="77"/>
  <c r="Y38" i="77"/>
  <c r="AR37" i="77"/>
  <c r="AO37" i="77"/>
  <c r="AL37" i="77"/>
  <c r="AF37" i="77"/>
  <c r="AC37" i="77"/>
  <c r="Q37" i="77"/>
  <c r="P37" i="77"/>
  <c r="Y37" i="77"/>
  <c r="AR36" i="77"/>
  <c r="AO36" i="77"/>
  <c r="AL36" i="77"/>
  <c r="AF36" i="77"/>
  <c r="AC36" i="77"/>
  <c r="Q36" i="77"/>
  <c r="P36" i="77"/>
  <c r="Y36" i="77"/>
  <c r="AR35" i="77"/>
  <c r="AO35" i="77"/>
  <c r="AL35" i="77"/>
  <c r="AF35" i="77"/>
  <c r="AC35" i="77"/>
  <c r="Q35" i="77"/>
  <c r="R35" i="77"/>
  <c r="X35" i="77"/>
  <c r="P35" i="77"/>
  <c r="Y35" i="77"/>
  <c r="AR34" i="77"/>
  <c r="AO34" i="77"/>
  <c r="AL34" i="77"/>
  <c r="AF34" i="77"/>
  <c r="AC34" i="77"/>
  <c r="Q34" i="77"/>
  <c r="P34" i="77"/>
  <c r="Y34" i="77"/>
  <c r="AR33" i="77"/>
  <c r="AO33" i="77"/>
  <c r="AL33" i="77"/>
  <c r="AF33" i="77"/>
  <c r="AC33" i="77"/>
  <c r="Q33" i="77"/>
  <c r="R33" i="77"/>
  <c r="X33" i="77"/>
  <c r="P33" i="77"/>
  <c r="Y33" i="77"/>
  <c r="AR32" i="77"/>
  <c r="AO32" i="77"/>
  <c r="AL32" i="77"/>
  <c r="AF32" i="77"/>
  <c r="AC32" i="77"/>
  <c r="Q32" i="77"/>
  <c r="P32" i="77"/>
  <c r="Y32" i="77"/>
  <c r="AR31" i="77"/>
  <c r="AO31" i="77"/>
  <c r="AL31" i="77"/>
  <c r="AF31" i="77"/>
  <c r="AC31" i="77"/>
  <c r="Q31" i="77"/>
  <c r="P31" i="77"/>
  <c r="Y31" i="77"/>
  <c r="AT30" i="77"/>
  <c r="N30" i="77"/>
  <c r="AS30" i="77"/>
  <c r="AR30" i="77"/>
  <c r="AO30" i="77"/>
  <c r="AL30" i="77"/>
  <c r="AH30" i="77"/>
  <c r="AG30" i="77"/>
  <c r="J30" i="77"/>
  <c r="AF30" i="77"/>
  <c r="AC30" i="77"/>
  <c r="M30" i="77"/>
  <c r="K30" i="77"/>
  <c r="F30" i="77"/>
  <c r="AT29" i="77"/>
  <c r="N29" i="77"/>
  <c r="AS29" i="77"/>
  <c r="AR29" i="77"/>
  <c r="AO29" i="77"/>
  <c r="AL29" i="77"/>
  <c r="AH29" i="77"/>
  <c r="K29" i="77"/>
  <c r="AG29" i="77"/>
  <c r="AF29" i="77"/>
  <c r="AC29" i="77"/>
  <c r="M29" i="77"/>
  <c r="J29" i="77"/>
  <c r="F29" i="77"/>
  <c r="AT28" i="77"/>
  <c r="N28" i="77"/>
  <c r="AS28" i="77"/>
  <c r="AR28" i="77"/>
  <c r="AO28" i="77"/>
  <c r="AL28" i="77"/>
  <c r="AH28" i="77"/>
  <c r="AG28" i="77"/>
  <c r="J28" i="77"/>
  <c r="AF28" i="77"/>
  <c r="AC28" i="77"/>
  <c r="M28" i="77"/>
  <c r="K28" i="77"/>
  <c r="F28" i="77"/>
  <c r="AT27" i="77"/>
  <c r="N27" i="77"/>
  <c r="AS27" i="77"/>
  <c r="AR27" i="77"/>
  <c r="AO27" i="77"/>
  <c r="AL27" i="77"/>
  <c r="AH27" i="77"/>
  <c r="K27" i="77"/>
  <c r="AG27" i="77"/>
  <c r="AF27" i="77"/>
  <c r="AC27" i="77"/>
  <c r="M27" i="77"/>
  <c r="J27" i="77"/>
  <c r="I27" i="77"/>
  <c r="F27" i="77"/>
  <c r="AT26" i="77"/>
  <c r="AS26" i="77"/>
  <c r="M26" i="77"/>
  <c r="AR26" i="77"/>
  <c r="AO26" i="77"/>
  <c r="AL26" i="77"/>
  <c r="AH26" i="77"/>
  <c r="K26" i="77"/>
  <c r="AG26" i="77"/>
  <c r="AF26" i="77"/>
  <c r="AC26" i="77"/>
  <c r="N26" i="77"/>
  <c r="J26" i="77"/>
  <c r="AT25" i="77"/>
  <c r="N25" i="77"/>
  <c r="AS25" i="77"/>
  <c r="AR25" i="77"/>
  <c r="AO25" i="77"/>
  <c r="AL25" i="77"/>
  <c r="AH25" i="77"/>
  <c r="K25" i="77"/>
  <c r="AG25" i="77"/>
  <c r="J25" i="77"/>
  <c r="AF25" i="77"/>
  <c r="AC25" i="77"/>
  <c r="M25" i="77"/>
  <c r="AT24" i="77"/>
  <c r="N24" i="77"/>
  <c r="AS24" i="77"/>
  <c r="M24" i="77"/>
  <c r="AR24" i="77"/>
  <c r="AO24" i="77"/>
  <c r="AL24" i="77"/>
  <c r="AH24" i="77"/>
  <c r="K24" i="77"/>
  <c r="AG24" i="77"/>
  <c r="AF24" i="77"/>
  <c r="AC24" i="77"/>
  <c r="J24" i="77"/>
  <c r="F24" i="77"/>
  <c r="AQ23" i="77"/>
  <c r="AP23" i="77"/>
  <c r="AN23" i="77"/>
  <c r="AM23" i="77"/>
  <c r="AK23" i="77"/>
  <c r="AT23" i="77"/>
  <c r="AJ23" i="77"/>
  <c r="AE23" i="77"/>
  <c r="AD23" i="77"/>
  <c r="AB23" i="77"/>
  <c r="AA23" i="77"/>
  <c r="AG23" i="77"/>
  <c r="H23" i="77"/>
  <c r="G23" i="77"/>
  <c r="E23" i="77"/>
  <c r="D23" i="77"/>
  <c r="AR22" i="77"/>
  <c r="AO22" i="77"/>
  <c r="AL22" i="77"/>
  <c r="AF22" i="77"/>
  <c r="AC22" i="77"/>
  <c r="Q22" i="77"/>
  <c r="P22" i="77"/>
  <c r="F22" i="77"/>
  <c r="AT21" i="77"/>
  <c r="N21" i="77"/>
  <c r="AS21" i="77"/>
  <c r="AR21" i="77"/>
  <c r="AO21" i="77"/>
  <c r="AL21" i="77"/>
  <c r="AH21" i="77"/>
  <c r="AG21" i="77"/>
  <c r="J21" i="77"/>
  <c r="AF21" i="77"/>
  <c r="AC21" i="77"/>
  <c r="M21" i="77"/>
  <c r="K21" i="77"/>
  <c r="AT20" i="77"/>
  <c r="N20" i="77"/>
  <c r="AS20" i="77"/>
  <c r="AR20" i="77"/>
  <c r="AO20" i="77"/>
  <c r="AL20" i="77"/>
  <c r="AH20" i="77"/>
  <c r="K20" i="77"/>
  <c r="AG20" i="77"/>
  <c r="J20" i="77"/>
  <c r="AF20" i="77"/>
  <c r="AC20" i="77"/>
  <c r="M20" i="77"/>
  <c r="AT19" i="77"/>
  <c r="N19" i="77"/>
  <c r="AS19" i="77"/>
  <c r="AR19" i="77"/>
  <c r="AO19" i="77"/>
  <c r="AL19" i="77"/>
  <c r="AH19" i="77"/>
  <c r="K19" i="77"/>
  <c r="AG19" i="77"/>
  <c r="J19" i="77"/>
  <c r="AF19" i="77"/>
  <c r="AC19" i="77"/>
  <c r="M19" i="77"/>
  <c r="AT18" i="77"/>
  <c r="N18" i="77"/>
  <c r="AS18" i="77"/>
  <c r="AR18" i="77"/>
  <c r="AO18" i="77"/>
  <c r="AL18" i="77"/>
  <c r="AH18" i="77"/>
  <c r="AG18" i="77"/>
  <c r="J18" i="77"/>
  <c r="AF18" i="77"/>
  <c r="AC18" i="77"/>
  <c r="M18" i="77"/>
  <c r="K18" i="77"/>
  <c r="AT17" i="77"/>
  <c r="AS17" i="77"/>
  <c r="M17" i="77"/>
  <c r="AR17" i="77"/>
  <c r="AO17" i="77"/>
  <c r="AL17" i="77"/>
  <c r="AH17" i="77"/>
  <c r="K17" i="77"/>
  <c r="AG17" i="77"/>
  <c r="AF17" i="77"/>
  <c r="AC17" i="77"/>
  <c r="N17" i="77"/>
  <c r="J17" i="77"/>
  <c r="AT16" i="77"/>
  <c r="AS16" i="77"/>
  <c r="M16" i="77"/>
  <c r="AR16" i="77"/>
  <c r="AO16" i="77"/>
  <c r="AL16" i="77"/>
  <c r="AH16" i="77"/>
  <c r="K16" i="77"/>
  <c r="AG16" i="77"/>
  <c r="AF16" i="77"/>
  <c r="AC16" i="77"/>
  <c r="N16" i="77"/>
  <c r="J16" i="77"/>
  <c r="AT15" i="77"/>
  <c r="N15" i="77"/>
  <c r="AS15" i="77"/>
  <c r="AR15" i="77"/>
  <c r="AO15" i="77"/>
  <c r="AL15" i="77"/>
  <c r="AH15" i="77"/>
  <c r="K15" i="77"/>
  <c r="AG15" i="77"/>
  <c r="AF15" i="77"/>
  <c r="AC15" i="77"/>
  <c r="M15" i="77"/>
  <c r="J15" i="77"/>
  <c r="AQ14" i="77"/>
  <c r="AP14" i="77"/>
  <c r="AN14" i="77"/>
  <c r="AM14" i="77"/>
  <c r="AK14" i="77"/>
  <c r="AT14" i="77"/>
  <c r="AJ14" i="77"/>
  <c r="AS14" i="77"/>
  <c r="AE14" i="77"/>
  <c r="AD14" i="77"/>
  <c r="AB14" i="77"/>
  <c r="AA14" i="77"/>
  <c r="AG14" i="77"/>
  <c r="H14" i="77"/>
  <c r="G14" i="77"/>
  <c r="E14" i="77"/>
  <c r="D14" i="77"/>
  <c r="AT13" i="77"/>
  <c r="N13" i="77"/>
  <c r="AS13" i="77"/>
  <c r="M13" i="77"/>
  <c r="M48" i="77"/>
  <c r="AR13" i="77"/>
  <c r="AL13" i="77"/>
  <c r="AH13" i="77"/>
  <c r="AG13" i="77"/>
  <c r="J13" i="77"/>
  <c r="AC13" i="77"/>
  <c r="K13" i="77"/>
  <c r="AT12" i="77"/>
  <c r="N12" i="77"/>
  <c r="AS12" i="77"/>
  <c r="M12" i="77"/>
  <c r="M47" i="77"/>
  <c r="AR12" i="77"/>
  <c r="AL12" i="77"/>
  <c r="AH12" i="77"/>
  <c r="K12" i="77"/>
  <c r="AG12" i="77"/>
  <c r="J12" i="77"/>
  <c r="AC12" i="77"/>
  <c r="AT11" i="77"/>
  <c r="N11" i="77"/>
  <c r="AS11" i="77"/>
  <c r="M11" i="77"/>
  <c r="AR11" i="77"/>
  <c r="AL11" i="77"/>
  <c r="AH11" i="77"/>
  <c r="K11" i="77"/>
  <c r="AG11" i="77"/>
  <c r="AC11" i="77"/>
  <c r="J11" i="77"/>
  <c r="AT10" i="77"/>
  <c r="N10" i="77"/>
  <c r="AS10" i="77"/>
  <c r="AR10" i="77"/>
  <c r="AL10" i="77"/>
  <c r="AH10" i="77"/>
  <c r="K10" i="77"/>
  <c r="AG10" i="77"/>
  <c r="J10" i="77"/>
  <c r="J45" i="77"/>
  <c r="AC10" i="77"/>
  <c r="M10" i="77"/>
  <c r="M45" i="77"/>
  <c r="AT9" i="77"/>
  <c r="AS9" i="77"/>
  <c r="M9" i="77"/>
  <c r="AR9" i="77"/>
  <c r="AL9" i="77"/>
  <c r="AH9" i="77"/>
  <c r="K9" i="77"/>
  <c r="AG9" i="77"/>
  <c r="J9" i="77"/>
  <c r="AC9" i="77"/>
  <c r="N9" i="77"/>
  <c r="N44" i="77"/>
  <c r="AT8" i="77"/>
  <c r="N8" i="77"/>
  <c r="AS8" i="77"/>
  <c r="M8" i="77"/>
  <c r="AR8" i="77"/>
  <c r="AL8" i="77"/>
  <c r="AH8" i="77"/>
  <c r="K8" i="77"/>
  <c r="AG8" i="77"/>
  <c r="J8" i="77"/>
  <c r="AC8" i="77"/>
  <c r="AT7" i="77"/>
  <c r="AS7" i="77"/>
  <c r="M7" i="77"/>
  <c r="AR7" i="77"/>
  <c r="AL7" i="77"/>
  <c r="AH7" i="77"/>
  <c r="AG7" i="77"/>
  <c r="J7" i="77"/>
  <c r="AC7" i="77"/>
  <c r="N7" i="77"/>
  <c r="K7" i="77"/>
  <c r="AQ6" i="77"/>
  <c r="AP6" i="77"/>
  <c r="AR6" i="77"/>
  <c r="AN6" i="77"/>
  <c r="AK6" i="77"/>
  <c r="AK40" i="77"/>
  <c r="AJ6" i="77"/>
  <c r="AE6" i="77"/>
  <c r="AE40" i="77"/>
  <c r="AB6" i="77"/>
  <c r="AA6" i="77"/>
  <c r="AA40" i="77"/>
  <c r="H6" i="77"/>
  <c r="G6" i="77"/>
  <c r="G40" i="77"/>
  <c r="G41" i="77"/>
  <c r="E6" i="77"/>
  <c r="D6" i="77"/>
  <c r="D40" i="77"/>
  <c r="K46" i="77"/>
  <c r="L46" i="77"/>
  <c r="M14" i="77"/>
  <c r="E40" i="77"/>
  <c r="H40" i="77"/>
  <c r="AN40" i="77"/>
  <c r="J43" i="77"/>
  <c r="M46" i="77"/>
  <c r="S33" i="77"/>
  <c r="S35" i="77"/>
  <c r="M23" i="77"/>
  <c r="J23" i="77"/>
  <c r="P23" i="77"/>
  <c r="Y23" i="77"/>
  <c r="R37" i="77"/>
  <c r="X37" i="77"/>
  <c r="P18" i="77"/>
  <c r="Y18" i="77"/>
  <c r="J14" i="77"/>
  <c r="J46" i="77"/>
  <c r="J47" i="77"/>
  <c r="J48" i="77"/>
  <c r="AJ40" i="77"/>
  <c r="J44" i="77"/>
  <c r="K47" i="77"/>
  <c r="F14" i="77"/>
  <c r="I14" i="77"/>
  <c r="AS23" i="77"/>
  <c r="K23" i="77"/>
  <c r="R32" i="77"/>
  <c r="X32" i="77"/>
  <c r="R34" i="77"/>
  <c r="X34" i="77"/>
  <c r="R36" i="77"/>
  <c r="X36" i="77"/>
  <c r="R38" i="77"/>
  <c r="X38" i="77"/>
  <c r="N42" i="77"/>
  <c r="L20" i="77"/>
  <c r="AR23" i="77"/>
  <c r="AP40" i="77"/>
  <c r="AR14" i="77"/>
  <c r="AO23" i="77"/>
  <c r="N14" i="77"/>
  <c r="O14" i="77"/>
  <c r="AO14" i="77"/>
  <c r="N23" i="77"/>
  <c r="O23" i="77"/>
  <c r="N45" i="77"/>
  <c r="N47" i="77"/>
  <c r="O47" i="77"/>
  <c r="N46" i="77"/>
  <c r="N48" i="77"/>
  <c r="O45" i="77"/>
  <c r="N43" i="77"/>
  <c r="N6" i="77"/>
  <c r="M43" i="77"/>
  <c r="M6" i="77"/>
  <c r="M40" i="77"/>
  <c r="M41" i="77"/>
  <c r="AL40" i="77"/>
  <c r="AF23" i="77"/>
  <c r="K14" i="77"/>
  <c r="K44" i="77"/>
  <c r="K42" i="77"/>
  <c r="K48" i="77"/>
  <c r="AF14" i="77"/>
  <c r="AH6" i="77"/>
  <c r="Q24" i="77"/>
  <c r="L29" i="77"/>
  <c r="Q27" i="77"/>
  <c r="Q28" i="77"/>
  <c r="Q29" i="77"/>
  <c r="Q30" i="77"/>
  <c r="L23" i="77"/>
  <c r="AC23" i="77"/>
  <c r="P27" i="77"/>
  <c r="Y27" i="77"/>
  <c r="P28" i="77"/>
  <c r="Y28" i="77"/>
  <c r="P29" i="77"/>
  <c r="Y29" i="77"/>
  <c r="P30" i="77"/>
  <c r="Y30" i="77"/>
  <c r="P24" i="77"/>
  <c r="Y24" i="77"/>
  <c r="L27" i="77"/>
  <c r="Q18" i="77"/>
  <c r="R18" i="77"/>
  <c r="X18" i="77"/>
  <c r="Q20" i="77"/>
  <c r="Q14" i="77"/>
  <c r="Q15" i="77"/>
  <c r="Q19" i="77"/>
  <c r="Q21" i="77"/>
  <c r="P14" i="77"/>
  <c r="Y14" i="77"/>
  <c r="P15" i="77"/>
  <c r="Y15" i="77"/>
  <c r="P19" i="77"/>
  <c r="Y19" i="77"/>
  <c r="P21" i="77"/>
  <c r="L14" i="77"/>
  <c r="AC14" i="77"/>
  <c r="L15" i="77"/>
  <c r="L19" i="77"/>
  <c r="P20" i="77"/>
  <c r="Y20" i="77"/>
  <c r="K43" i="77"/>
  <c r="K6" i="77"/>
  <c r="K40" i="77"/>
  <c r="K41" i="77"/>
  <c r="L10" i="77"/>
  <c r="I23" i="77"/>
  <c r="R31" i="77"/>
  <c r="X31" i="77"/>
  <c r="I45" i="77"/>
  <c r="R39" i="77"/>
  <c r="X39" i="77"/>
  <c r="R22" i="77"/>
  <c r="S22" i="77"/>
  <c r="F23" i="77"/>
  <c r="F41" i="77"/>
  <c r="F42" i="77"/>
  <c r="F45" i="77"/>
  <c r="F46" i="77"/>
  <c r="F47" i="77"/>
  <c r="F48" i="77"/>
  <c r="H41" i="77"/>
  <c r="I40" i="77"/>
  <c r="I41" i="77"/>
  <c r="J42" i="77"/>
  <c r="J6" i="77"/>
  <c r="F40" i="77"/>
  <c r="L47" i="77"/>
  <c r="R19" i="77"/>
  <c r="X19" i="77"/>
  <c r="R28" i="77"/>
  <c r="X28" i="77"/>
  <c r="R30" i="77"/>
  <c r="X30" i="77"/>
  <c r="F6" i="77"/>
  <c r="AC6" i="77"/>
  <c r="AG6" i="77"/>
  <c r="AG40" i="77"/>
  <c r="AL6" i="77"/>
  <c r="AT6" i="77"/>
  <c r="AT40" i="77"/>
  <c r="Q42" i="77"/>
  <c r="P10" i="77"/>
  <c r="Y10" i="77"/>
  <c r="Q46" i="77"/>
  <c r="Q48" i="77"/>
  <c r="AH14" i="77"/>
  <c r="L18" i="77"/>
  <c r="O20" i="77"/>
  <c r="AH23" i="77"/>
  <c r="AB40" i="77"/>
  <c r="AC40" i="77"/>
  <c r="AQ40" i="77"/>
  <c r="AR40" i="77"/>
  <c r="M42" i="77"/>
  <c r="M44" i="77"/>
  <c r="K45" i="77"/>
  <c r="L45" i="77"/>
  <c r="I6" i="77"/>
  <c r="O6" i="77"/>
  <c r="AS6" i="77"/>
  <c r="AS40" i="77"/>
  <c r="Q10" i="77"/>
  <c r="P46" i="77"/>
  <c r="Y46" i="77"/>
  <c r="P48" i="77"/>
  <c r="Y48" i="77"/>
  <c r="AL14" i="77"/>
  <c r="O18" i="77"/>
  <c r="AL23" i="77"/>
  <c r="O27" i="77"/>
  <c r="O29" i="77"/>
  <c r="Q6" i="77"/>
  <c r="Q23" i="77"/>
  <c r="S28" i="77"/>
  <c r="R23" i="77"/>
  <c r="X23" i="77"/>
  <c r="S39" i="77"/>
  <c r="S31" i="77"/>
  <c r="S38" i="77"/>
  <c r="S34" i="77"/>
  <c r="S37" i="77"/>
  <c r="S30" i="77"/>
  <c r="S19" i="77"/>
  <c r="R20" i="77"/>
  <c r="X20" i="77"/>
  <c r="S18" i="77"/>
  <c r="R24" i="77"/>
  <c r="X24" i="77"/>
  <c r="S36" i="77"/>
  <c r="S32" i="77"/>
  <c r="R14" i="77"/>
  <c r="X14" i="77"/>
  <c r="R29" i="77"/>
  <c r="X29" i="77"/>
  <c r="R27" i="77"/>
  <c r="X27" i="77"/>
  <c r="P47" i="77"/>
  <c r="Y47" i="77"/>
  <c r="O42" i="77"/>
  <c r="P45" i="77"/>
  <c r="Y45" i="77"/>
  <c r="L42" i="77"/>
  <c r="N40" i="77"/>
  <c r="P42" i="77"/>
  <c r="Y42" i="77"/>
  <c r="R15" i="77"/>
  <c r="X15" i="77"/>
  <c r="Q47" i="77"/>
  <c r="AH40" i="77"/>
  <c r="Q45" i="77"/>
  <c r="R10" i="77"/>
  <c r="X10" i="77"/>
  <c r="J40" i="77"/>
  <c r="P6" i="77"/>
  <c r="Y6" i="77"/>
  <c r="L6" i="77"/>
  <c r="Q40" i="77"/>
  <c r="R48" i="77"/>
  <c r="X48" i="77"/>
  <c r="R46" i="77"/>
  <c r="X46" i="77"/>
  <c r="R6" i="77"/>
  <c r="X6" i="77"/>
  <c r="S6" i="77"/>
  <c r="R42" i="77"/>
  <c r="X42" i="77"/>
  <c r="S27" i="77"/>
  <c r="S14" i="77"/>
  <c r="S24" i="77"/>
  <c r="S20" i="77"/>
  <c r="S23" i="77"/>
  <c r="P40" i="77"/>
  <c r="Y40" i="77"/>
  <c r="S10" i="77"/>
  <c r="S15" i="77"/>
  <c r="S29" i="77"/>
  <c r="R45" i="77"/>
  <c r="X45" i="77"/>
  <c r="R47" i="77"/>
  <c r="X47" i="77"/>
  <c r="S46" i="77"/>
  <c r="S45" i="77"/>
  <c r="S42" i="77"/>
  <c r="O40" i="77"/>
  <c r="O41" i="77"/>
  <c r="N41" i="77"/>
  <c r="S48" i="77"/>
  <c r="P41" i="77"/>
  <c r="Y41" i="77"/>
  <c r="Q41" i="77"/>
  <c r="R40" i="77"/>
  <c r="X40" i="77"/>
  <c r="J41" i="77"/>
  <c r="L40" i="77"/>
  <c r="L41" i="77"/>
  <c r="S47" i="77"/>
  <c r="R41" i="77"/>
  <c r="X41" i="77"/>
  <c r="S40" i="77"/>
  <c r="S41" i="77"/>
  <c r="F22" i="66"/>
  <c r="F31" i="66"/>
  <c r="F32" i="66"/>
  <c r="F33" i="66"/>
  <c r="F34" i="66"/>
  <c r="F35" i="66"/>
  <c r="F36" i="66"/>
  <c r="F37" i="66"/>
  <c r="F38" i="66"/>
  <c r="F39" i="66"/>
  <c r="F29" i="67"/>
  <c r="E26" i="67"/>
  <c r="E44" i="67"/>
  <c r="D26" i="67"/>
  <c r="D44" i="67"/>
  <c r="T31" i="66"/>
  <c r="T32" i="66"/>
  <c r="T33" i="66"/>
  <c r="T34" i="66"/>
  <c r="T35" i="66"/>
  <c r="T36" i="66"/>
  <c r="T37" i="66"/>
  <c r="T38" i="66"/>
  <c r="E27" i="66"/>
  <c r="E23" i="66"/>
  <c r="F23" i="66"/>
  <c r="D27" i="66"/>
  <c r="F30" i="66"/>
  <c r="H47" i="67"/>
  <c r="G47" i="67"/>
  <c r="E47" i="67"/>
  <c r="D47" i="67"/>
  <c r="Q46" i="67"/>
  <c r="P46" i="67"/>
  <c r="H46" i="67"/>
  <c r="G46" i="67"/>
  <c r="E46" i="67"/>
  <c r="D46" i="67"/>
  <c r="Q45" i="67"/>
  <c r="P45" i="67"/>
  <c r="H45" i="67"/>
  <c r="G45" i="67"/>
  <c r="E45" i="67"/>
  <c r="D45" i="67"/>
  <c r="Q44" i="67"/>
  <c r="P44" i="67"/>
  <c r="H44" i="67"/>
  <c r="G44" i="67"/>
  <c r="Q43" i="67"/>
  <c r="P43" i="67"/>
  <c r="H43" i="67"/>
  <c r="G43" i="67"/>
  <c r="E43" i="67"/>
  <c r="D43" i="67"/>
  <c r="H42" i="67"/>
  <c r="G42" i="67"/>
  <c r="E42" i="67"/>
  <c r="D42" i="67"/>
  <c r="Q41" i="67"/>
  <c r="P41" i="67"/>
  <c r="H41" i="67"/>
  <c r="G41" i="67"/>
  <c r="E41" i="67"/>
  <c r="D41" i="67"/>
  <c r="H40" i="67"/>
  <c r="G40" i="67"/>
  <c r="AJ38" i="67"/>
  <c r="N38" i="67"/>
  <c r="M38" i="67"/>
  <c r="K38" i="67"/>
  <c r="J38" i="67"/>
  <c r="AJ37" i="67"/>
  <c r="AC37" i="67"/>
  <c r="AB37" i="67"/>
  <c r="T37" i="67"/>
  <c r="U37" i="67"/>
  <c r="AJ36" i="67"/>
  <c r="AI36" i="67"/>
  <c r="AC36" i="67"/>
  <c r="AB36" i="67"/>
  <c r="T36" i="67"/>
  <c r="U36" i="67"/>
  <c r="AJ35" i="67"/>
  <c r="AI35" i="67"/>
  <c r="AC35" i="67"/>
  <c r="AB35" i="67"/>
  <c r="T35" i="67"/>
  <c r="U35" i="67"/>
  <c r="AJ34" i="67"/>
  <c r="AI34" i="67"/>
  <c r="AC34" i="67"/>
  <c r="AB34" i="67"/>
  <c r="T34" i="67"/>
  <c r="U34" i="67"/>
  <c r="AJ33" i="67"/>
  <c r="AI33" i="67"/>
  <c r="AC33" i="67"/>
  <c r="AB33" i="67"/>
  <c r="T33" i="67"/>
  <c r="U33" i="67"/>
  <c r="AJ32" i="67"/>
  <c r="AI32" i="67"/>
  <c r="AC32" i="67"/>
  <c r="AB32" i="67"/>
  <c r="T32" i="67"/>
  <c r="U32" i="67"/>
  <c r="AJ31" i="67"/>
  <c r="AI31" i="67"/>
  <c r="AC31" i="67"/>
  <c r="AB31" i="67"/>
  <c r="T31" i="67"/>
  <c r="U31" i="67"/>
  <c r="AH30" i="67"/>
  <c r="AG30" i="67"/>
  <c r="AF30" i="67"/>
  <c r="AJ30" i="67"/>
  <c r="AE30" i="67"/>
  <c r="AI30" i="67"/>
  <c r="AB30" i="67"/>
  <c r="AA30" i="67"/>
  <c r="AC30" i="67"/>
  <c r="T30" i="67"/>
  <c r="U30" i="67"/>
  <c r="AJ29" i="67"/>
  <c r="AI29" i="67"/>
  <c r="AC29" i="67"/>
  <c r="AB29" i="67"/>
  <c r="Q29" i="67"/>
  <c r="Q47" i="67"/>
  <c r="P29" i="67"/>
  <c r="P47" i="67"/>
  <c r="N29" i="67"/>
  <c r="M29" i="67"/>
  <c r="K29" i="67"/>
  <c r="J29" i="67"/>
  <c r="AJ28" i="67"/>
  <c r="AI28" i="67"/>
  <c r="AC28" i="67"/>
  <c r="AB28" i="67"/>
  <c r="N28" i="67"/>
  <c r="M28" i="67"/>
  <c r="K28" i="67"/>
  <c r="L28" i="67"/>
  <c r="J28" i="67"/>
  <c r="F28" i="67"/>
  <c r="AJ27" i="67"/>
  <c r="AI27" i="67"/>
  <c r="AC27" i="67"/>
  <c r="AB27" i="67"/>
  <c r="N27" i="67"/>
  <c r="M27" i="67"/>
  <c r="K27" i="67"/>
  <c r="J27" i="67"/>
  <c r="F27" i="67"/>
  <c r="AJ26" i="67"/>
  <c r="AI26" i="67"/>
  <c r="AC26" i="67"/>
  <c r="AB26" i="67"/>
  <c r="N26" i="67"/>
  <c r="M26" i="67"/>
  <c r="K26" i="67"/>
  <c r="J26" i="67"/>
  <c r="R26" i="67"/>
  <c r="F26" i="67"/>
  <c r="AJ25" i="67"/>
  <c r="AI25" i="67"/>
  <c r="AC25" i="67"/>
  <c r="AB25" i="67"/>
  <c r="N25" i="67"/>
  <c r="M25" i="67"/>
  <c r="K25" i="67"/>
  <c r="J25" i="67"/>
  <c r="AJ24" i="67"/>
  <c r="AI24" i="67"/>
  <c r="AC24" i="67"/>
  <c r="AB24" i="67"/>
  <c r="N24" i="67"/>
  <c r="M24" i="67"/>
  <c r="K24" i="67"/>
  <c r="J24" i="67"/>
  <c r="AJ23" i="67"/>
  <c r="AI23" i="67"/>
  <c r="AC23" i="67"/>
  <c r="AB23" i="67"/>
  <c r="N23" i="67"/>
  <c r="M23" i="67"/>
  <c r="M22" i="67"/>
  <c r="K23" i="67"/>
  <c r="S23" i="67"/>
  <c r="J23" i="67"/>
  <c r="J22" i="67"/>
  <c r="F23" i="67"/>
  <c r="AH22" i="67"/>
  <c r="AG22" i="67"/>
  <c r="AF22" i="67"/>
  <c r="AJ22" i="67"/>
  <c r="AE22" i="67"/>
  <c r="AI22" i="67"/>
  <c r="AA22" i="67"/>
  <c r="Z22" i="67"/>
  <c r="Y22" i="67"/>
  <c r="AC22" i="67"/>
  <c r="X22" i="67"/>
  <c r="AB22" i="67"/>
  <c r="N22" i="67"/>
  <c r="K22" i="67"/>
  <c r="H22" i="67"/>
  <c r="G22" i="67"/>
  <c r="E22" i="67"/>
  <c r="D22" i="67"/>
  <c r="AJ21" i="67"/>
  <c r="AI21" i="67"/>
  <c r="AC21" i="67"/>
  <c r="AB21" i="67"/>
  <c r="N21" i="67"/>
  <c r="M21" i="67"/>
  <c r="K21" i="67"/>
  <c r="J21" i="67"/>
  <c r="AJ20" i="67"/>
  <c r="AI20" i="67"/>
  <c r="AC20" i="67"/>
  <c r="AB20" i="67"/>
  <c r="N20" i="67"/>
  <c r="M20" i="67"/>
  <c r="K20" i="67"/>
  <c r="L20" i="67"/>
  <c r="J20" i="67"/>
  <c r="AJ19" i="67"/>
  <c r="AI19" i="67"/>
  <c r="AC19" i="67"/>
  <c r="AB19" i="67"/>
  <c r="N19" i="67"/>
  <c r="M19" i="67"/>
  <c r="K19" i="67"/>
  <c r="J19" i="67"/>
  <c r="AJ18" i="67"/>
  <c r="AI18" i="67"/>
  <c r="AC18" i="67"/>
  <c r="AB18" i="67"/>
  <c r="N18" i="67"/>
  <c r="M18" i="67"/>
  <c r="K18" i="67"/>
  <c r="L18" i="67"/>
  <c r="J18" i="67"/>
  <c r="AJ17" i="67"/>
  <c r="AI17" i="67"/>
  <c r="AC17" i="67"/>
  <c r="AB17" i="67"/>
  <c r="N17" i="67"/>
  <c r="M17" i="67"/>
  <c r="K17" i="67"/>
  <c r="J17" i="67"/>
  <c r="AJ16" i="67"/>
  <c r="AI16" i="67"/>
  <c r="AC16" i="67"/>
  <c r="AB16" i="67"/>
  <c r="N16" i="67"/>
  <c r="M16" i="67"/>
  <c r="K16" i="67"/>
  <c r="J16" i="67"/>
  <c r="AJ15" i="67"/>
  <c r="AI15" i="67"/>
  <c r="AC15" i="67"/>
  <c r="AB15" i="67"/>
  <c r="N15" i="67"/>
  <c r="M15" i="67"/>
  <c r="K15" i="67"/>
  <c r="J15" i="67"/>
  <c r="AH14" i="67"/>
  <c r="AG14" i="67"/>
  <c r="AF14" i="67"/>
  <c r="AJ14" i="67"/>
  <c r="AE14" i="67"/>
  <c r="AI14" i="67"/>
  <c r="AA14" i="67"/>
  <c r="Z14" i="67"/>
  <c r="Y14" i="67"/>
  <c r="AC14" i="67"/>
  <c r="X14" i="67"/>
  <c r="AB14" i="67"/>
  <c r="N14" i="67"/>
  <c r="M14" i="67"/>
  <c r="K14" i="67"/>
  <c r="L14" i="67"/>
  <c r="J14" i="67"/>
  <c r="H14" i="67"/>
  <c r="G14" i="67"/>
  <c r="E14" i="67"/>
  <c r="D14" i="67"/>
  <c r="AJ13" i="67"/>
  <c r="AI13" i="67"/>
  <c r="AC13" i="67"/>
  <c r="AB13" i="67"/>
  <c r="N13" i="67"/>
  <c r="N47" i="67"/>
  <c r="M13" i="67"/>
  <c r="M47" i="67"/>
  <c r="K13" i="67"/>
  <c r="K47" i="67"/>
  <c r="J13" i="67"/>
  <c r="J47" i="67"/>
  <c r="AJ12" i="67"/>
  <c r="AI12" i="67"/>
  <c r="AC12" i="67"/>
  <c r="AB12" i="67"/>
  <c r="N12" i="67"/>
  <c r="N46" i="67"/>
  <c r="M12" i="67"/>
  <c r="K12" i="67"/>
  <c r="K46" i="67"/>
  <c r="J12" i="67"/>
  <c r="J46" i="67"/>
  <c r="AJ11" i="67"/>
  <c r="AI11" i="67"/>
  <c r="AC11" i="67"/>
  <c r="AB11" i="67"/>
  <c r="N11" i="67"/>
  <c r="N45" i="67"/>
  <c r="M11" i="67"/>
  <c r="K11" i="67"/>
  <c r="K45" i="67"/>
  <c r="J11" i="67"/>
  <c r="AJ10" i="67"/>
  <c r="AI10" i="67"/>
  <c r="AC10" i="67"/>
  <c r="AB10" i="67"/>
  <c r="N10" i="67"/>
  <c r="N44" i="67"/>
  <c r="O44" i="67"/>
  <c r="M10" i="67"/>
  <c r="M44" i="67"/>
  <c r="K10" i="67"/>
  <c r="K44" i="67"/>
  <c r="L44" i="67"/>
  <c r="J10" i="67"/>
  <c r="J44" i="67"/>
  <c r="AJ9" i="67"/>
  <c r="AI9" i="67"/>
  <c r="AC9" i="67"/>
  <c r="AB9" i="67"/>
  <c r="N9" i="67"/>
  <c r="N43" i="67"/>
  <c r="M9" i="67"/>
  <c r="K9" i="67"/>
  <c r="K43" i="67"/>
  <c r="J9" i="67"/>
  <c r="AJ8" i="67"/>
  <c r="AI8" i="67"/>
  <c r="AC8" i="67"/>
  <c r="AB8" i="67"/>
  <c r="N8" i="67"/>
  <c r="N42" i="67"/>
  <c r="M8" i="67"/>
  <c r="K8" i="67"/>
  <c r="K42" i="67"/>
  <c r="J8" i="67"/>
  <c r="AJ7" i="67"/>
  <c r="AI7" i="67"/>
  <c r="AC7" i="67"/>
  <c r="AB7" i="67"/>
  <c r="N7" i="67"/>
  <c r="N41" i="67"/>
  <c r="N40" i="67"/>
  <c r="M7" i="67"/>
  <c r="K7" i="67"/>
  <c r="K41" i="67"/>
  <c r="J7" i="67"/>
  <c r="AH6" i="67"/>
  <c r="AH39" i="67"/>
  <c r="AG6" i="67"/>
  <c r="AG39" i="67"/>
  <c r="AF6" i="67"/>
  <c r="AF39" i="67"/>
  <c r="AE6" i="67"/>
  <c r="AE39" i="67"/>
  <c r="AA6" i="67"/>
  <c r="AA39" i="67"/>
  <c r="Z6" i="67"/>
  <c r="Z39" i="67"/>
  <c r="Y6" i="67"/>
  <c r="Y39" i="67"/>
  <c r="X6" i="67"/>
  <c r="X39" i="67"/>
  <c r="H6" i="67"/>
  <c r="H39" i="67"/>
  <c r="I39" i="67"/>
  <c r="I40" i="67"/>
  <c r="G6" i="67"/>
  <c r="G39" i="67"/>
  <c r="E6" i="67"/>
  <c r="E39" i="67"/>
  <c r="D6" i="67"/>
  <c r="D39" i="67"/>
  <c r="H49" i="66"/>
  <c r="G49" i="66"/>
  <c r="E49" i="66"/>
  <c r="D49" i="66"/>
  <c r="Q48" i="66"/>
  <c r="P48" i="66"/>
  <c r="H48" i="66"/>
  <c r="G48" i="66"/>
  <c r="E48" i="66"/>
  <c r="F48" i="66"/>
  <c r="D48" i="66"/>
  <c r="Q47" i="66"/>
  <c r="P47" i="66"/>
  <c r="H47" i="66"/>
  <c r="G47" i="66"/>
  <c r="E47" i="66"/>
  <c r="F47" i="66"/>
  <c r="D47" i="66"/>
  <c r="Q46" i="66"/>
  <c r="P46" i="66"/>
  <c r="H46" i="66"/>
  <c r="I46" i="66"/>
  <c r="G46" i="66"/>
  <c r="E46" i="66"/>
  <c r="D46" i="66"/>
  <c r="Q45" i="66"/>
  <c r="P45" i="66"/>
  <c r="H45" i="66"/>
  <c r="G45" i="66"/>
  <c r="E45" i="66"/>
  <c r="D45" i="66"/>
  <c r="H44" i="66"/>
  <c r="G44" i="66"/>
  <c r="E44" i="66"/>
  <c r="D44" i="66"/>
  <c r="Q43" i="66"/>
  <c r="P43" i="66"/>
  <c r="H43" i="66"/>
  <c r="G43" i="66"/>
  <c r="E43" i="66"/>
  <c r="F43" i="66"/>
  <c r="D43" i="66"/>
  <c r="H42" i="66"/>
  <c r="I42" i="66"/>
  <c r="G42" i="66"/>
  <c r="E42" i="66"/>
  <c r="D42" i="66"/>
  <c r="AL39" i="66"/>
  <c r="N39" i="66"/>
  <c r="S39" i="66"/>
  <c r="M39" i="66"/>
  <c r="K39" i="66"/>
  <c r="J39" i="66"/>
  <c r="AL38" i="66"/>
  <c r="AE38" i="66"/>
  <c r="AD38" i="66"/>
  <c r="U38" i="66"/>
  <c r="AL37" i="66"/>
  <c r="AK37" i="66"/>
  <c r="AE37" i="66"/>
  <c r="AD37" i="66"/>
  <c r="U37" i="66"/>
  <c r="AL36" i="66"/>
  <c r="AK36" i="66"/>
  <c r="AE36" i="66"/>
  <c r="AD36" i="66"/>
  <c r="U36" i="66"/>
  <c r="AL35" i="66"/>
  <c r="AK35" i="66"/>
  <c r="AE35" i="66"/>
  <c r="AD35" i="66"/>
  <c r="U35" i="66"/>
  <c r="AL34" i="66"/>
  <c r="AK34" i="66"/>
  <c r="AE34" i="66"/>
  <c r="AD34" i="66"/>
  <c r="U34" i="66"/>
  <c r="AL33" i="66"/>
  <c r="AK33" i="66"/>
  <c r="AE33" i="66"/>
  <c r="AD33" i="66"/>
  <c r="U33" i="66"/>
  <c r="AL32" i="66"/>
  <c r="AK32" i="66"/>
  <c r="AE32" i="66"/>
  <c r="AD32" i="66"/>
  <c r="U32" i="66"/>
  <c r="AJ31" i="66"/>
  <c r="AI31" i="66"/>
  <c r="AH31" i="66"/>
  <c r="AL31" i="66"/>
  <c r="AG31" i="66"/>
  <c r="AK31" i="66"/>
  <c r="AC31" i="66"/>
  <c r="AB31" i="66"/>
  <c r="AA31" i="66"/>
  <c r="AE31" i="66"/>
  <c r="Z31" i="66"/>
  <c r="AD31" i="66"/>
  <c r="U31" i="66"/>
  <c r="AL30" i="66"/>
  <c r="AK30" i="66"/>
  <c r="AE30" i="66"/>
  <c r="AD30" i="66"/>
  <c r="Q30" i="66"/>
  <c r="Q49" i="66"/>
  <c r="P30" i="66"/>
  <c r="P49" i="66"/>
  <c r="N30" i="66"/>
  <c r="M30" i="66"/>
  <c r="K30" i="66"/>
  <c r="J30" i="66"/>
  <c r="AL29" i="66"/>
  <c r="N29" i="66"/>
  <c r="AK29" i="66"/>
  <c r="M29" i="66"/>
  <c r="AE29" i="66"/>
  <c r="K29" i="66"/>
  <c r="AD29" i="66"/>
  <c r="J29" i="66"/>
  <c r="F29" i="66"/>
  <c r="AL28" i="66"/>
  <c r="AK28" i="66"/>
  <c r="AE28" i="66"/>
  <c r="AD28" i="66"/>
  <c r="N28" i="66"/>
  <c r="M28" i="66"/>
  <c r="K28" i="66"/>
  <c r="J28" i="66"/>
  <c r="F28" i="66"/>
  <c r="AL27" i="66"/>
  <c r="AK27" i="66"/>
  <c r="AE27" i="66"/>
  <c r="AD27" i="66"/>
  <c r="N27" i="66"/>
  <c r="M27" i="66"/>
  <c r="O27" i="66"/>
  <c r="K27" i="66"/>
  <c r="J27" i="66"/>
  <c r="I27" i="66"/>
  <c r="F27" i="66"/>
  <c r="AL26" i="66"/>
  <c r="AK26" i="66"/>
  <c r="AE26" i="66"/>
  <c r="AD26" i="66"/>
  <c r="N26" i="66"/>
  <c r="M26" i="66"/>
  <c r="K26" i="66"/>
  <c r="J26" i="66"/>
  <c r="AL25" i="66"/>
  <c r="AK25" i="66"/>
  <c r="AE25" i="66"/>
  <c r="AD25" i="66"/>
  <c r="N25" i="66"/>
  <c r="M25" i="66"/>
  <c r="K25" i="66"/>
  <c r="J25" i="66"/>
  <c r="AL24" i="66"/>
  <c r="AK24" i="66"/>
  <c r="AE24" i="66"/>
  <c r="AD24" i="66"/>
  <c r="N24" i="66"/>
  <c r="M24" i="66"/>
  <c r="K24" i="66"/>
  <c r="J24" i="66"/>
  <c r="F24" i="66"/>
  <c r="AK23" i="66"/>
  <c r="M23" i="66"/>
  <c r="AJ23" i="66"/>
  <c r="AI23" i="66"/>
  <c r="AH23" i="66"/>
  <c r="AL23" i="66"/>
  <c r="N23" i="66"/>
  <c r="AG23" i="66"/>
  <c r="AC23" i="66"/>
  <c r="AB23" i="66"/>
  <c r="AA23" i="66"/>
  <c r="AE23" i="66"/>
  <c r="K23" i="66"/>
  <c r="Z23" i="66"/>
  <c r="AD23" i="66"/>
  <c r="J23" i="66"/>
  <c r="H23" i="66"/>
  <c r="G23" i="66"/>
  <c r="D23" i="66"/>
  <c r="AL21" i="66"/>
  <c r="AK21" i="66"/>
  <c r="AE21" i="66"/>
  <c r="AD21" i="66"/>
  <c r="N21" i="66"/>
  <c r="M21" i="66"/>
  <c r="K21" i="66"/>
  <c r="J21" i="66"/>
  <c r="AL20" i="66"/>
  <c r="AK20" i="66"/>
  <c r="AE20" i="66"/>
  <c r="AD20" i="66"/>
  <c r="N20" i="66"/>
  <c r="M20" i="66"/>
  <c r="K20" i="66"/>
  <c r="S20" i="66"/>
  <c r="J20" i="66"/>
  <c r="AL19" i="66"/>
  <c r="AK19" i="66"/>
  <c r="AE19" i="66"/>
  <c r="AD19" i="66"/>
  <c r="N19" i="66"/>
  <c r="M19" i="66"/>
  <c r="K19" i="66"/>
  <c r="J19" i="66"/>
  <c r="AL18" i="66"/>
  <c r="AK18" i="66"/>
  <c r="AE18" i="66"/>
  <c r="AD18" i="66"/>
  <c r="N18" i="66"/>
  <c r="M18" i="66"/>
  <c r="K18" i="66"/>
  <c r="J18" i="66"/>
  <c r="AL17" i="66"/>
  <c r="AK17" i="66"/>
  <c r="AE17" i="66"/>
  <c r="AD17" i="66"/>
  <c r="N17" i="66"/>
  <c r="M17" i="66"/>
  <c r="K17" i="66"/>
  <c r="J17" i="66"/>
  <c r="AL16" i="66"/>
  <c r="AK16" i="66"/>
  <c r="AE16" i="66"/>
  <c r="AD16" i="66"/>
  <c r="N16" i="66"/>
  <c r="M16" i="66"/>
  <c r="K16" i="66"/>
  <c r="J16" i="66"/>
  <c r="AL15" i="66"/>
  <c r="AK15" i="66"/>
  <c r="AE15" i="66"/>
  <c r="AD15" i="66"/>
  <c r="N15" i="66"/>
  <c r="M15" i="66"/>
  <c r="K15" i="66"/>
  <c r="J15" i="66"/>
  <c r="AJ14" i="66"/>
  <c r="AI14" i="66"/>
  <c r="AH14" i="66"/>
  <c r="AL14" i="66"/>
  <c r="AG14" i="66"/>
  <c r="AK14" i="66"/>
  <c r="M14" i="66"/>
  <c r="AC14" i="66"/>
  <c r="AB14" i="66"/>
  <c r="AA14" i="66"/>
  <c r="AE14" i="66"/>
  <c r="Z14" i="66"/>
  <c r="AD14" i="66"/>
  <c r="J14" i="66"/>
  <c r="H14" i="66"/>
  <c r="G14" i="66"/>
  <c r="E14" i="66"/>
  <c r="D14" i="66"/>
  <c r="D41" i="66"/>
  <c r="AL13" i="66"/>
  <c r="AK13" i="66"/>
  <c r="AE13" i="66"/>
  <c r="AD13" i="66"/>
  <c r="N13" i="66"/>
  <c r="N49" i="66"/>
  <c r="M13" i="66"/>
  <c r="M49" i="66"/>
  <c r="K13" i="66"/>
  <c r="K49" i="66"/>
  <c r="J13" i="66"/>
  <c r="J49" i="66"/>
  <c r="AL12" i="66"/>
  <c r="AK12" i="66"/>
  <c r="AE12" i="66"/>
  <c r="AD12" i="66"/>
  <c r="N12" i="66"/>
  <c r="N48" i="66"/>
  <c r="M12" i="66"/>
  <c r="K12" i="66"/>
  <c r="J12" i="66"/>
  <c r="J48" i="66"/>
  <c r="AL11" i="66"/>
  <c r="AK11" i="66"/>
  <c r="AE11" i="66"/>
  <c r="AD11" i="66"/>
  <c r="N11" i="66"/>
  <c r="M11" i="66"/>
  <c r="M47" i="66"/>
  <c r="K11" i="66"/>
  <c r="J11" i="66"/>
  <c r="J47" i="66"/>
  <c r="AL10" i="66"/>
  <c r="AK10" i="66"/>
  <c r="AE10" i="66"/>
  <c r="AD10" i="66"/>
  <c r="N10" i="66"/>
  <c r="N46" i="66"/>
  <c r="M10" i="66"/>
  <c r="M46" i="66"/>
  <c r="K10" i="66"/>
  <c r="K46" i="66"/>
  <c r="J10" i="66"/>
  <c r="J46" i="66"/>
  <c r="AL9" i="66"/>
  <c r="AK9" i="66"/>
  <c r="AE9" i="66"/>
  <c r="AD9" i="66"/>
  <c r="N9" i="66"/>
  <c r="N45" i="66"/>
  <c r="M9" i="66"/>
  <c r="K9" i="66"/>
  <c r="K45" i="66"/>
  <c r="J9" i="66"/>
  <c r="J45" i="66"/>
  <c r="AL8" i="66"/>
  <c r="AK8" i="66"/>
  <c r="AE8" i="66"/>
  <c r="AD8" i="66"/>
  <c r="N8" i="66"/>
  <c r="N44" i="66"/>
  <c r="M8" i="66"/>
  <c r="K8" i="66"/>
  <c r="K44" i="66"/>
  <c r="J8" i="66"/>
  <c r="J44" i="66"/>
  <c r="AL7" i="66"/>
  <c r="AK7" i="66"/>
  <c r="AE7" i="66"/>
  <c r="AD7" i="66"/>
  <c r="N7" i="66"/>
  <c r="N43" i="66"/>
  <c r="M7" i="66"/>
  <c r="K7" i="66"/>
  <c r="K43" i="66"/>
  <c r="J7" i="66"/>
  <c r="J43" i="66"/>
  <c r="J42" i="66"/>
  <c r="AJ6" i="66"/>
  <c r="AJ40" i="66"/>
  <c r="AI6" i="66"/>
  <c r="AI40" i="66"/>
  <c r="AH6" i="66"/>
  <c r="AH40" i="66"/>
  <c r="AG6" i="66"/>
  <c r="AK6" i="66"/>
  <c r="AC6" i="66"/>
  <c r="AC40" i="66"/>
  <c r="AB6" i="66"/>
  <c r="AB40" i="66"/>
  <c r="AA6" i="66"/>
  <c r="AA40" i="66"/>
  <c r="Z6" i="66"/>
  <c r="AD6" i="66"/>
  <c r="H6" i="66"/>
  <c r="G6" i="66"/>
  <c r="G40" i="66"/>
  <c r="G41" i="66"/>
  <c r="E6" i="66"/>
  <c r="D6" i="66"/>
  <c r="D40" i="66"/>
  <c r="M48" i="66"/>
  <c r="L22" i="67"/>
  <c r="E40" i="66"/>
  <c r="L46" i="66"/>
  <c r="O46" i="66"/>
  <c r="K47" i="66"/>
  <c r="N47" i="66"/>
  <c r="N42" i="66"/>
  <c r="E41" i="66"/>
  <c r="L15" i="66"/>
  <c r="L18" i="66"/>
  <c r="S27" i="66"/>
  <c r="L29" i="66"/>
  <c r="J41" i="67"/>
  <c r="M41" i="67"/>
  <c r="J42" i="67"/>
  <c r="M42" i="67"/>
  <c r="J43" i="67"/>
  <c r="M43" i="67"/>
  <c r="J45" i="67"/>
  <c r="L45" i="67"/>
  <c r="S38" i="67"/>
  <c r="F41" i="67"/>
  <c r="F45" i="67"/>
  <c r="F46" i="67"/>
  <c r="R7" i="66"/>
  <c r="R8" i="66"/>
  <c r="R9" i="66"/>
  <c r="R15" i="66"/>
  <c r="R16" i="66"/>
  <c r="R17" i="66"/>
  <c r="O18" i="66"/>
  <c r="R19" i="66"/>
  <c r="O20" i="66"/>
  <c r="R21" i="66"/>
  <c r="L23" i="66"/>
  <c r="S24" i="66"/>
  <c r="S25" i="66"/>
  <c r="S26" i="66"/>
  <c r="R28" i="66"/>
  <c r="R30" i="66"/>
  <c r="R11" i="67"/>
  <c r="R12" i="67"/>
  <c r="R14" i="67"/>
  <c r="L15" i="67"/>
  <c r="R15" i="67"/>
  <c r="R16" i="67"/>
  <c r="R17" i="67"/>
  <c r="R18" i="67"/>
  <c r="L19" i="67"/>
  <c r="R19" i="67"/>
  <c r="R20" i="67"/>
  <c r="R21" i="67"/>
  <c r="I22" i="67"/>
  <c r="S24" i="67"/>
  <c r="S25" i="67"/>
  <c r="S27" i="67"/>
  <c r="R28" i="67"/>
  <c r="R29" i="67"/>
  <c r="R38" i="67"/>
  <c r="D40" i="67"/>
  <c r="K48" i="66"/>
  <c r="L48" i="66"/>
  <c r="S15" i="66"/>
  <c r="S16" i="66"/>
  <c r="S17" i="66"/>
  <c r="S18" i="66"/>
  <c r="S19" i="66"/>
  <c r="S21" i="66"/>
  <c r="H40" i="66"/>
  <c r="R24" i="66"/>
  <c r="R25" i="66"/>
  <c r="R26" i="66"/>
  <c r="S28" i="66"/>
  <c r="R29" i="66"/>
  <c r="S30" i="66"/>
  <c r="T30" i="66"/>
  <c r="U30" i="66"/>
  <c r="R39" i="66"/>
  <c r="S14" i="67"/>
  <c r="S15" i="67"/>
  <c r="S16" i="67"/>
  <c r="S17" i="67"/>
  <c r="S18" i="67"/>
  <c r="S19" i="67"/>
  <c r="S21" i="67"/>
  <c r="R23" i="67"/>
  <c r="T23" i="67"/>
  <c r="U23" i="67"/>
  <c r="R24" i="67"/>
  <c r="R25" i="67"/>
  <c r="S26" i="67"/>
  <c r="R27" i="67"/>
  <c r="S28" i="67"/>
  <c r="S29" i="67"/>
  <c r="E40" i="67"/>
  <c r="F40" i="67"/>
  <c r="S22" i="67"/>
  <c r="R22" i="67"/>
  <c r="F44" i="67"/>
  <c r="F39" i="67"/>
  <c r="F22" i="67"/>
  <c r="F46" i="66"/>
  <c r="F40" i="66"/>
  <c r="R23" i="66"/>
  <c r="F42" i="66"/>
  <c r="F49" i="66"/>
  <c r="L41" i="67"/>
  <c r="K40" i="67"/>
  <c r="L46" i="67"/>
  <c r="T14" i="67"/>
  <c r="U14" i="67"/>
  <c r="T15" i="67"/>
  <c r="U15" i="67"/>
  <c r="T18" i="67"/>
  <c r="U18" i="67"/>
  <c r="T19" i="67"/>
  <c r="U19" i="67"/>
  <c r="T26" i="67"/>
  <c r="U26" i="67"/>
  <c r="T28" i="67"/>
  <c r="U28" i="67"/>
  <c r="AC6" i="67"/>
  <c r="AJ6" i="67"/>
  <c r="S7" i="67"/>
  <c r="S41" i="67"/>
  <c r="S8" i="67"/>
  <c r="S42" i="67"/>
  <c r="S9" i="67"/>
  <c r="S43" i="67"/>
  <c r="S10" i="67"/>
  <c r="S11" i="67"/>
  <c r="S45" i="67"/>
  <c r="S12" i="67"/>
  <c r="S13" i="67"/>
  <c r="S47" i="67"/>
  <c r="O14" i="67"/>
  <c r="O20" i="67"/>
  <c r="S20" i="67"/>
  <c r="T20" i="67"/>
  <c r="U20" i="67"/>
  <c r="O22" i="67"/>
  <c r="O23" i="67"/>
  <c r="L26" i="67"/>
  <c r="M45" i="67"/>
  <c r="M46" i="67"/>
  <c r="O46" i="67"/>
  <c r="AB6" i="67"/>
  <c r="AI6" i="67"/>
  <c r="R7" i="67"/>
  <c r="R41" i="67"/>
  <c r="R8" i="67"/>
  <c r="R42" i="67"/>
  <c r="R9" i="67"/>
  <c r="R43" i="67"/>
  <c r="R10" i="67"/>
  <c r="R44" i="67"/>
  <c r="R13" i="67"/>
  <c r="R47" i="67"/>
  <c r="O18" i="67"/>
  <c r="O26" i="67"/>
  <c r="O28" i="67"/>
  <c r="J6" i="66"/>
  <c r="AD40" i="66"/>
  <c r="J40" i="66"/>
  <c r="J41" i="66"/>
  <c r="M6" i="66"/>
  <c r="R6" i="66"/>
  <c r="AK40" i="66"/>
  <c r="M40" i="66"/>
  <c r="M41" i="66"/>
  <c r="S23" i="66"/>
  <c r="T23" i="66"/>
  <c r="U23" i="66"/>
  <c r="O23" i="66"/>
  <c r="R14" i="66"/>
  <c r="L43" i="66"/>
  <c r="K42" i="66"/>
  <c r="L42" i="66"/>
  <c r="AF14" i="66"/>
  <c r="K14" i="66"/>
  <c r="L14" i="66"/>
  <c r="N14" i="66"/>
  <c r="AM14" i="66"/>
  <c r="I40" i="66"/>
  <c r="I41" i="66"/>
  <c r="H41" i="66"/>
  <c r="S29" i="66"/>
  <c r="T29" i="66"/>
  <c r="U29" i="66"/>
  <c r="O29" i="66"/>
  <c r="O48" i="66"/>
  <c r="F41" i="66"/>
  <c r="T15" i="66"/>
  <c r="U15" i="66"/>
  <c r="T19" i="66"/>
  <c r="U19" i="66"/>
  <c r="T28" i="66"/>
  <c r="U28" i="66"/>
  <c r="AE6" i="66"/>
  <c r="AL6" i="66"/>
  <c r="S7" i="66"/>
  <c r="S43" i="66"/>
  <c r="S8" i="66"/>
  <c r="S44" i="66"/>
  <c r="S9" i="66"/>
  <c r="S45" i="66"/>
  <c r="S10" i="66"/>
  <c r="S11" i="66"/>
  <c r="S47" i="66"/>
  <c r="S12" i="66"/>
  <c r="S48" i="66"/>
  <c r="S13" i="66"/>
  <c r="S49" i="66"/>
  <c r="R18" i="66"/>
  <c r="T18" i="66"/>
  <c r="U18" i="66"/>
  <c r="L20" i="66"/>
  <c r="R20" i="66"/>
  <c r="T20" i="66"/>
  <c r="U20" i="66"/>
  <c r="I23" i="66"/>
  <c r="L27" i="66"/>
  <c r="R27" i="66"/>
  <c r="T27" i="66"/>
  <c r="U27" i="66"/>
  <c r="Z40" i="66"/>
  <c r="AG40" i="66"/>
  <c r="M43" i="66"/>
  <c r="M44" i="66"/>
  <c r="M45" i="66"/>
  <c r="R10" i="66"/>
  <c r="R46" i="66"/>
  <c r="R11" i="66"/>
  <c r="R47" i="66"/>
  <c r="R12" i="66"/>
  <c r="R48" i="66"/>
  <c r="R13" i="66"/>
  <c r="R49" i="66"/>
  <c r="J40" i="67"/>
  <c r="T49" i="66"/>
  <c r="U49" i="66"/>
  <c r="M40" i="67"/>
  <c r="R46" i="67"/>
  <c r="T24" i="66"/>
  <c r="U24" i="66"/>
  <c r="R44" i="66"/>
  <c r="T47" i="67"/>
  <c r="U47" i="67"/>
  <c r="T27" i="67"/>
  <c r="U27" i="67"/>
  <c r="R45" i="67"/>
  <c r="T45" i="67"/>
  <c r="U45" i="67"/>
  <c r="R45" i="66"/>
  <c r="R43" i="66"/>
  <c r="T22" i="67"/>
  <c r="U22" i="67"/>
  <c r="R42" i="66"/>
  <c r="AI39" i="67"/>
  <c r="M6" i="67"/>
  <c r="T41" i="67"/>
  <c r="U41" i="67"/>
  <c r="AC39" i="67"/>
  <c r="K6" i="67"/>
  <c r="K39" i="67"/>
  <c r="AB39" i="67"/>
  <c r="J6" i="67"/>
  <c r="J39" i="67"/>
  <c r="S44" i="67"/>
  <c r="T44" i="67"/>
  <c r="U44" i="67"/>
  <c r="T10" i="67"/>
  <c r="U10" i="67"/>
  <c r="AJ39" i="67"/>
  <c r="N6" i="67"/>
  <c r="R40" i="67"/>
  <c r="S46" i="67"/>
  <c r="T46" i="67"/>
  <c r="U46" i="67"/>
  <c r="S46" i="66"/>
  <c r="T46" i="66"/>
  <c r="U46" i="66"/>
  <c r="T10" i="66"/>
  <c r="U10" i="66"/>
  <c r="AL40" i="66"/>
  <c r="N40" i="66"/>
  <c r="N6" i="66"/>
  <c r="M42" i="66"/>
  <c r="O42" i="66"/>
  <c r="T48" i="66"/>
  <c r="R40" i="66"/>
  <c r="R41" i="66"/>
  <c r="T43" i="66"/>
  <c r="U43" i="66"/>
  <c r="AE40" i="66"/>
  <c r="K40" i="66"/>
  <c r="K6" i="66"/>
  <c r="S14" i="66"/>
  <c r="T14" i="66"/>
  <c r="U14" i="66"/>
  <c r="O14" i="66"/>
  <c r="T47" i="66"/>
  <c r="U47" i="66"/>
  <c r="U48" i="66"/>
  <c r="S42" i="66"/>
  <c r="T42" i="66"/>
  <c r="U42" i="66"/>
  <c r="N39" i="67"/>
  <c r="S6" i="67"/>
  <c r="R6" i="67"/>
  <c r="R39" i="67"/>
  <c r="M39" i="67"/>
  <c r="L39" i="67"/>
  <c r="L40" i="67"/>
  <c r="S40" i="67"/>
  <c r="T40" i="67"/>
  <c r="U40" i="67"/>
  <c r="O40" i="66"/>
  <c r="O41" i="66"/>
  <c r="N41" i="66"/>
  <c r="K41" i="66"/>
  <c r="L40" i="66"/>
  <c r="L41" i="66"/>
  <c r="S6" i="66"/>
  <c r="O39" i="67"/>
  <c r="O40" i="67"/>
  <c r="T6" i="67"/>
  <c r="U6" i="67"/>
  <c r="S39" i="67"/>
  <c r="T39" i="67"/>
  <c r="U39" i="67"/>
  <c r="S40" i="66"/>
  <c r="T6" i="66"/>
  <c r="U6" i="66"/>
  <c r="S41" i="66"/>
  <c r="T41" i="66"/>
  <c r="U41" i="66"/>
  <c r="T40" i="66"/>
  <c r="U40" i="66"/>
  <c r="S8" i="60"/>
  <c r="S9" i="60"/>
  <c r="S10" i="60"/>
  <c r="S11" i="60"/>
  <c r="S12" i="60"/>
  <c r="S13" i="60"/>
  <c r="S15" i="60"/>
  <c r="S16" i="60"/>
  <c r="S17" i="60"/>
  <c r="S18" i="60"/>
  <c r="S19" i="60"/>
  <c r="S20" i="60"/>
  <c r="S21" i="60"/>
  <c r="S23" i="60"/>
  <c r="S24" i="60"/>
  <c r="S25" i="60"/>
  <c r="S26" i="60"/>
  <c r="S27" i="60"/>
  <c r="S28" i="60"/>
  <c r="S29" i="60"/>
  <c r="S30" i="60"/>
  <c r="S31" i="60"/>
  <c r="S32" i="60"/>
  <c r="S42" i="60"/>
  <c r="S33" i="60"/>
  <c r="S43" i="60"/>
  <c r="S34" i="60"/>
  <c r="S44" i="60"/>
  <c r="S35" i="60"/>
  <c r="S45" i="60"/>
  <c r="S36" i="60"/>
  <c r="S46" i="60"/>
  <c r="S37" i="60"/>
  <c r="S38" i="60"/>
  <c r="S7" i="60"/>
  <c r="S6" i="60"/>
  <c r="S14" i="60"/>
  <c r="S41" i="60"/>
  <c r="S47" i="60"/>
  <c r="S22" i="60"/>
  <c r="S39" i="60"/>
  <c r="Q41" i="60"/>
  <c r="Q42" i="60"/>
  <c r="Q43" i="60"/>
  <c r="Q44" i="60"/>
  <c r="Q45" i="60"/>
  <c r="Q46" i="60"/>
  <c r="Q47" i="60"/>
  <c r="Q22" i="60"/>
  <c r="Q14" i="60"/>
  <c r="Q6" i="60"/>
  <c r="V30" i="60"/>
  <c r="W30" i="60"/>
  <c r="X30" i="60"/>
  <c r="V31" i="60"/>
  <c r="W31" i="60"/>
  <c r="X31" i="60"/>
  <c r="V32" i="60"/>
  <c r="W32" i="60"/>
  <c r="X32" i="60"/>
  <c r="V33" i="60"/>
  <c r="W33" i="60"/>
  <c r="X33" i="60"/>
  <c r="V34" i="60"/>
  <c r="W34" i="60"/>
  <c r="X34" i="60"/>
  <c r="V35" i="60"/>
  <c r="W35" i="60"/>
  <c r="X35" i="60"/>
  <c r="V36" i="60"/>
  <c r="W36" i="60"/>
  <c r="X36" i="60"/>
  <c r="V37" i="60"/>
  <c r="W37" i="60"/>
  <c r="X37" i="60"/>
  <c r="V38" i="60"/>
  <c r="W38" i="60"/>
  <c r="X38" i="60"/>
  <c r="U7" i="60"/>
  <c r="U8" i="60"/>
  <c r="U9" i="60"/>
  <c r="U10" i="60"/>
  <c r="U11" i="60"/>
  <c r="U12" i="60"/>
  <c r="U13" i="60"/>
  <c r="R47" i="60"/>
  <c r="P47" i="60"/>
  <c r="O47" i="60"/>
  <c r="R46" i="60"/>
  <c r="P46" i="60"/>
  <c r="O46" i="60"/>
  <c r="R45" i="60"/>
  <c r="P45" i="60"/>
  <c r="O45" i="60"/>
  <c r="R44" i="60"/>
  <c r="P44" i="60"/>
  <c r="O44" i="60"/>
  <c r="R43" i="60"/>
  <c r="P43" i="60"/>
  <c r="O43" i="60"/>
  <c r="R42" i="60"/>
  <c r="P42" i="60"/>
  <c r="O42" i="60"/>
  <c r="R41" i="60"/>
  <c r="P41" i="60"/>
  <c r="O41" i="60"/>
  <c r="T26" i="60"/>
  <c r="R22" i="60"/>
  <c r="P22" i="60"/>
  <c r="O22" i="60"/>
  <c r="R14" i="60"/>
  <c r="P14" i="60"/>
  <c r="O14" i="60"/>
  <c r="T46" i="60"/>
  <c r="T45" i="60"/>
  <c r="T44" i="60"/>
  <c r="T41" i="60"/>
  <c r="R6" i="60"/>
  <c r="P6" i="60"/>
  <c r="O6" i="60"/>
  <c r="M8" i="60"/>
  <c r="M9" i="60"/>
  <c r="N9" i="60"/>
  <c r="M10" i="60"/>
  <c r="M11" i="60"/>
  <c r="N11" i="60"/>
  <c r="M12" i="60"/>
  <c r="M13" i="60"/>
  <c r="N13" i="60"/>
  <c r="M15" i="60"/>
  <c r="M16" i="60"/>
  <c r="M17" i="60"/>
  <c r="M18" i="60"/>
  <c r="M19" i="60"/>
  <c r="M20" i="60"/>
  <c r="M21" i="60"/>
  <c r="M23" i="60"/>
  <c r="M24" i="60"/>
  <c r="M25" i="60"/>
  <c r="M26" i="60"/>
  <c r="M27" i="60"/>
  <c r="M28" i="60"/>
  <c r="M29" i="60"/>
  <c r="M7" i="60"/>
  <c r="N7" i="60"/>
  <c r="K41" i="60"/>
  <c r="L41" i="60"/>
  <c r="K42" i="60"/>
  <c r="L42" i="60"/>
  <c r="K43" i="60"/>
  <c r="L43" i="60"/>
  <c r="K44" i="60"/>
  <c r="L44" i="60"/>
  <c r="K45" i="60"/>
  <c r="L45" i="60"/>
  <c r="K46" i="60"/>
  <c r="L46" i="60"/>
  <c r="K47" i="60"/>
  <c r="L47" i="60"/>
  <c r="K22" i="60"/>
  <c r="L22" i="60"/>
  <c r="K14" i="60"/>
  <c r="L14" i="60"/>
  <c r="K6" i="60"/>
  <c r="L6" i="60"/>
  <c r="J41" i="60"/>
  <c r="S40" i="60"/>
  <c r="V15" i="60"/>
  <c r="V16" i="60"/>
  <c r="V18" i="60"/>
  <c r="V19" i="60"/>
  <c r="V20" i="60"/>
  <c r="V24" i="60"/>
  <c r="V28" i="60"/>
  <c r="T15" i="60"/>
  <c r="V17" i="60"/>
  <c r="T18" i="60"/>
  <c r="T19" i="60"/>
  <c r="V21" i="60"/>
  <c r="V23" i="60"/>
  <c r="V25" i="60"/>
  <c r="V27" i="60"/>
  <c r="V29" i="60"/>
  <c r="Q39" i="60"/>
  <c r="Q40" i="60"/>
  <c r="T28" i="60"/>
  <c r="T6" i="60"/>
  <c r="V13" i="60"/>
  <c r="W13" i="60"/>
  <c r="X13" i="60"/>
  <c r="V11" i="60"/>
  <c r="W11" i="60"/>
  <c r="X11" i="60"/>
  <c r="V9" i="60"/>
  <c r="W9" i="60"/>
  <c r="X9" i="60"/>
  <c r="V7" i="60"/>
  <c r="W7" i="60"/>
  <c r="X7" i="60"/>
  <c r="T20" i="60"/>
  <c r="V26" i="60"/>
  <c r="V12" i="60"/>
  <c r="W12" i="60"/>
  <c r="X12" i="60"/>
  <c r="V10" i="60"/>
  <c r="W10" i="60"/>
  <c r="X10" i="60"/>
  <c r="V8" i="60"/>
  <c r="W8" i="60"/>
  <c r="X8" i="60"/>
  <c r="O39" i="60"/>
  <c r="O40" i="60"/>
  <c r="R39" i="60"/>
  <c r="R40" i="60"/>
  <c r="P39" i="60"/>
  <c r="P40" i="60"/>
  <c r="T14" i="60"/>
  <c r="T7" i="60"/>
  <c r="T8" i="60"/>
  <c r="T9" i="60"/>
  <c r="T10" i="60"/>
  <c r="T11" i="60"/>
  <c r="T12" i="60"/>
  <c r="T13" i="60"/>
  <c r="M22" i="60"/>
  <c r="M14" i="60"/>
  <c r="M46" i="60"/>
  <c r="M44" i="60"/>
  <c r="M42" i="60"/>
  <c r="M47" i="60"/>
  <c r="M45" i="60"/>
  <c r="M43" i="60"/>
  <c r="M41" i="60"/>
  <c r="N12" i="60"/>
  <c r="N10" i="60"/>
  <c r="N8" i="60"/>
  <c r="M6" i="60"/>
  <c r="L39" i="60"/>
  <c r="L40" i="60"/>
  <c r="K39" i="60"/>
  <c r="K40" i="60"/>
  <c r="T39" i="60"/>
  <c r="T22" i="60"/>
  <c r="T40" i="60"/>
  <c r="M39" i="60"/>
  <c r="M40" i="60"/>
  <c r="J6" i="60"/>
  <c r="N6" i="60"/>
  <c r="H22" i="60"/>
  <c r="E22" i="60"/>
  <c r="E39" i="60"/>
  <c r="V22" i="60"/>
  <c r="H47" i="60"/>
  <c r="G47" i="60"/>
  <c r="E47" i="60"/>
  <c r="H46" i="60"/>
  <c r="G46" i="60"/>
  <c r="E46" i="60"/>
  <c r="H45" i="60"/>
  <c r="G45" i="60"/>
  <c r="E45" i="60"/>
  <c r="H44" i="60"/>
  <c r="G44" i="60"/>
  <c r="E44" i="60"/>
  <c r="H43" i="60"/>
  <c r="G43" i="60"/>
  <c r="E43" i="60"/>
  <c r="D43" i="60"/>
  <c r="H42" i="60"/>
  <c r="G42" i="60"/>
  <c r="E42" i="60"/>
  <c r="D42" i="60"/>
  <c r="H41" i="60"/>
  <c r="G41" i="60"/>
  <c r="E41" i="60"/>
  <c r="AL29" i="60"/>
  <c r="AK29" i="60"/>
  <c r="AE29" i="60"/>
  <c r="AD29" i="60"/>
  <c r="AL28" i="60"/>
  <c r="AK28" i="60"/>
  <c r="AE28" i="60"/>
  <c r="AD28" i="60"/>
  <c r="N28" i="60"/>
  <c r="AL27" i="60"/>
  <c r="AK27" i="60"/>
  <c r="AE27" i="60"/>
  <c r="AD27" i="60"/>
  <c r="AL26" i="60"/>
  <c r="AK26" i="60"/>
  <c r="AE26" i="60"/>
  <c r="AD26" i="60"/>
  <c r="N26" i="60"/>
  <c r="I26" i="60"/>
  <c r="AL25" i="60"/>
  <c r="AK25" i="60"/>
  <c r="AE25" i="60"/>
  <c r="AD25" i="60"/>
  <c r="U25" i="60"/>
  <c r="W25" i="60"/>
  <c r="X25" i="60"/>
  <c r="AL24" i="60"/>
  <c r="AK24" i="60"/>
  <c r="AE24" i="60"/>
  <c r="AD24" i="60"/>
  <c r="U24" i="60"/>
  <c r="W24" i="60"/>
  <c r="X24" i="60"/>
  <c r="AL23" i="60"/>
  <c r="AK23" i="60"/>
  <c r="AK22" i="60"/>
  <c r="AE23" i="60"/>
  <c r="AD23" i="60"/>
  <c r="AL22" i="60"/>
  <c r="AB22" i="60"/>
  <c r="AE22" i="60"/>
  <c r="AD22" i="60"/>
  <c r="J22" i="60"/>
  <c r="G22" i="60"/>
  <c r="AL21" i="60"/>
  <c r="AK21" i="60"/>
  <c r="AE21" i="60"/>
  <c r="AD21" i="60"/>
  <c r="AL20" i="60"/>
  <c r="AK20" i="60"/>
  <c r="AE20" i="60"/>
  <c r="AD20" i="60"/>
  <c r="N20" i="60"/>
  <c r="AL19" i="60"/>
  <c r="AK19" i="60"/>
  <c r="AE19" i="60"/>
  <c r="AD19" i="60"/>
  <c r="N19" i="60"/>
  <c r="AL18" i="60"/>
  <c r="AK18" i="60"/>
  <c r="AE18" i="60"/>
  <c r="AD18" i="60"/>
  <c r="U18" i="60"/>
  <c r="W18" i="60"/>
  <c r="X18" i="60"/>
  <c r="AL17" i="60"/>
  <c r="AK17" i="60"/>
  <c r="AE17" i="60"/>
  <c r="AD17" i="60"/>
  <c r="U17" i="60"/>
  <c r="W17" i="60"/>
  <c r="X17" i="60"/>
  <c r="AL16" i="60"/>
  <c r="AK16" i="60"/>
  <c r="AE16" i="60"/>
  <c r="AD16" i="60"/>
  <c r="AL15" i="60"/>
  <c r="AK15" i="60"/>
  <c r="AE15" i="60"/>
  <c r="AD15" i="60"/>
  <c r="N15" i="60"/>
  <c r="AL14" i="60"/>
  <c r="AK14" i="60"/>
  <c r="AB14" i="60"/>
  <c r="AE14" i="60"/>
  <c r="AD14" i="60"/>
  <c r="J14" i="60"/>
  <c r="H14" i="60"/>
  <c r="V14" i="60"/>
  <c r="G14" i="60"/>
  <c r="AL13" i="60"/>
  <c r="AK13" i="60"/>
  <c r="AE13" i="60"/>
  <c r="AD13" i="60"/>
  <c r="J47" i="60"/>
  <c r="AL12" i="60"/>
  <c r="AK12" i="60"/>
  <c r="AE12" i="60"/>
  <c r="AD12" i="60"/>
  <c r="J46" i="60"/>
  <c r="AL11" i="60"/>
  <c r="AK11" i="60"/>
  <c r="AE11" i="60"/>
  <c r="AD11" i="60"/>
  <c r="J45" i="60"/>
  <c r="AL10" i="60"/>
  <c r="AK10" i="60"/>
  <c r="AE10" i="60"/>
  <c r="AD10" i="60"/>
  <c r="J44" i="60"/>
  <c r="AL9" i="60"/>
  <c r="AK9" i="60"/>
  <c r="AE9" i="60"/>
  <c r="AD9" i="60"/>
  <c r="J43" i="60"/>
  <c r="AL8" i="60"/>
  <c r="AK8" i="60"/>
  <c r="AE8" i="60"/>
  <c r="AD8" i="60"/>
  <c r="J42" i="60"/>
  <c r="AL7" i="60"/>
  <c r="AK7" i="60"/>
  <c r="AE7" i="60"/>
  <c r="AD7" i="60"/>
  <c r="AB6" i="60"/>
  <c r="AB39" i="60"/>
  <c r="V44" i="60"/>
  <c r="V46" i="60"/>
  <c r="V41" i="60"/>
  <c r="V42" i="60"/>
  <c r="V43" i="60"/>
  <c r="V45" i="60"/>
  <c r="V47" i="60"/>
  <c r="G39" i="60"/>
  <c r="G40" i="60"/>
  <c r="U43" i="60"/>
  <c r="N14" i="60"/>
  <c r="J39" i="60"/>
  <c r="N39" i="60"/>
  <c r="E40" i="60"/>
  <c r="N22" i="60"/>
  <c r="N45" i="60"/>
  <c r="U14" i="60"/>
  <c r="W14" i="60"/>
  <c r="X14" i="60"/>
  <c r="N41" i="60"/>
  <c r="I22" i="60"/>
  <c r="I44" i="60"/>
  <c r="N44" i="60"/>
  <c r="N46" i="60"/>
  <c r="AD6" i="60"/>
  <c r="AK6" i="60"/>
  <c r="U15" i="60"/>
  <c r="W15" i="60"/>
  <c r="X15" i="60"/>
  <c r="U16" i="60"/>
  <c r="N18" i="60"/>
  <c r="H39" i="60"/>
  <c r="V39" i="60"/>
  <c r="J40" i="60"/>
  <c r="AE6" i="60"/>
  <c r="AL6" i="60"/>
  <c r="U19" i="60"/>
  <c r="W19" i="60"/>
  <c r="X19" i="60"/>
  <c r="U20" i="60"/>
  <c r="W20" i="60"/>
  <c r="X20" i="60"/>
  <c r="U21" i="60"/>
  <c r="W21" i="60"/>
  <c r="X21" i="60"/>
  <c r="W43" i="60"/>
  <c r="X43" i="60"/>
  <c r="U42" i="60"/>
  <c r="W16" i="60"/>
  <c r="X16" i="60"/>
  <c r="W42" i="60"/>
  <c r="X42" i="60"/>
  <c r="AE39" i="60"/>
  <c r="I39" i="60"/>
  <c r="I40" i="60"/>
  <c r="H40" i="60"/>
  <c r="V40" i="60"/>
  <c r="AD39" i="60"/>
  <c r="AL39" i="60"/>
  <c r="AK39" i="60"/>
  <c r="N40" i="60"/>
  <c r="U6" i="60"/>
  <c r="V6" i="60"/>
  <c r="W6" i="60"/>
  <c r="X6" i="60"/>
  <c r="T30" i="27"/>
  <c r="U30" i="27"/>
  <c r="T31" i="27"/>
  <c r="U31" i="27"/>
  <c r="T32" i="27"/>
  <c r="U32" i="27"/>
  <c r="T33" i="27"/>
  <c r="U33" i="27"/>
  <c r="T34" i="27"/>
  <c r="U34" i="27"/>
  <c r="T35" i="27"/>
  <c r="U35" i="27"/>
  <c r="T36" i="27"/>
  <c r="U36" i="27"/>
  <c r="T37" i="27"/>
  <c r="U37" i="27"/>
  <c r="T38" i="27"/>
  <c r="U38" i="27"/>
  <c r="H41" i="27"/>
  <c r="H42" i="27"/>
  <c r="H43" i="27"/>
  <c r="H44" i="27"/>
  <c r="H45" i="27"/>
  <c r="H46" i="27"/>
  <c r="H47" i="27"/>
  <c r="G47" i="27"/>
  <c r="G46" i="27"/>
  <c r="G45" i="27"/>
  <c r="G44" i="27"/>
  <c r="G43" i="27"/>
  <c r="G42" i="27"/>
  <c r="G41" i="27"/>
  <c r="E41" i="27"/>
  <c r="E42" i="27"/>
  <c r="E43" i="27"/>
  <c r="E44" i="27"/>
  <c r="E45" i="27"/>
  <c r="E46" i="27"/>
  <c r="E47" i="27"/>
  <c r="H22" i="27"/>
  <c r="G22" i="27"/>
  <c r="G14" i="27"/>
  <c r="E22" i="27"/>
  <c r="E14" i="27"/>
  <c r="E6" i="27"/>
  <c r="G6" i="27"/>
  <c r="H6" i="27"/>
  <c r="D47" i="27"/>
  <c r="D46" i="27"/>
  <c r="D45" i="27"/>
  <c r="D44" i="27"/>
  <c r="D43" i="27"/>
  <c r="D42" i="27"/>
  <c r="D41" i="27"/>
  <c r="D22" i="27"/>
  <c r="D14" i="27"/>
  <c r="D6" i="27"/>
  <c r="E6" i="18"/>
  <c r="G6" i="18"/>
  <c r="H6" i="18"/>
  <c r="D6" i="18"/>
  <c r="D14" i="18"/>
  <c r="G6" i="17"/>
  <c r="H6" i="17"/>
  <c r="E6" i="17"/>
  <c r="D6" i="17"/>
  <c r="D14" i="17"/>
  <c r="AF22" i="27"/>
  <c r="AG22" i="27"/>
  <c r="AH22" i="27"/>
  <c r="AE22" i="27"/>
  <c r="AI22" i="27"/>
  <c r="AE14" i="27"/>
  <c r="AF14" i="27"/>
  <c r="AG14" i="27"/>
  <c r="AH14" i="27"/>
  <c r="AF6" i="27"/>
  <c r="AG6" i="27"/>
  <c r="AH6" i="27"/>
  <c r="AE6" i="27"/>
  <c r="AA6" i="27"/>
  <c r="Y22" i="27"/>
  <c r="Z22" i="27"/>
  <c r="AA22" i="27"/>
  <c r="AA14" i="27"/>
  <c r="Y14" i="27"/>
  <c r="Z14" i="27"/>
  <c r="Y6" i="27"/>
  <c r="Z6" i="27"/>
  <c r="X22" i="27"/>
  <c r="X14" i="27"/>
  <c r="X6" i="27"/>
  <c r="D39" i="27"/>
  <c r="E39" i="27"/>
  <c r="G39" i="27"/>
  <c r="H40" i="27"/>
  <c r="AH39" i="27"/>
  <c r="AG39" i="27"/>
  <c r="AF39" i="27"/>
  <c r="AE39" i="27"/>
  <c r="AA39" i="27"/>
  <c r="Z39" i="27"/>
  <c r="Y39" i="27"/>
  <c r="X39" i="27"/>
  <c r="E40" i="27"/>
  <c r="G40" i="27"/>
  <c r="T30" i="17"/>
  <c r="U30" i="17"/>
  <c r="T31" i="17"/>
  <c r="U31" i="17"/>
  <c r="T32" i="17"/>
  <c r="U32" i="17"/>
  <c r="T33" i="17"/>
  <c r="U33" i="17"/>
  <c r="T34" i="17"/>
  <c r="U34" i="17"/>
  <c r="T35" i="17"/>
  <c r="U35" i="17"/>
  <c r="T36" i="17"/>
  <c r="U36" i="17"/>
  <c r="T37" i="17"/>
  <c r="U37" i="17"/>
  <c r="T30" i="18"/>
  <c r="T31" i="18"/>
  <c r="T32" i="18"/>
  <c r="T33" i="18"/>
  <c r="T34" i="18"/>
  <c r="T35" i="18"/>
  <c r="T36" i="18"/>
  <c r="T37" i="18"/>
  <c r="U30" i="18"/>
  <c r="U31" i="18"/>
  <c r="U32" i="18"/>
  <c r="U33" i="18"/>
  <c r="U34" i="18"/>
  <c r="U35" i="18"/>
  <c r="U36" i="18"/>
  <c r="U37" i="18"/>
  <c r="AH22" i="18"/>
  <c r="AG22" i="18"/>
  <c r="AF22" i="18"/>
  <c r="AE22" i="18"/>
  <c r="AI22" i="18"/>
  <c r="AH14" i="18"/>
  <c r="AG14" i="18"/>
  <c r="AF14" i="18"/>
  <c r="AE14" i="18"/>
  <c r="AE6" i="18"/>
  <c r="AF6" i="18"/>
  <c r="AG6" i="18"/>
  <c r="AH6" i="18"/>
  <c r="AA6" i="18"/>
  <c r="Y22" i="18"/>
  <c r="Z22" i="18"/>
  <c r="AA22" i="18"/>
  <c r="X22" i="18"/>
  <c r="X14" i="18"/>
  <c r="AA14" i="18"/>
  <c r="Z14" i="18"/>
  <c r="Y14" i="18"/>
  <c r="Y6" i="18"/>
  <c r="Z6" i="18"/>
  <c r="X6" i="18"/>
  <c r="H47" i="18"/>
  <c r="H46" i="18"/>
  <c r="H45" i="18"/>
  <c r="H44" i="18"/>
  <c r="H43" i="18"/>
  <c r="H42" i="18"/>
  <c r="H41" i="18"/>
  <c r="H40" i="18"/>
  <c r="G47" i="18"/>
  <c r="G46" i="18"/>
  <c r="G45" i="18"/>
  <c r="G44" i="18"/>
  <c r="G43" i="18"/>
  <c r="G42" i="18"/>
  <c r="G41" i="18"/>
  <c r="H22" i="18"/>
  <c r="G22" i="18"/>
  <c r="E22" i="18"/>
  <c r="E47" i="18"/>
  <c r="E46" i="18"/>
  <c r="E45" i="18"/>
  <c r="E44" i="18"/>
  <c r="E43" i="18"/>
  <c r="E42" i="18"/>
  <c r="E41" i="18"/>
  <c r="E40" i="18"/>
  <c r="D47" i="18"/>
  <c r="D46" i="18"/>
  <c r="D45" i="18"/>
  <c r="D44" i="18"/>
  <c r="D43" i="18"/>
  <c r="D42" i="18"/>
  <c r="D41" i="18"/>
  <c r="D39" i="18"/>
  <c r="D22" i="18"/>
  <c r="D40" i="18"/>
  <c r="AF39" i="18"/>
  <c r="AH39" i="18"/>
  <c r="AG39" i="18"/>
  <c r="AE39" i="18"/>
  <c r="AA39" i="18"/>
  <c r="Z39" i="18"/>
  <c r="Y39" i="18"/>
  <c r="X39" i="18"/>
  <c r="G40" i="18"/>
  <c r="D44" i="17"/>
  <c r="D43" i="17"/>
  <c r="D42" i="17"/>
  <c r="M38" i="17"/>
  <c r="AJ22" i="17"/>
  <c r="AI22" i="17"/>
  <c r="AH22" i="17"/>
  <c r="AG22" i="17"/>
  <c r="AJ14" i="17"/>
  <c r="AI14" i="17"/>
  <c r="AH14" i="17"/>
  <c r="AG14" i="17"/>
  <c r="AG6" i="17"/>
  <c r="AH6" i="17"/>
  <c r="AI6" i="17"/>
  <c r="AJ6" i="17"/>
  <c r="AC6" i="17"/>
  <c r="AC22" i="17"/>
  <c r="AC14" i="17"/>
  <c r="AB22" i="17"/>
  <c r="AB14" i="17"/>
  <c r="AB6" i="17"/>
  <c r="AB39" i="17"/>
  <c r="AA22" i="17"/>
  <c r="AA14" i="17"/>
  <c r="AA6" i="17"/>
  <c r="AA39" i="17"/>
  <c r="AC39" i="17"/>
  <c r="AJ39" i="17"/>
  <c r="AI39" i="17"/>
  <c r="AH39" i="17"/>
  <c r="AG39" i="17"/>
  <c r="Z22" i="17"/>
  <c r="Z14" i="17"/>
  <c r="Z6" i="17"/>
  <c r="H22" i="17"/>
  <c r="G22" i="17"/>
  <c r="E22" i="17"/>
  <c r="E14" i="17"/>
  <c r="D22" i="17"/>
  <c r="D39" i="17"/>
  <c r="Z39" i="17"/>
  <c r="E39" i="17"/>
  <c r="C21" i="46"/>
  <c r="U7" i="53"/>
  <c r="U8" i="53"/>
  <c r="U9" i="53"/>
  <c r="U11" i="53"/>
  <c r="U12" i="53"/>
  <c r="U13" i="53"/>
  <c r="U16" i="53"/>
  <c r="U17" i="53"/>
  <c r="U21" i="53"/>
  <c r="U24" i="53"/>
  <c r="U25" i="53"/>
  <c r="U34" i="53"/>
  <c r="U35" i="53"/>
  <c r="U7" i="52"/>
  <c r="U8" i="52"/>
  <c r="U9" i="52"/>
  <c r="U11" i="52"/>
  <c r="U12" i="52"/>
  <c r="U13" i="52"/>
  <c r="U16" i="52"/>
  <c r="U17" i="52"/>
  <c r="U21" i="52"/>
  <c r="U24" i="52"/>
  <c r="U25" i="52"/>
  <c r="U34" i="52"/>
  <c r="U35" i="52"/>
  <c r="U7" i="51"/>
  <c r="U8" i="51"/>
  <c r="U9" i="51"/>
  <c r="U11" i="51"/>
  <c r="U12" i="51"/>
  <c r="U13" i="51"/>
  <c r="U16" i="51"/>
  <c r="U17" i="51"/>
  <c r="U21" i="51"/>
  <c r="U24" i="51"/>
  <c r="U25" i="51"/>
  <c r="U34" i="51"/>
  <c r="U35" i="51"/>
  <c r="U7" i="50"/>
  <c r="U8" i="50"/>
  <c r="U9" i="50"/>
  <c r="U11" i="50"/>
  <c r="U12" i="50"/>
  <c r="U13" i="50"/>
  <c r="U16" i="50"/>
  <c r="U17" i="50"/>
  <c r="U21" i="50"/>
  <c r="U24" i="50"/>
  <c r="U25" i="50"/>
  <c r="U34" i="50"/>
  <c r="U35" i="50"/>
  <c r="Y6" i="53"/>
  <c r="AA6" i="52"/>
  <c r="AA6" i="51"/>
  <c r="Z6" i="51"/>
  <c r="Y6" i="51"/>
  <c r="K30" i="50"/>
  <c r="E22" i="50"/>
  <c r="D22" i="51"/>
  <c r="D14" i="51"/>
  <c r="D22" i="50"/>
  <c r="F22" i="27"/>
  <c r="I22" i="27"/>
  <c r="AB22" i="27"/>
  <c r="AC22" i="27"/>
  <c r="AJ22" i="27"/>
  <c r="F23" i="27"/>
  <c r="AB23" i="27"/>
  <c r="J23" i="27"/>
  <c r="AC23" i="27"/>
  <c r="K23" i="27"/>
  <c r="AI23" i="27"/>
  <c r="M23" i="27"/>
  <c r="AJ23" i="27"/>
  <c r="N23" i="27"/>
  <c r="AB24" i="27"/>
  <c r="J24" i="27"/>
  <c r="AC24" i="27"/>
  <c r="K24" i="27"/>
  <c r="AI24" i="27"/>
  <c r="M24" i="27"/>
  <c r="R24" i="27"/>
  <c r="AJ24" i="27"/>
  <c r="N24" i="27"/>
  <c r="S24" i="27"/>
  <c r="AB25" i="27"/>
  <c r="J25" i="27"/>
  <c r="AC25" i="27"/>
  <c r="K25" i="27"/>
  <c r="AI25" i="27"/>
  <c r="M25" i="27"/>
  <c r="AJ25" i="27"/>
  <c r="N25" i="27"/>
  <c r="S25" i="27"/>
  <c r="F26" i="27"/>
  <c r="I26" i="27"/>
  <c r="AB26" i="27"/>
  <c r="J26" i="27"/>
  <c r="AC26" i="27"/>
  <c r="K26" i="27"/>
  <c r="AI26" i="27"/>
  <c r="M26" i="27"/>
  <c r="R26" i="27"/>
  <c r="AJ26" i="27"/>
  <c r="N26" i="27"/>
  <c r="F27" i="27"/>
  <c r="AB27" i="27"/>
  <c r="J27" i="27"/>
  <c r="AC27" i="27"/>
  <c r="K27" i="27"/>
  <c r="AI27" i="27"/>
  <c r="M27" i="27"/>
  <c r="AJ27" i="27"/>
  <c r="N27" i="27"/>
  <c r="S27" i="27"/>
  <c r="F28" i="27"/>
  <c r="AB28" i="27"/>
  <c r="J28" i="27"/>
  <c r="AC28" i="27"/>
  <c r="K28" i="27"/>
  <c r="AI28" i="27"/>
  <c r="M28" i="27"/>
  <c r="R28" i="27"/>
  <c r="AJ28" i="27"/>
  <c r="N28" i="27"/>
  <c r="O28" i="27"/>
  <c r="F29" i="27"/>
  <c r="P29" i="27"/>
  <c r="Q29" i="27"/>
  <c r="AB29" i="27"/>
  <c r="J29" i="27"/>
  <c r="AC29" i="27"/>
  <c r="K29" i="27"/>
  <c r="AI29" i="27"/>
  <c r="M29" i="27"/>
  <c r="R29" i="27"/>
  <c r="AJ29" i="27"/>
  <c r="N29" i="27"/>
  <c r="S29" i="27"/>
  <c r="Z30" i="17"/>
  <c r="AA30" i="17"/>
  <c r="AB30" i="17"/>
  <c r="AC30" i="17"/>
  <c r="AD30" i="17"/>
  <c r="AE30" i="17"/>
  <c r="AG30" i="17"/>
  <c r="AH30" i="17"/>
  <c r="AI30" i="17"/>
  <c r="AJ30" i="17"/>
  <c r="AK30" i="17"/>
  <c r="AL30" i="17"/>
  <c r="AD31" i="17"/>
  <c r="AE31" i="17"/>
  <c r="AK31" i="17"/>
  <c r="AL31" i="17"/>
  <c r="AD32" i="17"/>
  <c r="AE32" i="17"/>
  <c r="AK32" i="17"/>
  <c r="AL32" i="17"/>
  <c r="AD33" i="17"/>
  <c r="AE33" i="17"/>
  <c r="AK33" i="17"/>
  <c r="AL33" i="17"/>
  <c r="AD34" i="17"/>
  <c r="AE34" i="17"/>
  <c r="AK34" i="17"/>
  <c r="AL34" i="17"/>
  <c r="AD35" i="17"/>
  <c r="AE35" i="17"/>
  <c r="AK35" i="17"/>
  <c r="AL35" i="17"/>
  <c r="AD36" i="17"/>
  <c r="AE36" i="17"/>
  <c r="AK36" i="17"/>
  <c r="AL36" i="17"/>
  <c r="AD37" i="17"/>
  <c r="AE37" i="17"/>
  <c r="AL37" i="17"/>
  <c r="K22" i="27"/>
  <c r="J22" i="27"/>
  <c r="T29" i="27"/>
  <c r="U29" i="27"/>
  <c r="R25" i="27"/>
  <c r="R27" i="27"/>
  <c r="L28" i="27"/>
  <c r="L26" i="27"/>
  <c r="O26" i="27"/>
  <c r="S26" i="27"/>
  <c r="N22" i="27"/>
  <c r="S23" i="27"/>
  <c r="M22" i="27"/>
  <c r="R22" i="27"/>
  <c r="S28" i="27"/>
  <c r="R23" i="27"/>
  <c r="T28" i="27"/>
  <c r="U28" i="27"/>
  <c r="T26" i="27"/>
  <c r="U26" i="27"/>
  <c r="T27" i="27"/>
  <c r="U27" i="27"/>
  <c r="T23" i="27"/>
  <c r="U23" i="27"/>
  <c r="O22" i="27"/>
  <c r="S22" i="27"/>
  <c r="L22" i="27"/>
  <c r="T22" i="27"/>
  <c r="U22" i="27"/>
  <c r="D22" i="53"/>
  <c r="D22" i="52"/>
  <c r="G22" i="51"/>
  <c r="AA22" i="52"/>
  <c r="F23" i="52"/>
  <c r="F25" i="52"/>
  <c r="Y14" i="51"/>
  <c r="H22" i="50"/>
  <c r="G22" i="50"/>
  <c r="F22" i="50"/>
  <c r="H39" i="53"/>
  <c r="G39" i="53"/>
  <c r="E39" i="53"/>
  <c r="D39" i="53"/>
  <c r="Q38" i="53"/>
  <c r="P38" i="53"/>
  <c r="H38" i="53"/>
  <c r="G38" i="53"/>
  <c r="E38" i="53"/>
  <c r="D38" i="53"/>
  <c r="Q37" i="53"/>
  <c r="P37" i="53"/>
  <c r="M37" i="53"/>
  <c r="H37" i="53"/>
  <c r="G37" i="53"/>
  <c r="E37" i="53"/>
  <c r="D37" i="53"/>
  <c r="Q36" i="53"/>
  <c r="P36" i="53"/>
  <c r="H36" i="53"/>
  <c r="G36" i="53"/>
  <c r="E36" i="53"/>
  <c r="D36" i="53"/>
  <c r="Q35" i="53"/>
  <c r="P35" i="53"/>
  <c r="H35" i="53"/>
  <c r="G35" i="53"/>
  <c r="E35" i="53"/>
  <c r="D35" i="53"/>
  <c r="H34" i="53"/>
  <c r="G34" i="53"/>
  <c r="E34" i="53"/>
  <c r="D34" i="53"/>
  <c r="Q33" i="53"/>
  <c r="P33" i="53"/>
  <c r="H33" i="53"/>
  <c r="G33" i="53"/>
  <c r="E33" i="53"/>
  <c r="D33" i="53"/>
  <c r="AK30" i="53"/>
  <c r="K30" i="53"/>
  <c r="S30" i="53"/>
  <c r="J30" i="53"/>
  <c r="R30" i="53"/>
  <c r="F30" i="53"/>
  <c r="AK29" i="53"/>
  <c r="AJ29" i="53"/>
  <c r="AD29" i="53"/>
  <c r="K29" i="53"/>
  <c r="AC29" i="53"/>
  <c r="J29" i="53"/>
  <c r="S29" i="53"/>
  <c r="R29" i="53"/>
  <c r="Q29" i="53"/>
  <c r="Q39" i="53"/>
  <c r="P29" i="53"/>
  <c r="P39" i="53"/>
  <c r="F29" i="53"/>
  <c r="AK28" i="53"/>
  <c r="N28" i="53"/>
  <c r="AJ28" i="53"/>
  <c r="M28" i="53"/>
  <c r="AD28" i="53"/>
  <c r="K28" i="53"/>
  <c r="AC28" i="53"/>
  <c r="J28" i="53"/>
  <c r="F28" i="53"/>
  <c r="AK27" i="53"/>
  <c r="AJ27" i="53"/>
  <c r="AD27" i="53"/>
  <c r="K27" i="53"/>
  <c r="AC27" i="53"/>
  <c r="J27" i="53"/>
  <c r="S27" i="53"/>
  <c r="R27" i="53"/>
  <c r="F27" i="53"/>
  <c r="AK26" i="53"/>
  <c r="AJ26" i="53"/>
  <c r="M26" i="53"/>
  <c r="AD26" i="53"/>
  <c r="K26" i="53"/>
  <c r="AC26" i="53"/>
  <c r="J26" i="53"/>
  <c r="N26" i="53"/>
  <c r="I26" i="53"/>
  <c r="F26" i="53"/>
  <c r="AK25" i="53"/>
  <c r="AJ25" i="53"/>
  <c r="AD25" i="53"/>
  <c r="K25" i="53"/>
  <c r="AC25" i="53"/>
  <c r="J25" i="53"/>
  <c r="R25" i="53"/>
  <c r="S25" i="53"/>
  <c r="F25" i="53"/>
  <c r="AK24" i="53"/>
  <c r="AJ24" i="53"/>
  <c r="AD24" i="53"/>
  <c r="K24" i="53"/>
  <c r="AC24" i="53"/>
  <c r="J24" i="53"/>
  <c r="R24" i="53"/>
  <c r="R34" i="53"/>
  <c r="AK23" i="53"/>
  <c r="N23" i="53"/>
  <c r="AJ23" i="53"/>
  <c r="AD23" i="53"/>
  <c r="K23" i="53"/>
  <c r="AC23" i="53"/>
  <c r="J23" i="53"/>
  <c r="S23" i="53"/>
  <c r="M23" i="53"/>
  <c r="R23" i="53"/>
  <c r="F23" i="53"/>
  <c r="AI22" i="53"/>
  <c r="AH22" i="53"/>
  <c r="AG22" i="53"/>
  <c r="AK22" i="53"/>
  <c r="AF22" i="53"/>
  <c r="AB22" i="53"/>
  <c r="AA22" i="53"/>
  <c r="Z22" i="53"/>
  <c r="AD22" i="53"/>
  <c r="Y22" i="53"/>
  <c r="AC22" i="53"/>
  <c r="H22" i="53"/>
  <c r="G22" i="53"/>
  <c r="E22" i="53"/>
  <c r="AK21" i="53"/>
  <c r="N21" i="53"/>
  <c r="AJ21" i="53"/>
  <c r="M21" i="53"/>
  <c r="O21" i="53"/>
  <c r="AD21" i="53"/>
  <c r="K21" i="53"/>
  <c r="AC21" i="53"/>
  <c r="J21" i="53"/>
  <c r="AK20" i="53"/>
  <c r="N20" i="53"/>
  <c r="N38" i="53"/>
  <c r="AJ20" i="53"/>
  <c r="M20" i="53"/>
  <c r="AD20" i="53"/>
  <c r="AC20" i="53"/>
  <c r="K20" i="53"/>
  <c r="S20" i="53"/>
  <c r="J20" i="53"/>
  <c r="AK19" i="53"/>
  <c r="AJ19" i="53"/>
  <c r="AD19" i="53"/>
  <c r="AC19" i="53"/>
  <c r="J19" i="53"/>
  <c r="K19" i="53"/>
  <c r="AK18" i="53"/>
  <c r="AJ18" i="53"/>
  <c r="M18" i="53"/>
  <c r="AD18" i="53"/>
  <c r="K18" i="53"/>
  <c r="AC18" i="53"/>
  <c r="N18" i="53"/>
  <c r="J18" i="53"/>
  <c r="AK17" i="53"/>
  <c r="AJ17" i="53"/>
  <c r="AD17" i="53"/>
  <c r="K17" i="53"/>
  <c r="AC17" i="53"/>
  <c r="J17" i="53"/>
  <c r="AK16" i="53"/>
  <c r="AJ16" i="53"/>
  <c r="AD16" i="53"/>
  <c r="AC16" i="53"/>
  <c r="J16" i="53"/>
  <c r="AK15" i="53"/>
  <c r="N15" i="53"/>
  <c r="AJ15" i="53"/>
  <c r="AD15" i="53"/>
  <c r="K15" i="53"/>
  <c r="AC15" i="53"/>
  <c r="J15" i="53"/>
  <c r="M15" i="53"/>
  <c r="M33" i="53"/>
  <c r="AI14" i="53"/>
  <c r="AH14" i="53"/>
  <c r="AG14" i="53"/>
  <c r="AF14" i="53"/>
  <c r="AB14" i="53"/>
  <c r="AA14" i="53"/>
  <c r="Z14" i="53"/>
  <c r="AD14" i="53"/>
  <c r="Y14" i="53"/>
  <c r="AC14" i="53"/>
  <c r="H14" i="53"/>
  <c r="G14" i="53"/>
  <c r="E14" i="53"/>
  <c r="D14" i="53"/>
  <c r="F14" i="53"/>
  <c r="AK13" i="53"/>
  <c r="AJ13" i="53"/>
  <c r="AD13" i="53"/>
  <c r="AC13" i="53"/>
  <c r="J13" i="53"/>
  <c r="J39" i="53"/>
  <c r="AK12" i="53"/>
  <c r="AJ12" i="53"/>
  <c r="AD12" i="53"/>
  <c r="AC12" i="53"/>
  <c r="J12" i="53"/>
  <c r="AK11" i="53"/>
  <c r="AJ11" i="53"/>
  <c r="AD11" i="53"/>
  <c r="AC11" i="53"/>
  <c r="J11" i="53"/>
  <c r="AK10" i="53"/>
  <c r="AJ10" i="53"/>
  <c r="M10" i="53"/>
  <c r="AD10" i="53"/>
  <c r="K10" i="53"/>
  <c r="AC10" i="53"/>
  <c r="J10" i="53"/>
  <c r="N10" i="53"/>
  <c r="AK9" i="53"/>
  <c r="AJ9" i="53"/>
  <c r="AD9" i="53"/>
  <c r="AC9" i="53"/>
  <c r="J9" i="53"/>
  <c r="AK8" i="53"/>
  <c r="AJ8" i="53"/>
  <c r="AD8" i="53"/>
  <c r="AC8" i="53"/>
  <c r="J8" i="53"/>
  <c r="AK7" i="53"/>
  <c r="AJ7" i="53"/>
  <c r="AD7" i="53"/>
  <c r="AC7" i="53"/>
  <c r="J7" i="53"/>
  <c r="AI6" i="53"/>
  <c r="AH6" i="53"/>
  <c r="AG6" i="53"/>
  <c r="AF6" i="53"/>
  <c r="AB6" i="53"/>
  <c r="AA6" i="53"/>
  <c r="Z6" i="53"/>
  <c r="H39" i="52"/>
  <c r="G39" i="52"/>
  <c r="E39" i="52"/>
  <c r="D39" i="52"/>
  <c r="Q38" i="52"/>
  <c r="P38" i="52"/>
  <c r="H38" i="52"/>
  <c r="G38" i="52"/>
  <c r="E38" i="52"/>
  <c r="D38" i="52"/>
  <c r="Q37" i="52"/>
  <c r="P37" i="52"/>
  <c r="M37" i="52"/>
  <c r="H37" i="52"/>
  <c r="G37" i="52"/>
  <c r="E37" i="52"/>
  <c r="D37" i="52"/>
  <c r="Q36" i="52"/>
  <c r="P36" i="52"/>
  <c r="H36" i="52"/>
  <c r="G36" i="52"/>
  <c r="E36" i="52"/>
  <c r="D36" i="52"/>
  <c r="Q35" i="52"/>
  <c r="P35" i="52"/>
  <c r="H35" i="52"/>
  <c r="G35" i="52"/>
  <c r="E35" i="52"/>
  <c r="D35" i="52"/>
  <c r="H34" i="52"/>
  <c r="G34" i="52"/>
  <c r="E34" i="52"/>
  <c r="D34" i="52"/>
  <c r="Q33" i="52"/>
  <c r="P33" i="52"/>
  <c r="H33" i="52"/>
  <c r="G33" i="52"/>
  <c r="E33" i="52"/>
  <c r="D33" i="52"/>
  <c r="AK30" i="52"/>
  <c r="K30" i="52"/>
  <c r="S30" i="52"/>
  <c r="J30" i="52"/>
  <c r="R30" i="52"/>
  <c r="F30" i="52"/>
  <c r="AK29" i="52"/>
  <c r="AJ29" i="52"/>
  <c r="AD29" i="52"/>
  <c r="K29" i="52"/>
  <c r="AC29" i="52"/>
  <c r="J29" i="52"/>
  <c r="S29" i="52"/>
  <c r="R29" i="52"/>
  <c r="Q29" i="52"/>
  <c r="Q39" i="52"/>
  <c r="P29" i="52"/>
  <c r="P39" i="52"/>
  <c r="F29" i="52"/>
  <c r="AK28" i="52"/>
  <c r="N28" i="52"/>
  <c r="AJ28" i="52"/>
  <c r="M28" i="52"/>
  <c r="AD28" i="52"/>
  <c r="K28" i="52"/>
  <c r="AC28" i="52"/>
  <c r="J28" i="52"/>
  <c r="F28" i="52"/>
  <c r="AK27" i="52"/>
  <c r="AJ27" i="52"/>
  <c r="AD27" i="52"/>
  <c r="K27" i="52"/>
  <c r="AC27" i="52"/>
  <c r="J27" i="52"/>
  <c r="S27" i="52"/>
  <c r="R27" i="52"/>
  <c r="F27" i="52"/>
  <c r="AK26" i="52"/>
  <c r="AJ26" i="52"/>
  <c r="M26" i="52"/>
  <c r="AD26" i="52"/>
  <c r="K26" i="52"/>
  <c r="AC26" i="52"/>
  <c r="J26" i="52"/>
  <c r="N26" i="52"/>
  <c r="I26" i="52"/>
  <c r="F26" i="52"/>
  <c r="AK25" i="52"/>
  <c r="AJ25" i="52"/>
  <c r="AD25" i="52"/>
  <c r="K25" i="52"/>
  <c r="AC25" i="52"/>
  <c r="J25" i="52"/>
  <c r="R25" i="52"/>
  <c r="S25" i="52"/>
  <c r="AK24" i="52"/>
  <c r="AJ24" i="52"/>
  <c r="AD24" i="52"/>
  <c r="K24" i="52"/>
  <c r="AC24" i="52"/>
  <c r="J24" i="52"/>
  <c r="R24" i="52"/>
  <c r="R34" i="52"/>
  <c r="AK23" i="52"/>
  <c r="N23" i="52"/>
  <c r="AJ23" i="52"/>
  <c r="AD23" i="52"/>
  <c r="K23" i="52"/>
  <c r="K22" i="52"/>
  <c r="AC23" i="52"/>
  <c r="J23" i="52"/>
  <c r="S23" i="52"/>
  <c r="M23" i="52"/>
  <c r="AI22" i="52"/>
  <c r="AH22" i="52"/>
  <c r="AG22" i="52"/>
  <c r="AK22" i="52"/>
  <c r="AF22" i="52"/>
  <c r="AB22" i="52"/>
  <c r="Z22" i="52"/>
  <c r="Y22" i="52"/>
  <c r="AC22" i="52"/>
  <c r="H22" i="52"/>
  <c r="G22" i="52"/>
  <c r="E22" i="52"/>
  <c r="AK21" i="52"/>
  <c r="N21" i="52"/>
  <c r="AJ21" i="52"/>
  <c r="M21" i="52"/>
  <c r="O21" i="52"/>
  <c r="AD21" i="52"/>
  <c r="K21" i="52"/>
  <c r="AC21" i="52"/>
  <c r="J21" i="52"/>
  <c r="AK20" i="52"/>
  <c r="N20" i="52"/>
  <c r="AJ20" i="52"/>
  <c r="M20" i="52"/>
  <c r="AD20" i="52"/>
  <c r="K20" i="52"/>
  <c r="S20" i="52"/>
  <c r="AC20" i="52"/>
  <c r="J20" i="52"/>
  <c r="AK19" i="52"/>
  <c r="AJ19" i="52"/>
  <c r="AD19" i="52"/>
  <c r="K19" i="52"/>
  <c r="AC19" i="52"/>
  <c r="J19" i="52"/>
  <c r="R19" i="52"/>
  <c r="AK18" i="52"/>
  <c r="AJ18" i="52"/>
  <c r="M18" i="52"/>
  <c r="AD18" i="52"/>
  <c r="K18" i="52"/>
  <c r="AC18" i="52"/>
  <c r="N18" i="52"/>
  <c r="J18" i="52"/>
  <c r="R18" i="52"/>
  <c r="AK17" i="52"/>
  <c r="AJ17" i="52"/>
  <c r="AD17" i="52"/>
  <c r="AC17" i="52"/>
  <c r="J17" i="52"/>
  <c r="K17" i="52"/>
  <c r="K35" i="52"/>
  <c r="AK16" i="52"/>
  <c r="AJ16" i="52"/>
  <c r="AD16" i="52"/>
  <c r="AC16" i="52"/>
  <c r="J16" i="52"/>
  <c r="AK15" i="52"/>
  <c r="N15" i="52"/>
  <c r="AJ15" i="52"/>
  <c r="M15" i="52"/>
  <c r="O15" i="52"/>
  <c r="AD15" i="52"/>
  <c r="K15" i="52"/>
  <c r="AC15" i="52"/>
  <c r="J15" i="52"/>
  <c r="AI14" i="52"/>
  <c r="AH14" i="52"/>
  <c r="AG14" i="52"/>
  <c r="AF14" i="52"/>
  <c r="AB14" i="52"/>
  <c r="AA14" i="52"/>
  <c r="Z14" i="52"/>
  <c r="AD14" i="52"/>
  <c r="Y14" i="52"/>
  <c r="AC14" i="52"/>
  <c r="H14" i="52"/>
  <c r="G14" i="52"/>
  <c r="E14" i="52"/>
  <c r="D14" i="52"/>
  <c r="D31" i="52"/>
  <c r="AK13" i="52"/>
  <c r="AJ13" i="52"/>
  <c r="AD13" i="52"/>
  <c r="AC13" i="52"/>
  <c r="J13" i="52"/>
  <c r="J39" i="52"/>
  <c r="AK12" i="52"/>
  <c r="AJ12" i="52"/>
  <c r="AD12" i="52"/>
  <c r="AC12" i="52"/>
  <c r="J12" i="52"/>
  <c r="AK11" i="52"/>
  <c r="AJ11" i="52"/>
  <c r="AD11" i="52"/>
  <c r="AC11" i="52"/>
  <c r="J11" i="52"/>
  <c r="AK10" i="52"/>
  <c r="AJ10" i="52"/>
  <c r="M10" i="52"/>
  <c r="AD10" i="52"/>
  <c r="K10" i="52"/>
  <c r="AC10" i="52"/>
  <c r="J10" i="52"/>
  <c r="R10" i="52"/>
  <c r="N10" i="52"/>
  <c r="AK9" i="52"/>
  <c r="AJ9" i="52"/>
  <c r="AD9" i="52"/>
  <c r="AC9" i="52"/>
  <c r="J9" i="52"/>
  <c r="AK8" i="52"/>
  <c r="AJ8" i="52"/>
  <c r="AD8" i="52"/>
  <c r="AC8" i="52"/>
  <c r="J8" i="52"/>
  <c r="AK7" i="52"/>
  <c r="AJ7" i="52"/>
  <c r="AD7" i="52"/>
  <c r="AC7" i="52"/>
  <c r="J7" i="52"/>
  <c r="AK6" i="52"/>
  <c r="AI6" i="52"/>
  <c r="AH6" i="52"/>
  <c r="AG6" i="52"/>
  <c r="AF6" i="52"/>
  <c r="AJ6" i="52"/>
  <c r="M6" i="52"/>
  <c r="AB6" i="52"/>
  <c r="AA31" i="52"/>
  <c r="Z6" i="52"/>
  <c r="Y6" i="52"/>
  <c r="H39" i="51"/>
  <c r="G39" i="51"/>
  <c r="E39" i="51"/>
  <c r="D39" i="51"/>
  <c r="Q38" i="51"/>
  <c r="P38" i="51"/>
  <c r="H38" i="51"/>
  <c r="G38" i="51"/>
  <c r="E38" i="51"/>
  <c r="D38" i="51"/>
  <c r="Q37" i="51"/>
  <c r="P37" i="51"/>
  <c r="M37" i="51"/>
  <c r="H37" i="51"/>
  <c r="G37" i="51"/>
  <c r="E37" i="51"/>
  <c r="D37" i="51"/>
  <c r="Q36" i="51"/>
  <c r="P36" i="51"/>
  <c r="H36" i="51"/>
  <c r="G36" i="51"/>
  <c r="E36" i="51"/>
  <c r="D36" i="51"/>
  <c r="Q35" i="51"/>
  <c r="P35" i="51"/>
  <c r="H35" i="51"/>
  <c r="G35" i="51"/>
  <c r="E35" i="51"/>
  <c r="F35" i="51"/>
  <c r="D35" i="51"/>
  <c r="H34" i="51"/>
  <c r="G34" i="51"/>
  <c r="E34" i="51"/>
  <c r="D34" i="51"/>
  <c r="Q33" i="51"/>
  <c r="P33" i="51"/>
  <c r="H33" i="51"/>
  <c r="G33" i="51"/>
  <c r="E33" i="51"/>
  <c r="D33" i="51"/>
  <c r="AK30" i="51"/>
  <c r="K30" i="51"/>
  <c r="S30" i="51"/>
  <c r="J30" i="51"/>
  <c r="R30" i="51"/>
  <c r="F30" i="51"/>
  <c r="AK29" i="51"/>
  <c r="AJ29" i="51"/>
  <c r="AD29" i="51"/>
  <c r="K29" i="51"/>
  <c r="AC29" i="51"/>
  <c r="J29" i="51"/>
  <c r="S29" i="51"/>
  <c r="R29" i="51"/>
  <c r="Q29" i="51"/>
  <c r="Q39" i="51"/>
  <c r="P29" i="51"/>
  <c r="P39" i="51"/>
  <c r="F29" i="51"/>
  <c r="AK28" i="51"/>
  <c r="AJ28" i="51"/>
  <c r="M28" i="51"/>
  <c r="AD28" i="51"/>
  <c r="K28" i="51"/>
  <c r="AC28" i="51"/>
  <c r="J28" i="51"/>
  <c r="N28" i="51"/>
  <c r="S28" i="51"/>
  <c r="F28" i="51"/>
  <c r="AK27" i="51"/>
  <c r="AJ27" i="51"/>
  <c r="AD27" i="51"/>
  <c r="K27" i="51"/>
  <c r="AC27" i="51"/>
  <c r="J27" i="51"/>
  <c r="S27" i="51"/>
  <c r="R27" i="51"/>
  <c r="F27" i="51"/>
  <c r="AK26" i="51"/>
  <c r="AJ26" i="51"/>
  <c r="AD26" i="51"/>
  <c r="K26" i="51"/>
  <c r="AC26" i="51"/>
  <c r="J26" i="51"/>
  <c r="N26" i="51"/>
  <c r="S26" i="51"/>
  <c r="M26" i="51"/>
  <c r="R26" i="51"/>
  <c r="I26" i="51"/>
  <c r="F26" i="51"/>
  <c r="AK25" i="51"/>
  <c r="AJ25" i="51"/>
  <c r="AD25" i="51"/>
  <c r="K25" i="51"/>
  <c r="AC25" i="51"/>
  <c r="S25" i="51"/>
  <c r="J25" i="51"/>
  <c r="R25" i="51"/>
  <c r="F25" i="51"/>
  <c r="AK24" i="51"/>
  <c r="AJ24" i="51"/>
  <c r="AD24" i="51"/>
  <c r="K24" i="51"/>
  <c r="AC24" i="51"/>
  <c r="J24" i="51"/>
  <c r="R24" i="51"/>
  <c r="R34" i="51"/>
  <c r="AK23" i="51"/>
  <c r="AJ23" i="51"/>
  <c r="AD23" i="51"/>
  <c r="K23" i="51"/>
  <c r="AC23" i="51"/>
  <c r="J23" i="51"/>
  <c r="N23" i="51"/>
  <c r="S23" i="51"/>
  <c r="M23" i="51"/>
  <c r="R23" i="51"/>
  <c r="F23" i="51"/>
  <c r="AI22" i="51"/>
  <c r="AH22" i="51"/>
  <c r="AG22" i="51"/>
  <c r="AK22" i="51"/>
  <c r="AF22" i="51"/>
  <c r="AB22" i="51"/>
  <c r="AA22" i="51"/>
  <c r="Z22" i="51"/>
  <c r="AD22" i="51"/>
  <c r="Y22" i="51"/>
  <c r="AC22" i="51"/>
  <c r="H22" i="51"/>
  <c r="E22" i="51"/>
  <c r="AK21" i="51"/>
  <c r="AJ21" i="51"/>
  <c r="AD21" i="51"/>
  <c r="AC21" i="51"/>
  <c r="J21" i="51"/>
  <c r="N21" i="51"/>
  <c r="S21" i="51"/>
  <c r="M21" i="51"/>
  <c r="M39" i="51"/>
  <c r="AK20" i="51"/>
  <c r="AJ20" i="51"/>
  <c r="AD20" i="51"/>
  <c r="AC20" i="51"/>
  <c r="N20" i="51"/>
  <c r="N14" i="51"/>
  <c r="M20" i="51"/>
  <c r="K20" i="51"/>
  <c r="J20" i="51"/>
  <c r="AK19" i="51"/>
  <c r="AJ19" i="51"/>
  <c r="AD19" i="51"/>
  <c r="K19" i="51"/>
  <c r="AC19" i="51"/>
  <c r="J19" i="51"/>
  <c r="R19" i="51"/>
  <c r="AK18" i="51"/>
  <c r="AJ18" i="51"/>
  <c r="AD18" i="51"/>
  <c r="AC18" i="51"/>
  <c r="N18" i="51"/>
  <c r="M18" i="51"/>
  <c r="K18" i="51"/>
  <c r="J18" i="51"/>
  <c r="AK17" i="51"/>
  <c r="AJ17" i="51"/>
  <c r="AD17" i="51"/>
  <c r="AC17" i="51"/>
  <c r="J17" i="51"/>
  <c r="R17" i="51"/>
  <c r="K17" i="51"/>
  <c r="AK16" i="51"/>
  <c r="AJ16" i="51"/>
  <c r="AD16" i="51"/>
  <c r="AC16" i="51"/>
  <c r="J16" i="51"/>
  <c r="AK15" i="51"/>
  <c r="AJ15" i="51"/>
  <c r="M15" i="51"/>
  <c r="AD15" i="51"/>
  <c r="K15" i="51"/>
  <c r="AC15" i="51"/>
  <c r="N15" i="51"/>
  <c r="N33" i="51"/>
  <c r="J15" i="51"/>
  <c r="AI14" i="51"/>
  <c r="AH14" i="51"/>
  <c r="AG14" i="51"/>
  <c r="AF14" i="51"/>
  <c r="AB14" i="51"/>
  <c r="AA14" i="51"/>
  <c r="Z14" i="51"/>
  <c r="AD14" i="51"/>
  <c r="AC14" i="51"/>
  <c r="H14" i="51"/>
  <c r="G14" i="51"/>
  <c r="E14" i="51"/>
  <c r="F14" i="51"/>
  <c r="AK13" i="51"/>
  <c r="AJ13" i="51"/>
  <c r="AD13" i="51"/>
  <c r="AC13" i="51"/>
  <c r="J13" i="51"/>
  <c r="AK12" i="51"/>
  <c r="AJ12" i="51"/>
  <c r="AD12" i="51"/>
  <c r="AC12" i="51"/>
  <c r="J12" i="51"/>
  <c r="AK11" i="51"/>
  <c r="AJ11" i="51"/>
  <c r="AD11" i="51"/>
  <c r="AC11" i="51"/>
  <c r="J11" i="51"/>
  <c r="AK10" i="51"/>
  <c r="N10" i="51"/>
  <c r="AJ10" i="51"/>
  <c r="M10" i="51"/>
  <c r="AD10" i="51"/>
  <c r="K10" i="51"/>
  <c r="AC10" i="51"/>
  <c r="J10" i="51"/>
  <c r="AK9" i="51"/>
  <c r="AJ9" i="51"/>
  <c r="AD9" i="51"/>
  <c r="AC9" i="51"/>
  <c r="J9" i="51"/>
  <c r="AK8" i="51"/>
  <c r="AJ8" i="51"/>
  <c r="AD8" i="51"/>
  <c r="AC8" i="51"/>
  <c r="J8" i="51"/>
  <c r="AK7" i="51"/>
  <c r="AJ7" i="51"/>
  <c r="AD7" i="51"/>
  <c r="AC7" i="51"/>
  <c r="J7" i="51"/>
  <c r="AI6" i="51"/>
  <c r="AH6" i="51"/>
  <c r="AG6" i="51"/>
  <c r="AF6" i="51"/>
  <c r="AB6" i="51"/>
  <c r="H39" i="50"/>
  <c r="G39" i="50"/>
  <c r="E39" i="50"/>
  <c r="D39" i="50"/>
  <c r="Q38" i="50"/>
  <c r="P38" i="50"/>
  <c r="H38" i="50"/>
  <c r="G38" i="50"/>
  <c r="E38" i="50"/>
  <c r="D38" i="50"/>
  <c r="Q37" i="50"/>
  <c r="P37" i="50"/>
  <c r="M37" i="50"/>
  <c r="H37" i="50"/>
  <c r="G37" i="50"/>
  <c r="E37" i="50"/>
  <c r="D37" i="50"/>
  <c r="Q36" i="50"/>
  <c r="P36" i="50"/>
  <c r="H36" i="50"/>
  <c r="G36" i="50"/>
  <c r="E36" i="50"/>
  <c r="D36" i="50"/>
  <c r="Q35" i="50"/>
  <c r="P35" i="50"/>
  <c r="H35" i="50"/>
  <c r="G35" i="50"/>
  <c r="E35" i="50"/>
  <c r="D35" i="50"/>
  <c r="H34" i="50"/>
  <c r="G34" i="50"/>
  <c r="E34" i="50"/>
  <c r="D34" i="50"/>
  <c r="Q33" i="50"/>
  <c r="P33" i="50"/>
  <c r="H33" i="50"/>
  <c r="G33" i="50"/>
  <c r="E33" i="50"/>
  <c r="D33" i="50"/>
  <c r="AK30" i="50"/>
  <c r="S30" i="50"/>
  <c r="J30" i="50"/>
  <c r="R30" i="50"/>
  <c r="F30" i="50"/>
  <c r="AK29" i="50"/>
  <c r="AJ29" i="50"/>
  <c r="AD29" i="50"/>
  <c r="K29" i="50"/>
  <c r="AC29" i="50"/>
  <c r="J29" i="50"/>
  <c r="R29" i="50"/>
  <c r="S29" i="50"/>
  <c r="Q29" i="50"/>
  <c r="Q39" i="50"/>
  <c r="P29" i="50"/>
  <c r="P39" i="50"/>
  <c r="F29" i="50"/>
  <c r="AK28" i="50"/>
  <c r="N28" i="50"/>
  <c r="AJ28" i="50"/>
  <c r="AD28" i="50"/>
  <c r="K28" i="50"/>
  <c r="S28" i="50"/>
  <c r="AC28" i="50"/>
  <c r="J28" i="50"/>
  <c r="M28" i="50"/>
  <c r="R28" i="50"/>
  <c r="F28" i="50"/>
  <c r="AK27" i="50"/>
  <c r="AJ27" i="50"/>
  <c r="AD27" i="50"/>
  <c r="K27" i="50"/>
  <c r="AC27" i="50"/>
  <c r="J27" i="50"/>
  <c r="R27" i="50"/>
  <c r="S27" i="50"/>
  <c r="F27" i="50"/>
  <c r="AK26" i="50"/>
  <c r="AJ26" i="50"/>
  <c r="M26" i="50"/>
  <c r="AD26" i="50"/>
  <c r="K26" i="50"/>
  <c r="AC26" i="50"/>
  <c r="J26" i="50"/>
  <c r="N26" i="50"/>
  <c r="I26" i="50"/>
  <c r="F26" i="50"/>
  <c r="AK25" i="50"/>
  <c r="AJ25" i="50"/>
  <c r="AD25" i="50"/>
  <c r="K25" i="50"/>
  <c r="AC25" i="50"/>
  <c r="J25" i="50"/>
  <c r="R25" i="50"/>
  <c r="S25" i="50"/>
  <c r="F25" i="50"/>
  <c r="AK24" i="50"/>
  <c r="AJ24" i="50"/>
  <c r="AD24" i="50"/>
  <c r="K24" i="50"/>
  <c r="AC24" i="50"/>
  <c r="J24" i="50"/>
  <c r="R24" i="50"/>
  <c r="R34" i="50"/>
  <c r="AK23" i="50"/>
  <c r="N23" i="50"/>
  <c r="AJ23" i="50"/>
  <c r="M23" i="50"/>
  <c r="AD23" i="50"/>
  <c r="K23" i="50"/>
  <c r="K22" i="50"/>
  <c r="AC23" i="50"/>
  <c r="J23" i="50"/>
  <c r="F23" i="50"/>
  <c r="AI22" i="50"/>
  <c r="AH22" i="50"/>
  <c r="AG22" i="50"/>
  <c r="AK22" i="50"/>
  <c r="AF22" i="50"/>
  <c r="AB22" i="50"/>
  <c r="AA22" i="50"/>
  <c r="Z22" i="50"/>
  <c r="AD22" i="50"/>
  <c r="Y22" i="50"/>
  <c r="AC22" i="50"/>
  <c r="AK21" i="50"/>
  <c r="N21" i="50"/>
  <c r="AJ21" i="50"/>
  <c r="AD21" i="50"/>
  <c r="K21" i="50"/>
  <c r="AC21" i="50"/>
  <c r="J21" i="50"/>
  <c r="S21" i="50"/>
  <c r="M21" i="50"/>
  <c r="AK20" i="50"/>
  <c r="N20" i="50"/>
  <c r="AJ20" i="50"/>
  <c r="M20" i="50"/>
  <c r="O20" i="50"/>
  <c r="AD20" i="50"/>
  <c r="K20" i="50"/>
  <c r="AC20" i="50"/>
  <c r="J20" i="50"/>
  <c r="AK19" i="50"/>
  <c r="AJ19" i="50"/>
  <c r="AD19" i="50"/>
  <c r="AC19" i="50"/>
  <c r="J19" i="50"/>
  <c r="K19" i="50"/>
  <c r="K37" i="50"/>
  <c r="AK18" i="50"/>
  <c r="N18" i="50"/>
  <c r="AJ18" i="50"/>
  <c r="M18" i="50"/>
  <c r="AD18" i="50"/>
  <c r="K18" i="50"/>
  <c r="AC18" i="50"/>
  <c r="J18" i="50"/>
  <c r="AK17" i="50"/>
  <c r="AJ17" i="50"/>
  <c r="AD17" i="50"/>
  <c r="K17" i="50"/>
  <c r="AC17" i="50"/>
  <c r="J17" i="50"/>
  <c r="R17" i="50"/>
  <c r="AK16" i="50"/>
  <c r="AJ16" i="50"/>
  <c r="AD16" i="50"/>
  <c r="AC16" i="50"/>
  <c r="J16" i="50"/>
  <c r="AK15" i="50"/>
  <c r="AJ15" i="50"/>
  <c r="M15" i="50"/>
  <c r="AD15" i="50"/>
  <c r="K15" i="50"/>
  <c r="AC15" i="50"/>
  <c r="J15" i="50"/>
  <c r="N15" i="50"/>
  <c r="AI14" i="50"/>
  <c r="AH14" i="50"/>
  <c r="AG14" i="50"/>
  <c r="AF14" i="50"/>
  <c r="AB14" i="50"/>
  <c r="AA14" i="50"/>
  <c r="Z14" i="50"/>
  <c r="AD14" i="50"/>
  <c r="Y14" i="50"/>
  <c r="AC14" i="50"/>
  <c r="H14" i="50"/>
  <c r="H31" i="50"/>
  <c r="G14" i="50"/>
  <c r="E14" i="50"/>
  <c r="D14" i="50"/>
  <c r="D31" i="50"/>
  <c r="AK13" i="50"/>
  <c r="AJ13" i="50"/>
  <c r="AD13" i="50"/>
  <c r="AC13" i="50"/>
  <c r="J13" i="50"/>
  <c r="AK12" i="50"/>
  <c r="AJ12" i="50"/>
  <c r="AD12" i="50"/>
  <c r="AC12" i="50"/>
  <c r="J12" i="50"/>
  <c r="AK11" i="50"/>
  <c r="AJ11" i="50"/>
  <c r="AD11" i="50"/>
  <c r="AC11" i="50"/>
  <c r="J11" i="50"/>
  <c r="AK10" i="50"/>
  <c r="N10" i="50"/>
  <c r="AJ10" i="50"/>
  <c r="M10" i="50"/>
  <c r="AD10" i="50"/>
  <c r="K10" i="50"/>
  <c r="AC10" i="50"/>
  <c r="J10" i="50"/>
  <c r="AK9" i="50"/>
  <c r="AJ9" i="50"/>
  <c r="AD9" i="50"/>
  <c r="AC9" i="50"/>
  <c r="J9" i="50"/>
  <c r="AK8" i="50"/>
  <c r="AJ8" i="50"/>
  <c r="AD8" i="50"/>
  <c r="AC8" i="50"/>
  <c r="J8" i="50"/>
  <c r="J34" i="50"/>
  <c r="AK7" i="50"/>
  <c r="AJ7" i="50"/>
  <c r="AD7" i="50"/>
  <c r="AC7" i="50"/>
  <c r="J7" i="50"/>
  <c r="AI6" i="50"/>
  <c r="AH6" i="50"/>
  <c r="AG6" i="50"/>
  <c r="AF6" i="50"/>
  <c r="AB6" i="50"/>
  <c r="AA6" i="50"/>
  <c r="Z6" i="50"/>
  <c r="Z31" i="50"/>
  <c r="Y6" i="50"/>
  <c r="J34" i="53"/>
  <c r="Y31" i="50"/>
  <c r="AA31" i="50"/>
  <c r="K33" i="50"/>
  <c r="N38" i="50"/>
  <c r="K35" i="51"/>
  <c r="K22" i="51"/>
  <c r="D32" i="51"/>
  <c r="AB31" i="52"/>
  <c r="H31" i="52"/>
  <c r="H32" i="52"/>
  <c r="R37" i="52"/>
  <c r="J38" i="53"/>
  <c r="K35" i="53"/>
  <c r="K22" i="53"/>
  <c r="J35" i="50"/>
  <c r="L26" i="50"/>
  <c r="J34" i="51"/>
  <c r="AH31" i="53"/>
  <c r="J39" i="50"/>
  <c r="AH31" i="50"/>
  <c r="J38" i="52"/>
  <c r="AH31" i="52"/>
  <c r="S21" i="52"/>
  <c r="F14" i="50"/>
  <c r="AI31" i="50"/>
  <c r="R35" i="50"/>
  <c r="F35" i="50"/>
  <c r="J35" i="51"/>
  <c r="J36" i="51"/>
  <c r="J39" i="51"/>
  <c r="AH31" i="51"/>
  <c r="R35" i="51"/>
  <c r="S17" i="51"/>
  <c r="S35" i="51"/>
  <c r="K37" i="51"/>
  <c r="N38" i="51"/>
  <c r="N22" i="51"/>
  <c r="S22" i="51"/>
  <c r="J22" i="51"/>
  <c r="J33" i="52"/>
  <c r="AI31" i="52"/>
  <c r="S17" i="52"/>
  <c r="S35" i="52"/>
  <c r="L26" i="52"/>
  <c r="F35" i="52"/>
  <c r="AA31" i="53"/>
  <c r="N36" i="53"/>
  <c r="H31" i="53"/>
  <c r="AI31" i="53"/>
  <c r="K37" i="53"/>
  <c r="S21" i="53"/>
  <c r="S39" i="53"/>
  <c r="L26" i="53"/>
  <c r="F35" i="53"/>
  <c r="N22" i="53"/>
  <c r="AK14" i="53"/>
  <c r="AG31" i="53"/>
  <c r="AJ14" i="53"/>
  <c r="AF31" i="53"/>
  <c r="S28" i="53"/>
  <c r="S38" i="53"/>
  <c r="R28" i="53"/>
  <c r="R26" i="53"/>
  <c r="J22" i="53"/>
  <c r="T29" i="53"/>
  <c r="U29" i="53"/>
  <c r="F38" i="53"/>
  <c r="T27" i="53"/>
  <c r="U27" i="53"/>
  <c r="F36" i="53"/>
  <c r="AK14" i="52"/>
  <c r="AG31" i="52"/>
  <c r="AJ14" i="52"/>
  <c r="AF31" i="52"/>
  <c r="S28" i="52"/>
  <c r="T28" i="52"/>
  <c r="U28" i="52"/>
  <c r="R28" i="52"/>
  <c r="R26" i="52"/>
  <c r="J22" i="52"/>
  <c r="L22" i="52"/>
  <c r="L15" i="52"/>
  <c r="T29" i="52"/>
  <c r="U29" i="52"/>
  <c r="Q42" i="52"/>
  <c r="AI31" i="51"/>
  <c r="AJ22" i="51"/>
  <c r="AJ14" i="51"/>
  <c r="AF31" i="51"/>
  <c r="L26" i="51"/>
  <c r="L22" i="51"/>
  <c r="F37" i="51"/>
  <c r="F36" i="51"/>
  <c r="AK14" i="50"/>
  <c r="AG31" i="50"/>
  <c r="AJ14" i="50"/>
  <c r="AF31" i="50"/>
  <c r="AB31" i="50"/>
  <c r="R26" i="50"/>
  <c r="R23" i="50"/>
  <c r="J22" i="50"/>
  <c r="T29" i="50"/>
  <c r="U29" i="50"/>
  <c r="O28" i="53"/>
  <c r="AJ22" i="53"/>
  <c r="AB31" i="53"/>
  <c r="L19" i="53"/>
  <c r="S19" i="53"/>
  <c r="Z31" i="53"/>
  <c r="K36" i="53"/>
  <c r="L18" i="53"/>
  <c r="S18" i="53"/>
  <c r="K33" i="53"/>
  <c r="K14" i="53"/>
  <c r="R20" i="53"/>
  <c r="R38" i="53"/>
  <c r="L20" i="53"/>
  <c r="J37" i="53"/>
  <c r="L37" i="53"/>
  <c r="Y31" i="53"/>
  <c r="J36" i="53"/>
  <c r="J33" i="53"/>
  <c r="I36" i="53"/>
  <c r="F33" i="53"/>
  <c r="E32" i="53"/>
  <c r="F39" i="53"/>
  <c r="D32" i="53"/>
  <c r="F32" i="53"/>
  <c r="F37" i="53"/>
  <c r="M14" i="52"/>
  <c r="AD22" i="52"/>
  <c r="K37" i="52"/>
  <c r="S19" i="52"/>
  <c r="T19" i="52"/>
  <c r="U19" i="52"/>
  <c r="K14" i="52"/>
  <c r="K31" i="52"/>
  <c r="Z31" i="52"/>
  <c r="K36" i="52"/>
  <c r="L20" i="52"/>
  <c r="Y31" i="52"/>
  <c r="I36" i="52"/>
  <c r="F33" i="52"/>
  <c r="F39" i="52"/>
  <c r="T27" i="52"/>
  <c r="U27" i="52"/>
  <c r="F37" i="52"/>
  <c r="F36" i="52"/>
  <c r="D32" i="52"/>
  <c r="AK14" i="51"/>
  <c r="AG31" i="51"/>
  <c r="R28" i="51"/>
  <c r="M22" i="51"/>
  <c r="R22" i="51"/>
  <c r="M36" i="51"/>
  <c r="AB31" i="51"/>
  <c r="AA31" i="51"/>
  <c r="S19" i="51"/>
  <c r="S37" i="51"/>
  <c r="Z31" i="51"/>
  <c r="K36" i="51"/>
  <c r="L36" i="51"/>
  <c r="S18" i="51"/>
  <c r="K33" i="51"/>
  <c r="K14" i="51"/>
  <c r="K31" i="51"/>
  <c r="K32" i="51"/>
  <c r="L15" i="51"/>
  <c r="R20" i="51"/>
  <c r="R38" i="51"/>
  <c r="J38" i="51"/>
  <c r="L20" i="51"/>
  <c r="J37" i="51"/>
  <c r="Y31" i="51"/>
  <c r="J33" i="51"/>
  <c r="L33" i="51"/>
  <c r="J14" i="51"/>
  <c r="J31" i="51"/>
  <c r="J32" i="51"/>
  <c r="I36" i="51"/>
  <c r="E32" i="51"/>
  <c r="F32" i="51"/>
  <c r="T29" i="51"/>
  <c r="U29" i="51"/>
  <c r="F39" i="51"/>
  <c r="F38" i="51"/>
  <c r="R37" i="51"/>
  <c r="T27" i="51"/>
  <c r="U27" i="51"/>
  <c r="F33" i="51"/>
  <c r="N22" i="50"/>
  <c r="S22" i="50"/>
  <c r="N33" i="50"/>
  <c r="M22" i="50"/>
  <c r="O23" i="50"/>
  <c r="O22" i="50"/>
  <c r="K36" i="50"/>
  <c r="R20" i="50"/>
  <c r="R38" i="50"/>
  <c r="J38" i="50"/>
  <c r="L20" i="50"/>
  <c r="J37" i="50"/>
  <c r="R19" i="50"/>
  <c r="R37" i="50"/>
  <c r="L37" i="50"/>
  <c r="J36" i="50"/>
  <c r="R18" i="50"/>
  <c r="L18" i="50"/>
  <c r="L15" i="50"/>
  <c r="J14" i="50"/>
  <c r="J33" i="50"/>
  <c r="R10" i="50"/>
  <c r="R36" i="50"/>
  <c r="I36" i="50"/>
  <c r="T30" i="50"/>
  <c r="U30" i="50"/>
  <c r="F38" i="50"/>
  <c r="F33" i="50"/>
  <c r="P42" i="50"/>
  <c r="F39" i="50"/>
  <c r="T27" i="50"/>
  <c r="U27" i="50"/>
  <c r="F37" i="50"/>
  <c r="F36" i="50"/>
  <c r="D32" i="50"/>
  <c r="H32" i="53"/>
  <c r="N33" i="53"/>
  <c r="O33" i="53"/>
  <c r="S15" i="53"/>
  <c r="O15" i="53"/>
  <c r="N14" i="53"/>
  <c r="R18" i="53"/>
  <c r="T18" i="53"/>
  <c r="U18" i="53"/>
  <c r="M14" i="53"/>
  <c r="P42" i="53"/>
  <c r="R10" i="53"/>
  <c r="M36" i="53"/>
  <c r="R17" i="53"/>
  <c r="R35" i="53"/>
  <c r="J14" i="53"/>
  <c r="AC6" i="53"/>
  <c r="AJ6" i="53"/>
  <c r="J35" i="53"/>
  <c r="O10" i="53"/>
  <c r="S10" i="53"/>
  <c r="L15" i="53"/>
  <c r="R15" i="53"/>
  <c r="R33" i="53"/>
  <c r="O18" i="53"/>
  <c r="R19" i="53"/>
  <c r="R37" i="53"/>
  <c r="O20" i="53"/>
  <c r="M39" i="53"/>
  <c r="R21" i="53"/>
  <c r="R39" i="53"/>
  <c r="G31" i="53"/>
  <c r="G32" i="53"/>
  <c r="I22" i="53"/>
  <c r="M22" i="53"/>
  <c r="O23" i="53"/>
  <c r="S26" i="53"/>
  <c r="T26" i="53"/>
  <c r="U26" i="53"/>
  <c r="O26" i="53"/>
  <c r="D31" i="53"/>
  <c r="K38" i="53"/>
  <c r="AD6" i="53"/>
  <c r="AK6" i="53"/>
  <c r="S17" i="53"/>
  <c r="S35" i="53"/>
  <c r="S37" i="53"/>
  <c r="T20" i="53"/>
  <c r="U20" i="53"/>
  <c r="E31" i="53"/>
  <c r="F22" i="53"/>
  <c r="T23" i="53"/>
  <c r="U23" i="53"/>
  <c r="T30" i="53"/>
  <c r="U30" i="53"/>
  <c r="Q42" i="53"/>
  <c r="M38" i="53"/>
  <c r="O38" i="53"/>
  <c r="AK31" i="52"/>
  <c r="N6" i="52"/>
  <c r="N36" i="52"/>
  <c r="S10" i="52"/>
  <c r="O10" i="52"/>
  <c r="N33" i="52"/>
  <c r="N14" i="52"/>
  <c r="R17" i="52"/>
  <c r="R35" i="52"/>
  <c r="J14" i="52"/>
  <c r="J31" i="52"/>
  <c r="J32" i="52"/>
  <c r="L18" i="52"/>
  <c r="L19" i="52"/>
  <c r="R20" i="52"/>
  <c r="O20" i="52"/>
  <c r="M38" i="52"/>
  <c r="T30" i="52"/>
  <c r="U30" i="52"/>
  <c r="P42" i="52"/>
  <c r="AD6" i="52"/>
  <c r="R36" i="52"/>
  <c r="J36" i="52"/>
  <c r="M36" i="52"/>
  <c r="J37" i="52"/>
  <c r="F14" i="52"/>
  <c r="M33" i="52"/>
  <c r="R15" i="52"/>
  <c r="S15" i="52"/>
  <c r="S18" i="52"/>
  <c r="T18" i="52"/>
  <c r="U18" i="52"/>
  <c r="O18" i="52"/>
  <c r="S37" i="52"/>
  <c r="S38" i="52"/>
  <c r="S39" i="52"/>
  <c r="E31" i="52"/>
  <c r="F31" i="52"/>
  <c r="F22" i="52"/>
  <c r="R23" i="52"/>
  <c r="T23" i="52"/>
  <c r="U23" i="52"/>
  <c r="O23" i="52"/>
  <c r="M22" i="52"/>
  <c r="R22" i="52"/>
  <c r="AJ22" i="52"/>
  <c r="O28" i="52"/>
  <c r="K33" i="52"/>
  <c r="E32" i="52"/>
  <c r="F32" i="52"/>
  <c r="F38" i="52"/>
  <c r="AC6" i="52"/>
  <c r="J34" i="52"/>
  <c r="J35" i="52"/>
  <c r="N38" i="52"/>
  <c r="M39" i="52"/>
  <c r="R21" i="52"/>
  <c r="R39" i="52"/>
  <c r="T39" i="52"/>
  <c r="U39" i="52"/>
  <c r="G31" i="52"/>
  <c r="G32" i="52"/>
  <c r="I22" i="52"/>
  <c r="N22" i="52"/>
  <c r="S26" i="52"/>
  <c r="O26" i="52"/>
  <c r="K38" i="52"/>
  <c r="L38" i="52"/>
  <c r="N36" i="51"/>
  <c r="O36" i="51"/>
  <c r="S10" i="51"/>
  <c r="O10" i="51"/>
  <c r="M33" i="51"/>
  <c r="R15" i="51"/>
  <c r="R33" i="51"/>
  <c r="M14" i="51"/>
  <c r="AD6" i="51"/>
  <c r="AK6" i="51"/>
  <c r="R10" i="51"/>
  <c r="O14" i="51"/>
  <c r="O15" i="51"/>
  <c r="S15" i="51"/>
  <c r="L37" i="51"/>
  <c r="S39" i="51"/>
  <c r="E31" i="51"/>
  <c r="H31" i="51"/>
  <c r="T23" i="51"/>
  <c r="U23" i="51"/>
  <c r="T26" i="51"/>
  <c r="U26" i="51"/>
  <c r="T28" i="51"/>
  <c r="U28" i="51"/>
  <c r="T30" i="51"/>
  <c r="U30" i="51"/>
  <c r="P42" i="51"/>
  <c r="AC6" i="51"/>
  <c r="AJ6" i="51"/>
  <c r="O33" i="51"/>
  <c r="R18" i="51"/>
  <c r="T18" i="51"/>
  <c r="U18" i="51"/>
  <c r="L18" i="51"/>
  <c r="D31" i="51"/>
  <c r="G31" i="51"/>
  <c r="G32" i="51"/>
  <c r="Q42" i="51"/>
  <c r="L19" i="51"/>
  <c r="O20" i="51"/>
  <c r="S20" i="51"/>
  <c r="O21" i="51"/>
  <c r="I22" i="51"/>
  <c r="O23" i="51"/>
  <c r="O28" i="51"/>
  <c r="K38" i="51"/>
  <c r="L38" i="51"/>
  <c r="M38" i="51"/>
  <c r="O38" i="51"/>
  <c r="O18" i="51"/>
  <c r="R21" i="51"/>
  <c r="R39" i="51"/>
  <c r="F22" i="51"/>
  <c r="O26" i="51"/>
  <c r="M14" i="50"/>
  <c r="R14" i="50"/>
  <c r="M33" i="50"/>
  <c r="O33" i="50"/>
  <c r="R15" i="50"/>
  <c r="R33" i="50"/>
  <c r="S18" i="50"/>
  <c r="O18" i="50"/>
  <c r="N14" i="50"/>
  <c r="N36" i="50"/>
  <c r="S10" i="50"/>
  <c r="O10" i="50"/>
  <c r="K35" i="50"/>
  <c r="S17" i="50"/>
  <c r="S35" i="50"/>
  <c r="K14" i="50"/>
  <c r="AC6" i="50"/>
  <c r="AJ6" i="50"/>
  <c r="M39" i="50"/>
  <c r="R21" i="50"/>
  <c r="R39" i="50"/>
  <c r="S39" i="50"/>
  <c r="G31" i="50"/>
  <c r="G32" i="50"/>
  <c r="I22" i="50"/>
  <c r="S26" i="50"/>
  <c r="T26" i="50"/>
  <c r="U26" i="50"/>
  <c r="O26" i="50"/>
  <c r="T28" i="50"/>
  <c r="U28" i="50"/>
  <c r="H32" i="50"/>
  <c r="M36" i="50"/>
  <c r="K38" i="50"/>
  <c r="AD6" i="50"/>
  <c r="AK6" i="50"/>
  <c r="O15" i="50"/>
  <c r="S15" i="50"/>
  <c r="L19" i="50"/>
  <c r="S19" i="50"/>
  <c r="S20" i="50"/>
  <c r="O21" i="50"/>
  <c r="E31" i="50"/>
  <c r="F31" i="50"/>
  <c r="S23" i="50"/>
  <c r="T23" i="50"/>
  <c r="U23" i="50"/>
  <c r="AJ22" i="50"/>
  <c r="O28" i="50"/>
  <c r="Q42" i="50"/>
  <c r="E32" i="50"/>
  <c r="M38" i="50"/>
  <c r="O38" i="50"/>
  <c r="T26" i="52"/>
  <c r="U26" i="52"/>
  <c r="L33" i="52"/>
  <c r="L37" i="52"/>
  <c r="T37" i="53"/>
  <c r="U37" i="53"/>
  <c r="L38" i="53"/>
  <c r="L33" i="50"/>
  <c r="K31" i="53"/>
  <c r="K32" i="53"/>
  <c r="L22" i="53"/>
  <c r="S22" i="53"/>
  <c r="O22" i="51"/>
  <c r="L36" i="50"/>
  <c r="T28" i="53"/>
  <c r="U28" i="53"/>
  <c r="F32" i="50"/>
  <c r="T19" i="51"/>
  <c r="U19" i="51"/>
  <c r="R38" i="52"/>
  <c r="T38" i="53"/>
  <c r="U38" i="53"/>
  <c r="T19" i="53"/>
  <c r="U19" i="53"/>
  <c r="J31" i="53"/>
  <c r="J32" i="53"/>
  <c r="O36" i="53"/>
  <c r="J31" i="50"/>
  <c r="J32" i="50"/>
  <c r="AK31" i="51"/>
  <c r="AK31" i="50"/>
  <c r="AJ31" i="51"/>
  <c r="AK31" i="53"/>
  <c r="AJ31" i="53"/>
  <c r="L33" i="53"/>
  <c r="R36" i="53"/>
  <c r="AJ31" i="52"/>
  <c r="T38" i="52"/>
  <c r="U38" i="52"/>
  <c r="T37" i="52"/>
  <c r="U37" i="52"/>
  <c r="T22" i="51"/>
  <c r="U22" i="51"/>
  <c r="T37" i="51"/>
  <c r="U37" i="51"/>
  <c r="R22" i="50"/>
  <c r="T22" i="50"/>
  <c r="U22" i="50"/>
  <c r="AJ31" i="50"/>
  <c r="L22" i="50"/>
  <c r="L36" i="53"/>
  <c r="L14" i="53"/>
  <c r="F31" i="53"/>
  <c r="O38" i="52"/>
  <c r="T20" i="52"/>
  <c r="U20" i="52"/>
  <c r="L36" i="52"/>
  <c r="I31" i="52"/>
  <c r="I32" i="52"/>
  <c r="L14" i="51"/>
  <c r="L31" i="51"/>
  <c r="L32" i="51"/>
  <c r="S14" i="51"/>
  <c r="R14" i="51"/>
  <c r="O36" i="50"/>
  <c r="T18" i="50"/>
  <c r="U18" i="50"/>
  <c r="L38" i="50"/>
  <c r="T39" i="50"/>
  <c r="U39" i="50"/>
  <c r="N6" i="53"/>
  <c r="T10" i="53"/>
  <c r="U10" i="53"/>
  <c r="S36" i="53"/>
  <c r="T36" i="53"/>
  <c r="U36" i="53"/>
  <c r="J6" i="53"/>
  <c r="AC31" i="53"/>
  <c r="T39" i="53"/>
  <c r="U39" i="53"/>
  <c r="I31" i="53"/>
  <c r="I32" i="53"/>
  <c r="AD31" i="53"/>
  <c r="K6" i="53"/>
  <c r="R22" i="53"/>
  <c r="T22" i="53"/>
  <c r="U22" i="53"/>
  <c r="O22" i="53"/>
  <c r="M6" i="53"/>
  <c r="R14" i="53"/>
  <c r="S14" i="53"/>
  <c r="O14" i="53"/>
  <c r="S33" i="53"/>
  <c r="T33" i="53"/>
  <c r="U33" i="53"/>
  <c r="T15" i="53"/>
  <c r="U15" i="53"/>
  <c r="S33" i="52"/>
  <c r="T15" i="52"/>
  <c r="U15" i="52"/>
  <c r="AD31" i="52"/>
  <c r="K6" i="52"/>
  <c r="O33" i="52"/>
  <c r="K32" i="52"/>
  <c r="L31" i="52"/>
  <c r="L32" i="52"/>
  <c r="S36" i="52"/>
  <c r="T10" i="52"/>
  <c r="U10" i="52"/>
  <c r="S6" i="52"/>
  <c r="N31" i="52"/>
  <c r="O6" i="52"/>
  <c r="S22" i="52"/>
  <c r="O22" i="52"/>
  <c r="AC31" i="52"/>
  <c r="J6" i="52"/>
  <c r="R6" i="52"/>
  <c r="R33" i="52"/>
  <c r="S14" i="52"/>
  <c r="O14" i="52"/>
  <c r="L14" i="52"/>
  <c r="O36" i="52"/>
  <c r="R14" i="52"/>
  <c r="M31" i="52"/>
  <c r="M32" i="52"/>
  <c r="M6" i="51"/>
  <c r="I31" i="51"/>
  <c r="I32" i="51"/>
  <c r="H32" i="51"/>
  <c r="S33" i="51"/>
  <c r="T33" i="51"/>
  <c r="U33" i="51"/>
  <c r="T15" i="51"/>
  <c r="U15" i="51"/>
  <c r="R36" i="51"/>
  <c r="AD31" i="51"/>
  <c r="K6" i="51"/>
  <c r="S36" i="51"/>
  <c r="T10" i="51"/>
  <c r="U10" i="51"/>
  <c r="T20" i="51"/>
  <c r="U20" i="51"/>
  <c r="S38" i="51"/>
  <c r="T38" i="51"/>
  <c r="U38" i="51"/>
  <c r="AC31" i="51"/>
  <c r="J6" i="51"/>
  <c r="F31" i="51"/>
  <c r="T39" i="51"/>
  <c r="U39" i="51"/>
  <c r="N6" i="51"/>
  <c r="T20" i="50"/>
  <c r="U20" i="50"/>
  <c r="S38" i="50"/>
  <c r="T38" i="50"/>
  <c r="U38" i="50"/>
  <c r="S37" i="50"/>
  <c r="T37" i="50"/>
  <c r="U37" i="50"/>
  <c r="T19" i="50"/>
  <c r="U19" i="50"/>
  <c r="S33" i="50"/>
  <c r="T33" i="50"/>
  <c r="U33" i="50"/>
  <c r="T15" i="50"/>
  <c r="U15" i="50"/>
  <c r="N6" i="50"/>
  <c r="J6" i="50"/>
  <c r="AC31" i="50"/>
  <c r="K31" i="50"/>
  <c r="L14" i="50"/>
  <c r="S14" i="50"/>
  <c r="T14" i="50"/>
  <c r="U14" i="50"/>
  <c r="O14" i="50"/>
  <c r="AD31" i="50"/>
  <c r="K6" i="50"/>
  <c r="I31" i="50"/>
  <c r="I32" i="50"/>
  <c r="M6" i="50"/>
  <c r="T10" i="50"/>
  <c r="U10" i="50"/>
  <c r="S36" i="50"/>
  <c r="T36" i="50"/>
  <c r="U36" i="50"/>
  <c r="L31" i="53"/>
  <c r="L32" i="53"/>
  <c r="R31" i="52"/>
  <c r="T33" i="52"/>
  <c r="U33" i="52"/>
  <c r="T36" i="52"/>
  <c r="U36" i="52"/>
  <c r="T22" i="52"/>
  <c r="U22" i="52"/>
  <c r="S31" i="52"/>
  <c r="T14" i="53"/>
  <c r="U14" i="53"/>
  <c r="T14" i="51"/>
  <c r="U14" i="51"/>
  <c r="T36" i="51"/>
  <c r="U36" i="51"/>
  <c r="N31" i="53"/>
  <c r="S6" i="53"/>
  <c r="O6" i="53"/>
  <c r="M31" i="53"/>
  <c r="M32" i="53"/>
  <c r="R6" i="53"/>
  <c r="R31" i="53"/>
  <c r="T14" i="52"/>
  <c r="U14" i="52"/>
  <c r="O31" i="52"/>
  <c r="O32" i="52"/>
  <c r="N32" i="52"/>
  <c r="R32" i="52"/>
  <c r="T6" i="52"/>
  <c r="U6" i="52"/>
  <c r="N31" i="51"/>
  <c r="S6" i="51"/>
  <c r="O6" i="51"/>
  <c r="M31" i="51"/>
  <c r="M32" i="51"/>
  <c r="R6" i="51"/>
  <c r="R31" i="51"/>
  <c r="N31" i="50"/>
  <c r="S6" i="50"/>
  <c r="O6" i="50"/>
  <c r="M31" i="50"/>
  <c r="M32" i="50"/>
  <c r="R6" i="50"/>
  <c r="R31" i="50"/>
  <c r="K32" i="50"/>
  <c r="L31" i="50"/>
  <c r="L32" i="50"/>
  <c r="T31" i="52"/>
  <c r="U31" i="52"/>
  <c r="R32" i="53"/>
  <c r="R32" i="51"/>
  <c r="R32" i="50"/>
  <c r="S31" i="53"/>
  <c r="T6" i="53"/>
  <c r="U6" i="53"/>
  <c r="O31" i="53"/>
  <c r="O32" i="53"/>
  <c r="N32" i="53"/>
  <c r="S32" i="52"/>
  <c r="S31" i="51"/>
  <c r="T6" i="51"/>
  <c r="U6" i="51"/>
  <c r="O31" i="51"/>
  <c r="O32" i="51"/>
  <c r="N32" i="51"/>
  <c r="S31" i="50"/>
  <c r="T31" i="50"/>
  <c r="U31" i="50"/>
  <c r="T6" i="50"/>
  <c r="U6" i="50"/>
  <c r="O31" i="50"/>
  <c r="O32" i="50"/>
  <c r="N32" i="50"/>
  <c r="S32" i="53"/>
  <c r="T31" i="53"/>
  <c r="U31" i="53"/>
  <c r="T32" i="52"/>
  <c r="U32" i="52"/>
  <c r="S32" i="51"/>
  <c r="T31" i="51"/>
  <c r="U31" i="51"/>
  <c r="S32" i="50"/>
  <c r="T32" i="53"/>
  <c r="U32" i="53"/>
  <c r="T32" i="51"/>
  <c r="U32" i="51"/>
  <c r="T32" i="50"/>
  <c r="U32" i="50"/>
  <c r="B7" i="21"/>
  <c r="M38" i="18"/>
  <c r="F23" i="18"/>
  <c r="F26" i="18"/>
  <c r="F27" i="18"/>
  <c r="F28" i="18"/>
  <c r="F41" i="18"/>
  <c r="F44" i="18"/>
  <c r="F46" i="18"/>
  <c r="E48" i="17"/>
  <c r="E47" i="17"/>
  <c r="E46" i="17"/>
  <c r="E45" i="17"/>
  <c r="E43" i="17"/>
  <c r="E42" i="17"/>
  <c r="D48" i="17"/>
  <c r="D47" i="17"/>
  <c r="D46" i="17"/>
  <c r="D45" i="17"/>
  <c r="F23" i="17"/>
  <c r="N7" i="21"/>
  <c r="M7" i="21"/>
  <c r="B8" i="21"/>
  <c r="N8" i="21"/>
  <c r="B6" i="21"/>
  <c r="N6" i="21"/>
  <c r="B9" i="21"/>
  <c r="N9" i="21"/>
  <c r="B10" i="21"/>
  <c r="N10" i="21"/>
  <c r="M9" i="21"/>
  <c r="M10" i="21"/>
  <c r="M6" i="21"/>
  <c r="B11" i="21"/>
  <c r="B17" i="21"/>
  <c r="N11" i="21"/>
  <c r="I8" i="21"/>
  <c r="I7" i="21"/>
  <c r="I9" i="21"/>
  <c r="K10" i="21"/>
  <c r="K8" i="21"/>
  <c r="K6" i="21"/>
  <c r="K9" i="21"/>
  <c r="K7" i="21"/>
  <c r="J10" i="21"/>
  <c r="I6" i="21"/>
  <c r="I10" i="21"/>
  <c r="U10" i="21"/>
  <c r="U7" i="21"/>
  <c r="J7" i="21"/>
  <c r="U9" i="21"/>
  <c r="J9" i="21"/>
  <c r="U8" i="21"/>
  <c r="J8" i="21"/>
  <c r="G7" i="21"/>
  <c r="J6" i="21"/>
  <c r="G9" i="21"/>
  <c r="I11" i="21"/>
  <c r="U6" i="21"/>
  <c r="G10" i="21"/>
  <c r="G6" i="21"/>
  <c r="G8" i="21"/>
  <c r="K11" i="21"/>
  <c r="J11" i="21"/>
  <c r="J17" i="21"/>
  <c r="I17" i="21"/>
  <c r="U11" i="21"/>
  <c r="AD14" i="17"/>
  <c r="J14" i="17"/>
  <c r="AE15" i="17"/>
  <c r="K15" i="17"/>
  <c r="E44" i="17"/>
  <c r="E41" i="17"/>
  <c r="O11" i="21"/>
  <c r="O10" i="21"/>
  <c r="O9" i="21"/>
  <c r="O8" i="21"/>
  <c r="O7" i="21"/>
  <c r="O6" i="21"/>
  <c r="P11" i="21"/>
  <c r="P8" i="21"/>
  <c r="P9" i="21"/>
  <c r="P7" i="21"/>
  <c r="P10" i="21"/>
  <c r="P6" i="21"/>
  <c r="N17" i="21"/>
  <c r="K17" i="21"/>
  <c r="Q46" i="27"/>
  <c r="P46" i="27"/>
  <c r="Q45" i="27"/>
  <c r="P45" i="27"/>
  <c r="Q44" i="27"/>
  <c r="P44" i="27"/>
  <c r="Q43" i="27"/>
  <c r="P43" i="27"/>
  <c r="Q41" i="27"/>
  <c r="P41" i="27"/>
  <c r="Q47" i="27"/>
  <c r="P47" i="27"/>
  <c r="AJ21" i="27"/>
  <c r="N21" i="27"/>
  <c r="AI21" i="27"/>
  <c r="M21" i="27"/>
  <c r="AC21" i="27"/>
  <c r="K21" i="27"/>
  <c r="AB21" i="27"/>
  <c r="J21" i="27"/>
  <c r="AJ20" i="27"/>
  <c r="AI20" i="27"/>
  <c r="AC20" i="27"/>
  <c r="K20" i="27"/>
  <c r="AB20" i="27"/>
  <c r="J20" i="27"/>
  <c r="N20" i="27"/>
  <c r="M20" i="27"/>
  <c r="AJ19" i="27"/>
  <c r="N19" i="27"/>
  <c r="AI19" i="27"/>
  <c r="M19" i="27"/>
  <c r="AC19" i="27"/>
  <c r="AB19" i="27"/>
  <c r="J19" i="27"/>
  <c r="K19" i="27"/>
  <c r="AJ18" i="27"/>
  <c r="N18" i="27"/>
  <c r="AI18" i="27"/>
  <c r="M18" i="27"/>
  <c r="AC18" i="27"/>
  <c r="K18" i="27"/>
  <c r="AB18" i="27"/>
  <c r="J18" i="27"/>
  <c r="AJ17" i="27"/>
  <c r="N17" i="27"/>
  <c r="AI17" i="27"/>
  <c r="M17" i="27"/>
  <c r="AC17" i="27"/>
  <c r="AB17" i="27"/>
  <c r="J17" i="27"/>
  <c r="R17" i="27"/>
  <c r="K17" i="27"/>
  <c r="AJ16" i="27"/>
  <c r="N16" i="27"/>
  <c r="AI16" i="27"/>
  <c r="M16" i="27"/>
  <c r="AC16" i="27"/>
  <c r="K16" i="27"/>
  <c r="AB16" i="27"/>
  <c r="J16" i="27"/>
  <c r="AJ15" i="27"/>
  <c r="N15" i="27"/>
  <c r="AI15" i="27"/>
  <c r="M15" i="27"/>
  <c r="AC15" i="27"/>
  <c r="AB15" i="27"/>
  <c r="J15" i="27"/>
  <c r="K15" i="27"/>
  <c r="AI14" i="27"/>
  <c r="AC14" i="27"/>
  <c r="AB14" i="27"/>
  <c r="H14" i="27"/>
  <c r="H39" i="27"/>
  <c r="AJ13" i="27"/>
  <c r="N13" i="27"/>
  <c r="N47" i="27"/>
  <c r="AI13" i="27"/>
  <c r="M13" i="27"/>
  <c r="AC13" i="27"/>
  <c r="K13" i="27"/>
  <c r="K47" i="27"/>
  <c r="AB13" i="27"/>
  <c r="J13" i="27"/>
  <c r="AJ12" i="27"/>
  <c r="N12" i="27"/>
  <c r="AI12" i="27"/>
  <c r="M12" i="27"/>
  <c r="AC12" i="27"/>
  <c r="K12" i="27"/>
  <c r="AB12" i="27"/>
  <c r="J12" i="27"/>
  <c r="AJ11" i="27"/>
  <c r="N11" i="27"/>
  <c r="N45" i="27"/>
  <c r="AI11" i="27"/>
  <c r="M11" i="27"/>
  <c r="AC11" i="27"/>
  <c r="K11" i="27"/>
  <c r="AB11" i="27"/>
  <c r="J11" i="27"/>
  <c r="AJ10" i="27"/>
  <c r="N10" i="27"/>
  <c r="AI10" i="27"/>
  <c r="M10" i="27"/>
  <c r="AC10" i="27"/>
  <c r="K10" i="27"/>
  <c r="AB10" i="27"/>
  <c r="J10" i="27"/>
  <c r="AJ9" i="27"/>
  <c r="N9" i="27"/>
  <c r="N43" i="27"/>
  <c r="AI9" i="27"/>
  <c r="M9" i="27"/>
  <c r="M43" i="27"/>
  <c r="AC9" i="27"/>
  <c r="K9" i="27"/>
  <c r="K43" i="27"/>
  <c r="AB9" i="27"/>
  <c r="J9" i="27"/>
  <c r="J43" i="27"/>
  <c r="AJ8" i="27"/>
  <c r="N8" i="27"/>
  <c r="N42" i="27"/>
  <c r="AI8" i="27"/>
  <c r="M8" i="27"/>
  <c r="AC8" i="27"/>
  <c r="K8" i="27"/>
  <c r="K42" i="27"/>
  <c r="AB8" i="27"/>
  <c r="J8" i="27"/>
  <c r="AJ7" i="27"/>
  <c r="N7" i="27"/>
  <c r="N41" i="27"/>
  <c r="AI7" i="27"/>
  <c r="M7" i="27"/>
  <c r="AC7" i="27"/>
  <c r="K7" i="27"/>
  <c r="AB7" i="27"/>
  <c r="J7" i="27"/>
  <c r="M41" i="27"/>
  <c r="J42" i="27"/>
  <c r="M42" i="27"/>
  <c r="M45" i="27"/>
  <c r="M40" i="27"/>
  <c r="J47" i="27"/>
  <c r="M47" i="27"/>
  <c r="J41" i="27"/>
  <c r="M46" i="27"/>
  <c r="J46" i="27"/>
  <c r="K41" i="27"/>
  <c r="M44" i="27"/>
  <c r="K45" i="27"/>
  <c r="N46" i="27"/>
  <c r="S21" i="27"/>
  <c r="N44" i="27"/>
  <c r="N40" i="27"/>
  <c r="N14" i="27"/>
  <c r="S20" i="27"/>
  <c r="K46" i="27"/>
  <c r="K44" i="27"/>
  <c r="R19" i="27"/>
  <c r="J45" i="27"/>
  <c r="J44" i="27"/>
  <c r="S18" i="27"/>
  <c r="L19" i="27"/>
  <c r="S7" i="27"/>
  <c r="S8" i="27"/>
  <c r="S9" i="27"/>
  <c r="R10" i="27"/>
  <c r="R11" i="27"/>
  <c r="R12" i="27"/>
  <c r="R13" i="27"/>
  <c r="S16" i="27"/>
  <c r="R7" i="27"/>
  <c r="R8" i="27"/>
  <c r="R9" i="27"/>
  <c r="R43" i="27"/>
  <c r="S10" i="27"/>
  <c r="L45" i="27"/>
  <c r="S11" i="27"/>
  <c r="S12" i="27"/>
  <c r="S13" i="27"/>
  <c r="J14" i="27"/>
  <c r="M14" i="27"/>
  <c r="R16" i="27"/>
  <c r="R21" i="27"/>
  <c r="AJ14" i="27"/>
  <c r="K14" i="27"/>
  <c r="F7" i="21"/>
  <c r="R20" i="27"/>
  <c r="R18" i="27"/>
  <c r="L18" i="27"/>
  <c r="L20" i="27"/>
  <c r="AC6" i="27"/>
  <c r="AC39" i="27"/>
  <c r="AJ6" i="27"/>
  <c r="L15" i="27"/>
  <c r="R15" i="27"/>
  <c r="S19" i="27"/>
  <c r="S45" i="27"/>
  <c r="AB6" i="27"/>
  <c r="AB39" i="27"/>
  <c r="AI6" i="27"/>
  <c r="AI39" i="27"/>
  <c r="S15" i="27"/>
  <c r="S41" i="27"/>
  <c r="S17" i="27"/>
  <c r="O18" i="27"/>
  <c r="O20" i="27"/>
  <c r="H48" i="17"/>
  <c r="G48" i="17"/>
  <c r="Q47" i="17"/>
  <c r="P47" i="17"/>
  <c r="H47" i="17"/>
  <c r="G47" i="17"/>
  <c r="Q46" i="17"/>
  <c r="P46" i="17"/>
  <c r="H46" i="17"/>
  <c r="G46" i="17"/>
  <c r="Q45" i="17"/>
  <c r="P45" i="17"/>
  <c r="H45" i="17"/>
  <c r="G45" i="17"/>
  <c r="Q44" i="17"/>
  <c r="P44" i="17"/>
  <c r="H44" i="17"/>
  <c r="G44" i="17"/>
  <c r="H43" i="17"/>
  <c r="G43" i="17"/>
  <c r="Q42" i="17"/>
  <c r="P42" i="17"/>
  <c r="H42" i="17"/>
  <c r="G42" i="17"/>
  <c r="AL38" i="17"/>
  <c r="N38" i="17"/>
  <c r="K38" i="17"/>
  <c r="J38" i="17"/>
  <c r="R38" i="17"/>
  <c r="AL29" i="17"/>
  <c r="N29" i="17"/>
  <c r="AK29" i="17"/>
  <c r="M29" i="17"/>
  <c r="AE29" i="17"/>
  <c r="K29" i="17"/>
  <c r="AD29" i="17"/>
  <c r="J29" i="17"/>
  <c r="Q29" i="17"/>
  <c r="Q48" i="17"/>
  <c r="P29" i="17"/>
  <c r="P48" i="17"/>
  <c r="AL28" i="17"/>
  <c r="N28" i="17"/>
  <c r="AK28" i="17"/>
  <c r="M28" i="17"/>
  <c r="AE28" i="17"/>
  <c r="K28" i="17"/>
  <c r="AD28" i="17"/>
  <c r="J28" i="17"/>
  <c r="AL27" i="17"/>
  <c r="N27" i="17"/>
  <c r="AK27" i="17"/>
  <c r="M27" i="17"/>
  <c r="AE27" i="17"/>
  <c r="K27" i="17"/>
  <c r="AD27" i="17"/>
  <c r="J27" i="17"/>
  <c r="S27" i="17"/>
  <c r="AL26" i="17"/>
  <c r="AK26" i="17"/>
  <c r="M26" i="17"/>
  <c r="AE26" i="17"/>
  <c r="K26" i="17"/>
  <c r="AD26" i="17"/>
  <c r="J26" i="17"/>
  <c r="N26" i="17"/>
  <c r="S26" i="17"/>
  <c r="I26" i="17"/>
  <c r="AL25" i="17"/>
  <c r="N25" i="17"/>
  <c r="AK25" i="17"/>
  <c r="M25" i="17"/>
  <c r="AE25" i="17"/>
  <c r="K25" i="17"/>
  <c r="AD25" i="17"/>
  <c r="J25" i="17"/>
  <c r="S25" i="17"/>
  <c r="AL24" i="17"/>
  <c r="N24" i="17"/>
  <c r="AK24" i="17"/>
  <c r="M24" i="17"/>
  <c r="AE24" i="17"/>
  <c r="K24" i="17"/>
  <c r="AD24" i="17"/>
  <c r="J24" i="17"/>
  <c r="AL23" i="17"/>
  <c r="N23" i="17"/>
  <c r="AK23" i="17"/>
  <c r="AE23" i="17"/>
  <c r="K23" i="17"/>
  <c r="AD23" i="17"/>
  <c r="J23" i="17"/>
  <c r="AL22" i="17"/>
  <c r="AE22" i="17"/>
  <c r="K22" i="17"/>
  <c r="AD22" i="17"/>
  <c r="J22" i="17"/>
  <c r="AK21" i="17"/>
  <c r="M21" i="17"/>
  <c r="AE21" i="17"/>
  <c r="K21" i="17"/>
  <c r="AD21" i="17"/>
  <c r="J21" i="17"/>
  <c r="AK20" i="17"/>
  <c r="M20" i="17"/>
  <c r="AE20" i="17"/>
  <c r="K20" i="17"/>
  <c r="AD20" i="17"/>
  <c r="J20" i="17"/>
  <c r="AK19" i="17"/>
  <c r="M19" i="17"/>
  <c r="AE19" i="17"/>
  <c r="K19" i="17"/>
  <c r="AD19" i="17"/>
  <c r="J19" i="17"/>
  <c r="AK18" i="17"/>
  <c r="M18" i="17"/>
  <c r="AE18" i="17"/>
  <c r="K18" i="17"/>
  <c r="AD18" i="17"/>
  <c r="J18" i="17"/>
  <c r="AK17" i="17"/>
  <c r="M17" i="17"/>
  <c r="AE17" i="17"/>
  <c r="K17" i="17"/>
  <c r="AD17" i="17"/>
  <c r="J17" i="17"/>
  <c r="R17" i="17"/>
  <c r="AK16" i="17"/>
  <c r="M16" i="17"/>
  <c r="AE16" i="17"/>
  <c r="K16" i="17"/>
  <c r="AD16" i="17"/>
  <c r="J16" i="17"/>
  <c r="AK15" i="17"/>
  <c r="M15" i="17"/>
  <c r="AD15" i="17"/>
  <c r="J15" i="17"/>
  <c r="AK14" i="17"/>
  <c r="AE14" i="17"/>
  <c r="H14" i="17"/>
  <c r="H39" i="17"/>
  <c r="G14" i="17"/>
  <c r="G39" i="17"/>
  <c r="AL13" i="17"/>
  <c r="N13" i="17"/>
  <c r="AK13" i="17"/>
  <c r="M13" i="17"/>
  <c r="AE13" i="17"/>
  <c r="K13" i="17"/>
  <c r="K48" i="17"/>
  <c r="AD13" i="17"/>
  <c r="AL12" i="17"/>
  <c r="N12" i="17"/>
  <c r="AK12" i="17"/>
  <c r="M12" i="17"/>
  <c r="AE12" i="17"/>
  <c r="K12" i="17"/>
  <c r="K47" i="17"/>
  <c r="AD12" i="17"/>
  <c r="AL11" i="17"/>
  <c r="N11" i="17"/>
  <c r="AK11" i="17"/>
  <c r="M11" i="17"/>
  <c r="AE11" i="17"/>
  <c r="K11" i="17"/>
  <c r="K46" i="17"/>
  <c r="AD11" i="17"/>
  <c r="J11" i="17"/>
  <c r="AL10" i="17"/>
  <c r="N10" i="17"/>
  <c r="AK10" i="17"/>
  <c r="M10" i="17"/>
  <c r="AE10" i="17"/>
  <c r="K10" i="17"/>
  <c r="K45" i="17"/>
  <c r="AD10" i="17"/>
  <c r="J10" i="17"/>
  <c r="J45" i="17"/>
  <c r="AL9" i="17"/>
  <c r="N9" i="17"/>
  <c r="AK9" i="17"/>
  <c r="M9" i="17"/>
  <c r="AE9" i="17"/>
  <c r="K9" i="17"/>
  <c r="K44" i="17"/>
  <c r="AD9" i="17"/>
  <c r="J9" i="17"/>
  <c r="AL8" i="17"/>
  <c r="N8" i="17"/>
  <c r="AK8" i="17"/>
  <c r="M8" i="17"/>
  <c r="AE8" i="17"/>
  <c r="K8" i="17"/>
  <c r="K43" i="17"/>
  <c r="AD8" i="17"/>
  <c r="J8" i="17"/>
  <c r="AL7" i="17"/>
  <c r="N7" i="17"/>
  <c r="AK7" i="17"/>
  <c r="M7" i="17"/>
  <c r="AE7" i="17"/>
  <c r="K7" i="17"/>
  <c r="K42" i="17"/>
  <c r="AD7" i="17"/>
  <c r="J7" i="17"/>
  <c r="AL6" i="17"/>
  <c r="AE6" i="17"/>
  <c r="AD6" i="17"/>
  <c r="J42" i="17"/>
  <c r="J43" i="17"/>
  <c r="J44" i="17"/>
  <c r="J46" i="17"/>
  <c r="S47" i="27"/>
  <c r="J40" i="27"/>
  <c r="S7" i="17"/>
  <c r="R7" i="17"/>
  <c r="R8" i="17"/>
  <c r="M43" i="17"/>
  <c r="M44" i="17"/>
  <c r="R9" i="17"/>
  <c r="R10" i="17"/>
  <c r="R11" i="17"/>
  <c r="M46" i="17"/>
  <c r="M48" i="17"/>
  <c r="K14" i="17"/>
  <c r="AF14" i="17"/>
  <c r="R16" i="17"/>
  <c r="M45" i="17"/>
  <c r="M47" i="17"/>
  <c r="AJ39" i="27"/>
  <c r="R42" i="27"/>
  <c r="S42" i="27"/>
  <c r="K40" i="27"/>
  <c r="S46" i="27"/>
  <c r="J6" i="17"/>
  <c r="AD39" i="17"/>
  <c r="J39" i="17"/>
  <c r="S8" i="17"/>
  <c r="S9" i="17"/>
  <c r="S10" i="17"/>
  <c r="T10" i="17"/>
  <c r="U10" i="17"/>
  <c r="S11" i="17"/>
  <c r="S12" i="17"/>
  <c r="S13" i="17"/>
  <c r="R21" i="17"/>
  <c r="R47" i="27"/>
  <c r="T47" i="27"/>
  <c r="U47" i="27"/>
  <c r="S43" i="27"/>
  <c r="T18" i="27"/>
  <c r="U18" i="27"/>
  <c r="S44" i="27"/>
  <c r="S40" i="27"/>
  <c r="T20" i="27"/>
  <c r="U20" i="27"/>
  <c r="R46" i="27"/>
  <c r="T46" i="27"/>
  <c r="U46" i="27"/>
  <c r="T19" i="27"/>
  <c r="U19" i="27"/>
  <c r="R45" i="27"/>
  <c r="T45" i="27"/>
  <c r="U45" i="27"/>
  <c r="T15" i="27"/>
  <c r="U15" i="27"/>
  <c r="R41" i="27"/>
  <c r="T41" i="27"/>
  <c r="U41" i="27"/>
  <c r="T10" i="27"/>
  <c r="U10" i="27"/>
  <c r="R44" i="27"/>
  <c r="M14" i="17"/>
  <c r="K6" i="17"/>
  <c r="AE39" i="17"/>
  <c r="K39" i="17"/>
  <c r="S24" i="17"/>
  <c r="R26" i="17"/>
  <c r="T26" i="17"/>
  <c r="U26" i="17"/>
  <c r="J12" i="17"/>
  <c r="J47" i="17"/>
  <c r="J13" i="17"/>
  <c r="J48" i="17"/>
  <c r="R24" i="17"/>
  <c r="R14" i="27"/>
  <c r="S38" i="17"/>
  <c r="O44" i="27"/>
  <c r="O14" i="27"/>
  <c r="N6" i="17"/>
  <c r="S29" i="17"/>
  <c r="O26" i="17"/>
  <c r="F10" i="21"/>
  <c r="Q15" i="21"/>
  <c r="Q16" i="21"/>
  <c r="R14" i="17"/>
  <c r="G41" i="17"/>
  <c r="E40" i="17"/>
  <c r="AK22" i="17"/>
  <c r="M22" i="17"/>
  <c r="L28" i="17"/>
  <c r="S14" i="27"/>
  <c r="O46" i="27"/>
  <c r="L41" i="27"/>
  <c r="I45" i="17"/>
  <c r="S23" i="17"/>
  <c r="H41" i="17"/>
  <c r="R18" i="17"/>
  <c r="M23" i="17"/>
  <c r="N22" i="17"/>
  <c r="S22" i="17"/>
  <c r="R19" i="17"/>
  <c r="L18" i="17"/>
  <c r="S28" i="17"/>
  <c r="I22" i="17"/>
  <c r="O28" i="17"/>
  <c r="L44" i="27"/>
  <c r="L46" i="27"/>
  <c r="M6" i="27"/>
  <c r="M39" i="27"/>
  <c r="K6" i="27"/>
  <c r="K39" i="27"/>
  <c r="J6" i="27"/>
  <c r="J39" i="27"/>
  <c r="N6" i="27"/>
  <c r="N39" i="27"/>
  <c r="L14" i="27"/>
  <c r="AK6" i="17"/>
  <c r="M6" i="17"/>
  <c r="L15" i="17"/>
  <c r="R15" i="17"/>
  <c r="L20" i="17"/>
  <c r="R20" i="17"/>
  <c r="G40" i="17"/>
  <c r="L14" i="17"/>
  <c r="L26" i="17"/>
  <c r="J38" i="18"/>
  <c r="R38" i="18"/>
  <c r="AB6" i="18"/>
  <c r="Q46" i="18"/>
  <c r="P46" i="18"/>
  <c r="Q45" i="18"/>
  <c r="P45" i="18"/>
  <c r="F45" i="18"/>
  <c r="Q44" i="18"/>
  <c r="P44" i="18"/>
  <c r="Q43" i="18"/>
  <c r="P43" i="18"/>
  <c r="Q41" i="18"/>
  <c r="P41" i="18"/>
  <c r="AJ38" i="18"/>
  <c r="N38" i="18"/>
  <c r="K38" i="18"/>
  <c r="AJ37" i="18"/>
  <c r="AC37" i="18"/>
  <c r="AB37" i="18"/>
  <c r="AJ36" i="18"/>
  <c r="AI36" i="18"/>
  <c r="AC36" i="18"/>
  <c r="AB36" i="18"/>
  <c r="AJ35" i="18"/>
  <c r="AI35" i="18"/>
  <c r="AC35" i="18"/>
  <c r="AB35" i="18"/>
  <c r="AJ34" i="18"/>
  <c r="AI34" i="18"/>
  <c r="AC34" i="18"/>
  <c r="AB34" i="18"/>
  <c r="AJ33" i="18"/>
  <c r="AI33" i="18"/>
  <c r="AC33" i="18"/>
  <c r="AB33" i="18"/>
  <c r="AJ32" i="18"/>
  <c r="AI32" i="18"/>
  <c r="AC32" i="18"/>
  <c r="AB32" i="18"/>
  <c r="AJ31" i="18"/>
  <c r="AI31" i="18"/>
  <c r="AC31" i="18"/>
  <c r="AB31" i="18"/>
  <c r="AH30" i="18"/>
  <c r="AG30" i="18"/>
  <c r="AF30" i="18"/>
  <c r="AJ30" i="18"/>
  <c r="AE30" i="18"/>
  <c r="AI30" i="18"/>
  <c r="AA30" i="18"/>
  <c r="AB30" i="18"/>
  <c r="AJ29" i="18"/>
  <c r="N29" i="18"/>
  <c r="AI29" i="18"/>
  <c r="M29" i="18"/>
  <c r="AC29" i="18"/>
  <c r="K29" i="18"/>
  <c r="AB29" i="18"/>
  <c r="J29" i="18"/>
  <c r="Q29" i="18"/>
  <c r="Q47" i="18"/>
  <c r="P29" i="18"/>
  <c r="P47" i="18"/>
  <c r="AJ28" i="18"/>
  <c r="AI28" i="18"/>
  <c r="AC28" i="18"/>
  <c r="AB28" i="18"/>
  <c r="N28" i="18"/>
  <c r="M28" i="18"/>
  <c r="K28" i="18"/>
  <c r="J28" i="18"/>
  <c r="R28" i="18"/>
  <c r="AJ27" i="18"/>
  <c r="N27" i="18"/>
  <c r="AI27" i="18"/>
  <c r="M27" i="18"/>
  <c r="AC27" i="18"/>
  <c r="K27" i="18"/>
  <c r="AB27" i="18"/>
  <c r="J27" i="18"/>
  <c r="R27" i="18"/>
  <c r="AJ26" i="18"/>
  <c r="AI26" i="18"/>
  <c r="AC26" i="18"/>
  <c r="K26" i="18"/>
  <c r="AB26" i="18"/>
  <c r="J26" i="18"/>
  <c r="N26" i="18"/>
  <c r="S26" i="18"/>
  <c r="M26" i="18"/>
  <c r="R26" i="18"/>
  <c r="AJ25" i="18"/>
  <c r="N25" i="18"/>
  <c r="AI25" i="18"/>
  <c r="M25" i="18"/>
  <c r="AC25" i="18"/>
  <c r="K25" i="18"/>
  <c r="AB25" i="18"/>
  <c r="J25" i="18"/>
  <c r="R25" i="18"/>
  <c r="AJ24" i="18"/>
  <c r="N24" i="18"/>
  <c r="AI24" i="18"/>
  <c r="M24" i="18"/>
  <c r="AC24" i="18"/>
  <c r="K24" i="18"/>
  <c r="AB24" i="18"/>
  <c r="J24" i="18"/>
  <c r="R24" i="18"/>
  <c r="AJ23" i="18"/>
  <c r="N23" i="18"/>
  <c r="AI23" i="18"/>
  <c r="M23" i="18"/>
  <c r="AC23" i="18"/>
  <c r="AB23" i="18"/>
  <c r="K23" i="18"/>
  <c r="K22" i="18"/>
  <c r="J23" i="18"/>
  <c r="J22" i="18"/>
  <c r="AB22" i="18"/>
  <c r="AJ21" i="18"/>
  <c r="N21" i="18"/>
  <c r="AI21" i="18"/>
  <c r="M21" i="18"/>
  <c r="AC21" i="18"/>
  <c r="K21" i="18"/>
  <c r="AB21" i="18"/>
  <c r="J21" i="18"/>
  <c r="AJ20" i="18"/>
  <c r="AI20" i="18"/>
  <c r="M20" i="18"/>
  <c r="AC20" i="18"/>
  <c r="K20" i="18"/>
  <c r="AB20" i="18"/>
  <c r="J20" i="18"/>
  <c r="N20" i="18"/>
  <c r="AJ19" i="18"/>
  <c r="N19" i="18"/>
  <c r="AI19" i="18"/>
  <c r="M19" i="18"/>
  <c r="AC19" i="18"/>
  <c r="K19" i="18"/>
  <c r="AB19" i="18"/>
  <c r="J19" i="18"/>
  <c r="AJ18" i="18"/>
  <c r="AI18" i="18"/>
  <c r="AC18" i="18"/>
  <c r="K18" i="18"/>
  <c r="AB18" i="18"/>
  <c r="J18" i="18"/>
  <c r="N18" i="18"/>
  <c r="M18" i="18"/>
  <c r="AJ17" i="18"/>
  <c r="N17" i="18"/>
  <c r="AI17" i="18"/>
  <c r="M17" i="18"/>
  <c r="AC17" i="18"/>
  <c r="AB17" i="18"/>
  <c r="K17" i="18"/>
  <c r="S17" i="18"/>
  <c r="J17" i="18"/>
  <c r="AJ16" i="18"/>
  <c r="N16" i="18"/>
  <c r="AI16" i="18"/>
  <c r="M16" i="18"/>
  <c r="AC16" i="18"/>
  <c r="K16" i="18"/>
  <c r="S16" i="18"/>
  <c r="AB16" i="18"/>
  <c r="J16" i="18"/>
  <c r="AJ15" i="18"/>
  <c r="N15" i="18"/>
  <c r="AI15" i="18"/>
  <c r="M15" i="18"/>
  <c r="AC15" i="18"/>
  <c r="K15" i="18"/>
  <c r="AB15" i="18"/>
  <c r="J15" i="18"/>
  <c r="AI14" i="18"/>
  <c r="H14" i="18"/>
  <c r="H39" i="18"/>
  <c r="G14" i="18"/>
  <c r="G39" i="18"/>
  <c r="E14" i="18"/>
  <c r="E39" i="18"/>
  <c r="AJ13" i="18"/>
  <c r="N13" i="18"/>
  <c r="N47" i="18"/>
  <c r="AI13" i="18"/>
  <c r="M13" i="18"/>
  <c r="AC13" i="18"/>
  <c r="K13" i="18"/>
  <c r="K47" i="18"/>
  <c r="AB13" i="18"/>
  <c r="J13" i="18"/>
  <c r="AJ12" i="18"/>
  <c r="N12" i="18"/>
  <c r="AI12" i="18"/>
  <c r="M12" i="18"/>
  <c r="AC12" i="18"/>
  <c r="K12" i="18"/>
  <c r="AB12" i="18"/>
  <c r="J12" i="18"/>
  <c r="AJ11" i="18"/>
  <c r="N11" i="18"/>
  <c r="N45" i="18"/>
  <c r="AI11" i="18"/>
  <c r="M11" i="18"/>
  <c r="AC11" i="18"/>
  <c r="K11" i="18"/>
  <c r="AB11" i="18"/>
  <c r="J11" i="18"/>
  <c r="AJ10" i="18"/>
  <c r="N10" i="18"/>
  <c r="AI10" i="18"/>
  <c r="M10" i="18"/>
  <c r="AC10" i="18"/>
  <c r="K10" i="18"/>
  <c r="K44" i="18"/>
  <c r="AB10" i="18"/>
  <c r="J10" i="18"/>
  <c r="AJ9" i="18"/>
  <c r="N9" i="18"/>
  <c r="N43" i="18"/>
  <c r="AI9" i="18"/>
  <c r="M9" i="18"/>
  <c r="AC9" i="18"/>
  <c r="K9" i="18"/>
  <c r="K43" i="18"/>
  <c r="AB9" i="18"/>
  <c r="J9" i="18"/>
  <c r="AJ8" i="18"/>
  <c r="N8" i="18"/>
  <c r="N42" i="18"/>
  <c r="AI8" i="18"/>
  <c r="M8" i="18"/>
  <c r="AC8" i="18"/>
  <c r="K8" i="18"/>
  <c r="K42" i="18"/>
  <c r="AB8" i="18"/>
  <c r="J8" i="18"/>
  <c r="AJ7" i="18"/>
  <c r="N7" i="18"/>
  <c r="AI7" i="18"/>
  <c r="M7" i="18"/>
  <c r="AC7" i="18"/>
  <c r="K7" i="18"/>
  <c r="AB7" i="18"/>
  <c r="J7" i="18"/>
  <c r="AC6" i="18"/>
  <c r="M45" i="18"/>
  <c r="J46" i="18"/>
  <c r="M46" i="18"/>
  <c r="S27" i="18"/>
  <c r="T27" i="18"/>
  <c r="U27" i="18"/>
  <c r="I41" i="17"/>
  <c r="N41" i="18"/>
  <c r="J42" i="18"/>
  <c r="J43" i="18"/>
  <c r="J44" i="18"/>
  <c r="J47" i="18"/>
  <c r="M47" i="18"/>
  <c r="K41" i="18"/>
  <c r="N46" i="18"/>
  <c r="S21" i="18"/>
  <c r="M42" i="18"/>
  <c r="M43" i="18"/>
  <c r="R45" i="17"/>
  <c r="R13" i="17"/>
  <c r="R12" i="17"/>
  <c r="K45" i="18"/>
  <c r="R43" i="17"/>
  <c r="F8" i="21"/>
  <c r="T14" i="27"/>
  <c r="U14" i="27"/>
  <c r="T44" i="27"/>
  <c r="U44" i="27"/>
  <c r="R40" i="27"/>
  <c r="T40" i="27"/>
  <c r="U40" i="27"/>
  <c r="N14" i="18"/>
  <c r="N44" i="18"/>
  <c r="M22" i="18"/>
  <c r="M41" i="18"/>
  <c r="M44" i="18"/>
  <c r="M14" i="18"/>
  <c r="T26" i="18"/>
  <c r="U26" i="18"/>
  <c r="S20" i="18"/>
  <c r="K46" i="18"/>
  <c r="K40" i="18"/>
  <c r="R19" i="18"/>
  <c r="J45" i="18"/>
  <c r="J14" i="18"/>
  <c r="J41" i="18"/>
  <c r="J40" i="18"/>
  <c r="J6" i="18"/>
  <c r="J39" i="18"/>
  <c r="K6" i="18"/>
  <c r="M42" i="17"/>
  <c r="AK39" i="17"/>
  <c r="M39" i="17"/>
  <c r="S28" i="18"/>
  <c r="T28" i="18"/>
  <c r="U28" i="18"/>
  <c r="R7" i="18"/>
  <c r="R8" i="18"/>
  <c r="R9" i="18"/>
  <c r="R10" i="18"/>
  <c r="R11" i="18"/>
  <c r="R12" i="18"/>
  <c r="R13" i="18"/>
  <c r="S19" i="18"/>
  <c r="L19" i="18"/>
  <c r="R21" i="18"/>
  <c r="F22" i="18"/>
  <c r="S24" i="18"/>
  <c r="S25" i="18"/>
  <c r="S29" i="18"/>
  <c r="S7" i="18"/>
  <c r="S8" i="18"/>
  <c r="S42" i="18"/>
  <c r="S9" i="18"/>
  <c r="S43" i="18"/>
  <c r="S10" i="18"/>
  <c r="S11" i="18"/>
  <c r="S12" i="18"/>
  <c r="S13" i="18"/>
  <c r="S47" i="18"/>
  <c r="R16" i="18"/>
  <c r="R29" i="18"/>
  <c r="S38" i="18"/>
  <c r="F6" i="21"/>
  <c r="F9" i="21"/>
  <c r="L22" i="17"/>
  <c r="O22" i="17"/>
  <c r="S18" i="18"/>
  <c r="R20" i="18"/>
  <c r="R18" i="18"/>
  <c r="T18" i="18"/>
  <c r="U18" i="18"/>
  <c r="R23" i="18"/>
  <c r="L39" i="27"/>
  <c r="L40" i="27"/>
  <c r="AC30" i="18"/>
  <c r="N22" i="18"/>
  <c r="K14" i="18"/>
  <c r="AJ22" i="18"/>
  <c r="AJ14" i="18"/>
  <c r="AC22" i="18"/>
  <c r="L42" i="17"/>
  <c r="L45" i="17"/>
  <c r="K41" i="17"/>
  <c r="L47" i="17"/>
  <c r="J40" i="17"/>
  <c r="R6" i="27"/>
  <c r="S6" i="27"/>
  <c r="S39" i="27"/>
  <c r="H40" i="17"/>
  <c r="I39" i="17"/>
  <c r="I40" i="17"/>
  <c r="J41" i="17"/>
  <c r="O23" i="18"/>
  <c r="L20" i="18"/>
  <c r="S23" i="18"/>
  <c r="L18" i="18"/>
  <c r="F39" i="18"/>
  <c r="AI6" i="18"/>
  <c r="AI39" i="18"/>
  <c r="AB14" i="18"/>
  <c r="AB39" i="18"/>
  <c r="S15" i="18"/>
  <c r="R17" i="18"/>
  <c r="O20" i="18"/>
  <c r="O26" i="18"/>
  <c r="O28" i="18"/>
  <c r="AJ6" i="18"/>
  <c r="AC14" i="18"/>
  <c r="L15" i="18"/>
  <c r="R15" i="18"/>
  <c r="O18" i="18"/>
  <c r="I22" i="18"/>
  <c r="L26" i="18"/>
  <c r="L28" i="18"/>
  <c r="R43" i="18"/>
  <c r="R42" i="18"/>
  <c r="S14" i="18"/>
  <c r="S45" i="18"/>
  <c r="N40" i="18"/>
  <c r="R47" i="18"/>
  <c r="R39" i="27"/>
  <c r="T39" i="27"/>
  <c r="U39" i="27"/>
  <c r="T6" i="27"/>
  <c r="U6" i="27"/>
  <c r="AJ39" i="18"/>
  <c r="M40" i="18"/>
  <c r="O14" i="18"/>
  <c r="AC39" i="18"/>
  <c r="S46" i="18"/>
  <c r="S41" i="18"/>
  <c r="T23" i="18"/>
  <c r="U23" i="18"/>
  <c r="K39" i="18"/>
  <c r="S44" i="18"/>
  <c r="T20" i="18"/>
  <c r="U20" i="18"/>
  <c r="R46" i="18"/>
  <c r="T46" i="18"/>
  <c r="U46" i="18"/>
  <c r="T19" i="18"/>
  <c r="U19" i="18"/>
  <c r="R45" i="18"/>
  <c r="T45" i="18"/>
  <c r="U45" i="18"/>
  <c r="R41" i="18"/>
  <c r="T41" i="18"/>
  <c r="U41" i="18"/>
  <c r="T15" i="18"/>
  <c r="U15" i="18"/>
  <c r="R44" i="18"/>
  <c r="T10" i="18"/>
  <c r="U10" i="18"/>
  <c r="L45" i="18"/>
  <c r="L22" i="18"/>
  <c r="L41" i="18"/>
  <c r="R14" i="18"/>
  <c r="T14" i="18"/>
  <c r="U14" i="18"/>
  <c r="F40" i="18"/>
  <c r="I39" i="18"/>
  <c r="L14" i="18"/>
  <c r="O46" i="18"/>
  <c r="L44" i="18"/>
  <c r="R22" i="18"/>
  <c r="S22" i="18"/>
  <c r="O22" i="18"/>
  <c r="O44" i="18"/>
  <c r="L41" i="17"/>
  <c r="M41" i="17"/>
  <c r="O39" i="27"/>
  <c r="O40" i="27"/>
  <c r="S6" i="17"/>
  <c r="M40" i="17"/>
  <c r="R6" i="17"/>
  <c r="K40" i="17"/>
  <c r="L39" i="17"/>
  <c r="L40" i="17"/>
  <c r="D7" i="21"/>
  <c r="I40" i="18"/>
  <c r="N6" i="18"/>
  <c r="N39" i="18"/>
  <c r="M6" i="18"/>
  <c r="M39" i="18"/>
  <c r="L46" i="18"/>
  <c r="S40" i="18"/>
  <c r="T22" i="18"/>
  <c r="U22" i="18"/>
  <c r="R40" i="18"/>
  <c r="T44" i="18"/>
  <c r="U44" i="18"/>
  <c r="T6" i="17"/>
  <c r="U6" i="17"/>
  <c r="F11" i="21"/>
  <c r="F17" i="21"/>
  <c r="D9" i="21"/>
  <c r="R6" i="18"/>
  <c r="R39" i="18"/>
  <c r="S6" i="18"/>
  <c r="S39" i="18"/>
  <c r="L39" i="18"/>
  <c r="L40" i="18"/>
  <c r="T40" i="18"/>
  <c r="U40" i="18"/>
  <c r="T39" i="18"/>
  <c r="U39" i="18"/>
  <c r="T6" i="18"/>
  <c r="U6" i="18"/>
  <c r="D10" i="21"/>
  <c r="D6" i="21"/>
  <c r="D8" i="21"/>
  <c r="O39" i="18"/>
  <c r="O40" i="18"/>
  <c r="D11" i="21"/>
  <c r="D17" i="21"/>
  <c r="Q8" i="21"/>
  <c r="R8" i="21"/>
  <c r="Q10" i="21"/>
  <c r="R10" i="21"/>
  <c r="H8" i="21"/>
  <c r="S8" i="21"/>
  <c r="H7" i="21"/>
  <c r="S7" i="21"/>
  <c r="H10" i="21"/>
  <c r="S10" i="21"/>
  <c r="H6" i="21"/>
  <c r="S6" i="21"/>
  <c r="H9" i="21"/>
  <c r="S9" i="21"/>
  <c r="Q9" i="21"/>
  <c r="R9" i="21"/>
  <c r="R7" i="21"/>
  <c r="Q7" i="21"/>
  <c r="R6" i="21"/>
  <c r="Q6" i="21"/>
  <c r="H11" i="21"/>
  <c r="H17" i="21"/>
  <c r="I20" i="21"/>
  <c r="S11" i="21"/>
  <c r="L9" i="21"/>
  <c r="L7" i="21"/>
  <c r="L8" i="21"/>
  <c r="L10" i="21"/>
  <c r="L6" i="21"/>
  <c r="L11" i="21"/>
  <c r="L17" i="21"/>
  <c r="M8" i="21"/>
  <c r="M11" i="21"/>
  <c r="M17" i="21"/>
  <c r="R29" i="17"/>
  <c r="R48" i="17"/>
  <c r="F48" i="17"/>
  <c r="F46" i="17"/>
  <c r="F42" i="17"/>
  <c r="F45" i="17"/>
  <c r="F47" i="17"/>
  <c r="R25" i="17"/>
  <c r="R44" i="17"/>
  <c r="F26" i="17"/>
  <c r="R23" i="17"/>
  <c r="T23" i="17"/>
  <c r="U23" i="17"/>
  <c r="F27" i="17"/>
  <c r="R27" i="17"/>
  <c r="R28" i="17"/>
  <c r="T28" i="17"/>
  <c r="U28" i="17"/>
  <c r="F28" i="17"/>
  <c r="T27" i="17"/>
  <c r="U27" i="17"/>
  <c r="R46" i="17"/>
  <c r="R47" i="17"/>
  <c r="R42" i="17"/>
  <c r="D40" i="17"/>
  <c r="F40" i="17"/>
  <c r="F39" i="17"/>
  <c r="R22" i="17"/>
  <c r="C7" i="21"/>
  <c r="T7" i="21"/>
  <c r="D41" i="17"/>
  <c r="F41" i="17"/>
  <c r="R39" i="17"/>
  <c r="T22" i="17"/>
  <c r="U22" i="17"/>
  <c r="R41" i="17"/>
  <c r="AL17" i="17"/>
  <c r="N17" i="17"/>
  <c r="N44" i="17"/>
  <c r="AL21" i="17"/>
  <c r="N21" i="17"/>
  <c r="AL19" i="17"/>
  <c r="N19" i="17"/>
  <c r="N46" i="17"/>
  <c r="AL16" i="17"/>
  <c r="N16" i="17"/>
  <c r="AL20" i="17"/>
  <c r="N20" i="17"/>
  <c r="AL18" i="17"/>
  <c r="N18" i="17"/>
  <c r="AL15" i="17"/>
  <c r="N15" i="17"/>
  <c r="N42" i="17"/>
  <c r="S16" i="17"/>
  <c r="S43" i="17"/>
  <c r="N43" i="17"/>
  <c r="S21" i="17"/>
  <c r="S48" i="17"/>
  <c r="N48" i="17"/>
  <c r="N47" i="17"/>
  <c r="S20" i="17"/>
  <c r="O18" i="17"/>
  <c r="N45" i="17"/>
  <c r="R40" i="17"/>
  <c r="AL14" i="17"/>
  <c r="AM14" i="17"/>
  <c r="S19" i="17"/>
  <c r="S17" i="17"/>
  <c r="S44" i="17"/>
  <c r="O20" i="17"/>
  <c r="S15" i="17"/>
  <c r="S18" i="17"/>
  <c r="T18" i="17"/>
  <c r="U18" i="17"/>
  <c r="O47" i="17"/>
  <c r="O45" i="17"/>
  <c r="T15" i="17"/>
  <c r="U15" i="17"/>
  <c r="S42" i="17"/>
  <c r="T42" i="17"/>
  <c r="U42" i="17"/>
  <c r="S47" i="17"/>
  <c r="T47" i="17"/>
  <c r="U47" i="17"/>
  <c r="T20" i="17"/>
  <c r="U20" i="17"/>
  <c r="T19" i="17"/>
  <c r="U19" i="17"/>
  <c r="S46" i="17"/>
  <c r="T46" i="17"/>
  <c r="U46" i="17"/>
  <c r="S45" i="17"/>
  <c r="T45" i="17"/>
  <c r="U45" i="17"/>
  <c r="N14" i="17"/>
  <c r="AL39" i="17"/>
  <c r="N39" i="17"/>
  <c r="O14" i="17"/>
  <c r="S14" i="17"/>
  <c r="N41" i="17"/>
  <c r="O41" i="17"/>
  <c r="S39" i="17"/>
  <c r="T39" i="17"/>
  <c r="U39" i="17"/>
  <c r="T14" i="17"/>
  <c r="U14" i="17"/>
  <c r="C8" i="21"/>
  <c r="T8" i="21"/>
  <c r="C10" i="21"/>
  <c r="T10" i="21"/>
  <c r="C9" i="21"/>
  <c r="T9" i="21"/>
  <c r="S41" i="17"/>
  <c r="T41" i="17"/>
  <c r="U41" i="17"/>
  <c r="O39" i="17"/>
  <c r="O40" i="17"/>
  <c r="N40" i="17"/>
  <c r="C6" i="21"/>
  <c r="T6" i="21"/>
  <c r="S40" i="17"/>
  <c r="T40" i="17"/>
  <c r="U40" i="17"/>
  <c r="C11" i="21"/>
  <c r="C17" i="21"/>
  <c r="T11" i="21"/>
  <c r="D40" i="27"/>
  <c r="F47" i="27"/>
  <c r="F44" i="27"/>
  <c r="F46" i="27"/>
  <c r="F45" i="27"/>
  <c r="F41" i="27"/>
  <c r="F39" i="27"/>
  <c r="F40" i="27"/>
  <c r="E7" i="21"/>
  <c r="E6" i="21"/>
  <c r="E10" i="21"/>
  <c r="E9" i="21"/>
  <c r="I44" i="27"/>
  <c r="I39" i="27"/>
  <c r="I40" i="27"/>
  <c r="E8" i="21"/>
  <c r="E11" i="21"/>
  <c r="E17" i="21"/>
  <c r="G11" i="21"/>
  <c r="R11" i="21"/>
  <c r="Q11" i="21"/>
  <c r="G17" i="21"/>
  <c r="D46" i="60"/>
  <c r="F46" i="60"/>
  <c r="D44" i="60"/>
  <c r="F44" i="60"/>
  <c r="D41" i="60"/>
  <c r="F41" i="60"/>
  <c r="D47" i="60"/>
  <c r="F47" i="60"/>
  <c r="D45" i="60"/>
  <c r="F45" i="60"/>
  <c r="F29" i="60"/>
  <c r="U29" i="60"/>
  <c r="W29" i="60"/>
  <c r="X29" i="60"/>
  <c r="U23" i="60"/>
  <c r="F28" i="60"/>
  <c r="U28" i="60"/>
  <c r="F27" i="60"/>
  <c r="U27" i="60"/>
  <c r="F26" i="60"/>
  <c r="U26" i="60"/>
  <c r="F23" i="60"/>
  <c r="D22" i="60"/>
  <c r="F22" i="60"/>
  <c r="U44" i="60"/>
  <c r="W44" i="60"/>
  <c r="X44" i="60"/>
  <c r="W26" i="60"/>
  <c r="X26" i="60"/>
  <c r="U45" i="60"/>
  <c r="W45" i="60"/>
  <c r="X45" i="60"/>
  <c r="W27" i="60"/>
  <c r="X27" i="60"/>
  <c r="U46" i="60"/>
  <c r="W46" i="60"/>
  <c r="X46" i="60"/>
  <c r="W28" i="60"/>
  <c r="X28" i="60"/>
  <c r="U41" i="60"/>
  <c r="W41" i="60"/>
  <c r="X41" i="60"/>
  <c r="W23" i="60"/>
  <c r="X23" i="60"/>
  <c r="U47" i="60"/>
  <c r="W47" i="60"/>
  <c r="X47" i="60"/>
  <c r="D39" i="60"/>
  <c r="F39" i="60"/>
  <c r="U22" i="60"/>
  <c r="W22" i="60"/>
  <c r="X22" i="60"/>
  <c r="D40" i="60"/>
  <c r="F40" i="60"/>
  <c r="U39" i="60"/>
  <c r="W39" i="60"/>
  <c r="X39" i="60"/>
  <c r="U40" i="60"/>
  <c r="W40" i="60"/>
  <c r="X40" i="60"/>
  <c r="AD6" i="77"/>
  <c r="AF6" i="77"/>
  <c r="AF12" i="77"/>
  <c r="AF11" i="77"/>
  <c r="AF10" i="77"/>
  <c r="AF8" i="77"/>
  <c r="AF13" i="77"/>
  <c r="AF9" i="77"/>
  <c r="AF7" i="77"/>
  <c r="AD40" i="77"/>
  <c r="AF40" i="77"/>
  <c r="AO13" i="77"/>
  <c r="AO9" i="77"/>
  <c r="AO12" i="77"/>
  <c r="AO11" i="77"/>
  <c r="AO10" i="77"/>
  <c r="AO8" i="77"/>
  <c r="AO7" i="77"/>
  <c r="AM6" i="77"/>
  <c r="AO6" i="77"/>
  <c r="AM40" i="77"/>
  <c r="AO40" i="77"/>
  <c r="Y24" i="87"/>
  <c r="T32" i="87"/>
  <c r="T33" i="87"/>
  <c r="X35" i="87"/>
  <c r="W35" i="87"/>
  <c r="AA19" i="87"/>
  <c r="Y20" i="87"/>
  <c r="X36" i="87"/>
  <c r="Y17" i="87"/>
  <c r="AA20" i="87"/>
  <c r="Q32" i="87"/>
  <c r="Q33" i="87"/>
  <c r="M32" i="87"/>
  <c r="M33" i="87"/>
  <c r="O38" i="87"/>
  <c r="P19" i="87"/>
  <c r="Z14" i="87"/>
  <c r="P12" i="87"/>
  <c r="AB11" i="87"/>
  <c r="AC11" i="87"/>
  <c r="AA28" i="86"/>
  <c r="Y26" i="86"/>
  <c r="AA30" i="86"/>
  <c r="Z26" i="86"/>
  <c r="AA9" i="86"/>
  <c r="AA7" i="86"/>
  <c r="O40" i="86"/>
  <c r="P30" i="86"/>
  <c r="M32" i="86"/>
  <c r="M33" i="86"/>
  <c r="AA17" i="86"/>
  <c r="AB20" i="86"/>
  <c r="AC20" i="86"/>
  <c r="O37" i="86"/>
  <c r="P19" i="86"/>
  <c r="P15" i="86"/>
  <c r="N38" i="86"/>
  <c r="AA11" i="86"/>
  <c r="P8" i="86"/>
  <c r="I23" i="86"/>
  <c r="Z23" i="86"/>
  <c r="P23" i="86"/>
  <c r="F37" i="86"/>
  <c r="I32" i="86"/>
  <c r="I33" i="86"/>
  <c r="I34" i="86"/>
  <c r="I35" i="86"/>
  <c r="I36" i="86"/>
  <c r="P25" i="86"/>
  <c r="F23" i="86"/>
  <c r="AA27" i="86"/>
  <c r="AA27" i="85"/>
  <c r="X23" i="85"/>
  <c r="Y23" i="85"/>
  <c r="Y25" i="85"/>
  <c r="AA24" i="85"/>
  <c r="U32" i="85"/>
  <c r="U33" i="85"/>
  <c r="Y16" i="85"/>
  <c r="AA16" i="85"/>
  <c r="Z15" i="85"/>
  <c r="R32" i="85"/>
  <c r="R33" i="85"/>
  <c r="P26" i="85"/>
  <c r="N40" i="85"/>
  <c r="P13" i="85"/>
  <c r="P10" i="85"/>
  <c r="P9" i="85"/>
  <c r="I37" i="85"/>
  <c r="I23" i="85"/>
  <c r="I40" i="85"/>
  <c r="I38" i="85"/>
  <c r="X14" i="84"/>
  <c r="W36" i="84"/>
  <c r="Y20" i="84"/>
  <c r="Z17" i="84"/>
  <c r="P25" i="84"/>
  <c r="O39" i="84"/>
  <c r="P17" i="84"/>
  <c r="N40" i="84"/>
  <c r="O34" i="84"/>
  <c r="I40" i="84"/>
  <c r="F38" i="84"/>
  <c r="F23" i="84"/>
  <c r="X23" i="83"/>
  <c r="X40" i="83"/>
  <c r="AA27" i="83"/>
  <c r="Y29" i="83"/>
  <c r="AA20" i="83"/>
  <c r="AA19" i="83"/>
  <c r="I23" i="83"/>
  <c r="F40" i="83"/>
  <c r="Y7" i="84"/>
  <c r="Y26" i="82"/>
  <c r="X37" i="82"/>
  <c r="AA28" i="82"/>
  <c r="Y29" i="82"/>
  <c r="Y15" i="82"/>
  <c r="S32" i="82"/>
  <c r="S33" i="82"/>
  <c r="AA18" i="82"/>
  <c r="AA16" i="82"/>
  <c r="AB16" i="82"/>
  <c r="AC16" i="82"/>
  <c r="X38" i="82"/>
  <c r="Y38" i="82"/>
  <c r="AA19" i="82"/>
  <c r="Z13" i="82"/>
  <c r="P28" i="82"/>
  <c r="P25" i="82"/>
  <c r="P7" i="82"/>
  <c r="I40" i="82"/>
  <c r="X38" i="88"/>
  <c r="U32" i="88"/>
  <c r="U33" i="88"/>
  <c r="AA30" i="88"/>
  <c r="AA23" i="88"/>
  <c r="AB23" i="88"/>
  <c r="AC23" i="88"/>
  <c r="W34" i="88"/>
  <c r="Y34" i="88"/>
  <c r="W32" i="88"/>
  <c r="W33" i="88"/>
  <c r="W40" i="88"/>
  <c r="W38" i="88"/>
  <c r="Y38" i="88"/>
  <c r="AA28" i="88"/>
  <c r="W36" i="88"/>
  <c r="X40" i="88"/>
  <c r="X36" i="88"/>
  <c r="Y24" i="88"/>
  <c r="Z23" i="88"/>
  <c r="Z30" i="88"/>
  <c r="AB30" i="88"/>
  <c r="AC30" i="88"/>
  <c r="X32" i="88"/>
  <c r="Y14" i="88"/>
  <c r="AA14" i="88"/>
  <c r="Y40" i="88"/>
  <c r="Y36" i="88"/>
  <c r="Y39" i="88"/>
  <c r="Y37" i="88"/>
  <c r="Y35" i="88"/>
  <c r="AB19" i="88"/>
  <c r="AC19" i="88"/>
  <c r="Z15" i="88"/>
  <c r="Z21" i="88"/>
  <c r="Z20" i="88"/>
  <c r="Z19" i="88"/>
  <c r="Z18" i="88"/>
  <c r="AB18" i="88"/>
  <c r="AC18" i="88"/>
  <c r="Z17" i="88"/>
  <c r="Z16" i="88"/>
  <c r="AB16" i="88"/>
  <c r="AC16" i="88"/>
  <c r="Z14" i="88"/>
  <c r="AA15" i="88"/>
  <c r="P27" i="88"/>
  <c r="AA26" i="88"/>
  <c r="O32" i="88"/>
  <c r="O33" i="88"/>
  <c r="P29" i="88"/>
  <c r="P25" i="88"/>
  <c r="P23" i="88"/>
  <c r="AB21" i="88"/>
  <c r="AC21" i="88"/>
  <c r="AB17" i="88"/>
  <c r="AC17" i="88"/>
  <c r="AB20" i="88"/>
  <c r="AC20" i="88"/>
  <c r="AB15" i="88"/>
  <c r="AC15" i="88"/>
  <c r="P15" i="88"/>
  <c r="N40" i="88"/>
  <c r="Z40" i="88"/>
  <c r="O40" i="88"/>
  <c r="N39" i="88"/>
  <c r="Z39" i="88"/>
  <c r="O39" i="88"/>
  <c r="AA39" i="88"/>
  <c r="O38" i="88"/>
  <c r="N37" i="88"/>
  <c r="Z37" i="88"/>
  <c r="O37" i="88"/>
  <c r="AA37" i="88"/>
  <c r="AB37" i="88"/>
  <c r="N36" i="88"/>
  <c r="O36" i="88"/>
  <c r="AA36" i="88"/>
  <c r="N35" i="88"/>
  <c r="Z35" i="88"/>
  <c r="O35" i="88"/>
  <c r="AA35" i="88"/>
  <c r="AB35" i="88"/>
  <c r="N32" i="88"/>
  <c r="N33" i="88"/>
  <c r="Z6" i="88"/>
  <c r="P6" i="88"/>
  <c r="AB6" i="88"/>
  <c r="AC6" i="88"/>
  <c r="P40" i="88"/>
  <c r="AA38" i="88"/>
  <c r="P37" i="88"/>
  <c r="P12" i="88"/>
  <c r="P8" i="88"/>
  <c r="O34" i="88"/>
  <c r="Z13" i="88"/>
  <c r="AB13" i="88"/>
  <c r="AC13" i="88"/>
  <c r="Z12" i="88"/>
  <c r="AB12" i="88"/>
  <c r="AC12" i="88"/>
  <c r="Z11" i="88"/>
  <c r="AB11" i="88"/>
  <c r="AC11" i="88"/>
  <c r="Z10" i="88"/>
  <c r="AB10" i="88"/>
  <c r="AC10" i="88"/>
  <c r="Z9" i="88"/>
  <c r="AB9" i="88"/>
  <c r="AC9" i="88"/>
  <c r="Z8" i="88"/>
  <c r="AB8" i="88"/>
  <c r="AC8" i="88"/>
  <c r="N38" i="88"/>
  <c r="P7" i="88"/>
  <c r="P10" i="88"/>
  <c r="J32" i="88"/>
  <c r="J33" i="88"/>
  <c r="H33" i="88"/>
  <c r="I32" i="88"/>
  <c r="I33" i="88"/>
  <c r="I34" i="88"/>
  <c r="I35" i="88"/>
  <c r="I36" i="88"/>
  <c r="AA32" i="88"/>
  <c r="Z32" i="88"/>
  <c r="P15" i="46"/>
  <c r="AB29" i="88"/>
  <c r="AC29" i="88"/>
  <c r="AB27" i="88"/>
  <c r="AC27" i="88"/>
  <c r="AB25" i="88"/>
  <c r="AC25" i="88"/>
  <c r="I23" i="88"/>
  <c r="AB28" i="88"/>
  <c r="AC28" i="88"/>
  <c r="AB26" i="88"/>
  <c r="AC26" i="88"/>
  <c r="F33" i="88"/>
  <c r="F34" i="88"/>
  <c r="AA23" i="87"/>
  <c r="AB23" i="87"/>
  <c r="AC23" i="87"/>
  <c r="Z26" i="87"/>
  <c r="Z37" i="87"/>
  <c r="AA30" i="87"/>
  <c r="AB30" i="87"/>
  <c r="AC30" i="87"/>
  <c r="W39" i="87"/>
  <c r="Y39" i="87"/>
  <c r="W32" i="87"/>
  <c r="W33" i="87"/>
  <c r="Y35" i="87"/>
  <c r="X40" i="87"/>
  <c r="Y40" i="87"/>
  <c r="W38" i="87"/>
  <c r="Y38" i="87"/>
  <c r="X37" i="87"/>
  <c r="Y37" i="87"/>
  <c r="Y29" i="87"/>
  <c r="R32" i="87"/>
  <c r="R33" i="87"/>
  <c r="AB24" i="87"/>
  <c r="AC24" i="87"/>
  <c r="W36" i="87"/>
  <c r="Y36" i="87"/>
  <c r="AA25" i="87"/>
  <c r="Z28" i="87"/>
  <c r="AB28" i="87"/>
  <c r="AC28" i="87"/>
  <c r="X32" i="87"/>
  <c r="Y14" i="87"/>
  <c r="AB18" i="87"/>
  <c r="AC18" i="87"/>
  <c r="Z36" i="87"/>
  <c r="AA16" i="87"/>
  <c r="X34" i="87"/>
  <c r="Y34" i="87"/>
  <c r="Z17" i="87"/>
  <c r="AB17" i="87"/>
  <c r="AC17" i="87"/>
  <c r="Z20" i="87"/>
  <c r="AB20" i="87"/>
  <c r="AC20" i="87"/>
  <c r="AA29" i="87"/>
  <c r="P24" i="87"/>
  <c r="AB25" i="87"/>
  <c r="AC25" i="87"/>
  <c r="AB26" i="87"/>
  <c r="AC26" i="87"/>
  <c r="AB29" i="87"/>
  <c r="AC29" i="87"/>
  <c r="N38" i="87"/>
  <c r="P38" i="87"/>
  <c r="O39" i="87"/>
  <c r="AA39" i="87"/>
  <c r="P23" i="87"/>
  <c r="P30" i="87"/>
  <c r="P25" i="87"/>
  <c r="N34" i="87"/>
  <c r="N32" i="87"/>
  <c r="N33" i="87"/>
  <c r="P14" i="87"/>
  <c r="AA14" i="87"/>
  <c r="AB14" i="87"/>
  <c r="AC14" i="87"/>
  <c r="AB19" i="87"/>
  <c r="AC19" i="87"/>
  <c r="P21" i="87"/>
  <c r="O35" i="87"/>
  <c r="P35" i="87"/>
  <c r="N39" i="87"/>
  <c r="Z16" i="87"/>
  <c r="Z34" i="87"/>
  <c r="Z35" i="87"/>
  <c r="Z15" i="87"/>
  <c r="AB15" i="87"/>
  <c r="AC15" i="87"/>
  <c r="P15" i="87"/>
  <c r="P16" i="87"/>
  <c r="O37" i="87"/>
  <c r="P37" i="87"/>
  <c r="AA36" i="87"/>
  <c r="P36" i="87"/>
  <c r="P6" i="87"/>
  <c r="AA6" i="87"/>
  <c r="AB6" i="87"/>
  <c r="AC6" i="87"/>
  <c r="O32" i="87"/>
  <c r="Z32" i="87"/>
  <c r="O15" i="46"/>
  <c r="O40" i="87"/>
  <c r="P40" i="87"/>
  <c r="O34" i="87"/>
  <c r="P34" i="87"/>
  <c r="K32" i="87"/>
  <c r="K33" i="87"/>
  <c r="AA10" i="87"/>
  <c r="AB10" i="87"/>
  <c r="AC10" i="87"/>
  <c r="AA8" i="87"/>
  <c r="AB8" i="87"/>
  <c r="AC8" i="87"/>
  <c r="P9" i="87"/>
  <c r="P7" i="87"/>
  <c r="P39" i="87"/>
  <c r="AA9" i="87"/>
  <c r="AB9" i="87"/>
  <c r="AC9" i="87"/>
  <c r="Z40" i="87"/>
  <c r="I32" i="87"/>
  <c r="I33" i="87"/>
  <c r="I34" i="87"/>
  <c r="I35" i="87"/>
  <c r="I36" i="87"/>
  <c r="Z33" i="87"/>
  <c r="F33" i="87"/>
  <c r="AA38" i="87"/>
  <c r="X36" i="86"/>
  <c r="X34" i="86"/>
  <c r="AA34" i="86"/>
  <c r="Z28" i="86"/>
  <c r="Z30" i="86"/>
  <c r="AB30" i="86"/>
  <c r="AC30" i="86"/>
  <c r="Y24" i="86"/>
  <c r="S32" i="86"/>
  <c r="S33" i="86"/>
  <c r="W39" i="86"/>
  <c r="AB27" i="86"/>
  <c r="AC27" i="86"/>
  <c r="AA23" i="86"/>
  <c r="AB23" i="86"/>
  <c r="AC23" i="86"/>
  <c r="AB7" i="86"/>
  <c r="AC7" i="86"/>
  <c r="Z11" i="86"/>
  <c r="Y13" i="86"/>
  <c r="AA12" i="86"/>
  <c r="AB12" i="86"/>
  <c r="AC12" i="86"/>
  <c r="U32" i="86"/>
  <c r="U33" i="86"/>
  <c r="Y7" i="86"/>
  <c r="AA13" i="86"/>
  <c r="W34" i="86"/>
  <c r="AB8" i="86"/>
  <c r="AC8" i="86"/>
  <c r="AB19" i="86"/>
  <c r="AC19" i="86"/>
  <c r="X39" i="86"/>
  <c r="AA39" i="86"/>
  <c r="X38" i="86"/>
  <c r="Y38" i="86"/>
  <c r="Y19" i="86"/>
  <c r="W37" i="86"/>
  <c r="Z18" i="86"/>
  <c r="W40" i="86"/>
  <c r="Z40" i="86"/>
  <c r="Z15" i="86"/>
  <c r="AB15" i="86"/>
  <c r="AC15" i="86"/>
  <c r="Z17" i="86"/>
  <c r="AB17" i="86"/>
  <c r="AC17" i="86"/>
  <c r="V32" i="86"/>
  <c r="V33" i="86"/>
  <c r="W32" i="86"/>
  <c r="W33" i="86"/>
  <c r="Y10" i="86"/>
  <c r="W38" i="86"/>
  <c r="Z38" i="86"/>
  <c r="X40" i="86"/>
  <c r="Y40" i="86"/>
  <c r="Y8" i="86"/>
  <c r="X37" i="86"/>
  <c r="Y37" i="86"/>
  <c r="Y36" i="86"/>
  <c r="X6" i="86"/>
  <c r="X32" i="86"/>
  <c r="AA32" i="86"/>
  <c r="Z37" i="86"/>
  <c r="AB13" i="86"/>
  <c r="AC13" i="86"/>
  <c r="Z6" i="86"/>
  <c r="X35" i="86"/>
  <c r="Y35" i="86"/>
  <c r="Y9" i="86"/>
  <c r="R32" i="86"/>
  <c r="R33" i="86"/>
  <c r="Z12" i="86"/>
  <c r="Q32" i="86"/>
  <c r="Q33" i="86"/>
  <c r="AA36" i="86"/>
  <c r="Z10" i="86"/>
  <c r="AB10" i="86"/>
  <c r="AC10" i="86"/>
  <c r="AB25" i="86"/>
  <c r="AC25" i="86"/>
  <c r="P38" i="86"/>
  <c r="AA29" i="86"/>
  <c r="AB29" i="86"/>
  <c r="AC29" i="86"/>
  <c r="P26" i="86"/>
  <c r="AA26" i="86"/>
  <c r="AB26" i="86"/>
  <c r="AC26" i="86"/>
  <c r="P28" i="86"/>
  <c r="N35" i="86"/>
  <c r="N34" i="86"/>
  <c r="P29" i="86"/>
  <c r="N40" i="86"/>
  <c r="AB24" i="86"/>
  <c r="AC24" i="86"/>
  <c r="P14" i="86"/>
  <c r="AA14" i="86"/>
  <c r="AB14" i="86"/>
  <c r="AC14" i="86"/>
  <c r="O35" i="86"/>
  <c r="P39" i="86"/>
  <c r="J32" i="86"/>
  <c r="J33" i="86"/>
  <c r="P20" i="86"/>
  <c r="AA18" i="86"/>
  <c r="Z21" i="86"/>
  <c r="AB21" i="86"/>
  <c r="AC21" i="86"/>
  <c r="K32" i="86"/>
  <c r="K33" i="86"/>
  <c r="AB11" i="86"/>
  <c r="AC11" i="86"/>
  <c r="P37" i="86"/>
  <c r="P6" i="86"/>
  <c r="O32" i="86"/>
  <c r="P13" i="86"/>
  <c r="Z9" i="86"/>
  <c r="AB9" i="86"/>
  <c r="AC9" i="86"/>
  <c r="Z39" i="86"/>
  <c r="P40" i="86"/>
  <c r="N32" i="86"/>
  <c r="N33" i="86"/>
  <c r="N36" i="86"/>
  <c r="Z36" i="86"/>
  <c r="AB36" i="86"/>
  <c r="AC36" i="86"/>
  <c r="P10" i="86"/>
  <c r="P11" i="86"/>
  <c r="Z35" i="86"/>
  <c r="AB28" i="86"/>
  <c r="AC28" i="86"/>
  <c r="I37" i="86"/>
  <c r="F33" i="86"/>
  <c r="F32" i="86"/>
  <c r="F34" i="86"/>
  <c r="Q32" i="85"/>
  <c r="Q33" i="85"/>
  <c r="AA30" i="85"/>
  <c r="AB30" i="85"/>
  <c r="AC30" i="85"/>
  <c r="Y29" i="85"/>
  <c r="AB25" i="85"/>
  <c r="AC25" i="85"/>
  <c r="W34" i="85"/>
  <c r="AA29" i="85"/>
  <c r="AB29" i="85"/>
  <c r="AC29" i="85"/>
  <c r="W32" i="85"/>
  <c r="W33" i="85"/>
  <c r="AA26" i="85"/>
  <c r="AB26" i="85"/>
  <c r="AC26" i="85"/>
  <c r="X37" i="85"/>
  <c r="Z23" i="85"/>
  <c r="Y24" i="85"/>
  <c r="Y36" i="85"/>
  <c r="AA11" i="85"/>
  <c r="AB11" i="85"/>
  <c r="AC11" i="85"/>
  <c r="T32" i="85"/>
  <c r="T33" i="85"/>
  <c r="Y14" i="85"/>
  <c r="X32" i="85"/>
  <c r="Y37" i="85"/>
  <c r="Y34" i="85"/>
  <c r="AB19" i="85"/>
  <c r="AC19" i="85"/>
  <c r="Z40" i="85"/>
  <c r="Y19" i="85"/>
  <c r="Z34" i="85"/>
  <c r="AB17" i="85"/>
  <c r="AC17" i="85"/>
  <c r="Y18" i="85"/>
  <c r="AA21" i="85"/>
  <c r="AB21" i="85"/>
  <c r="AC21" i="85"/>
  <c r="Z37" i="85"/>
  <c r="X38" i="85"/>
  <c r="Y38" i="85"/>
  <c r="Z16" i="85"/>
  <c r="AB16" i="85"/>
  <c r="AC16" i="85"/>
  <c r="AB18" i="85"/>
  <c r="AC18" i="85"/>
  <c r="X40" i="85"/>
  <c r="Y40" i="85"/>
  <c r="AA39" i="85"/>
  <c r="AA20" i="85"/>
  <c r="AB20" i="85"/>
  <c r="AC20" i="85"/>
  <c r="AB27" i="85"/>
  <c r="AC27" i="85"/>
  <c r="N39" i="85"/>
  <c r="O23" i="85"/>
  <c r="AA28" i="85"/>
  <c r="AB28" i="85"/>
  <c r="AC28" i="85"/>
  <c r="O35" i="85"/>
  <c r="AA35" i="85"/>
  <c r="N32" i="85"/>
  <c r="N33" i="85"/>
  <c r="Z14" i="85"/>
  <c r="P14" i="85"/>
  <c r="P39" i="85"/>
  <c r="O36" i="85"/>
  <c r="AA36" i="85"/>
  <c r="AA14" i="85"/>
  <c r="AB14" i="85"/>
  <c r="AC14" i="85"/>
  <c r="O34" i="85"/>
  <c r="P34" i="85"/>
  <c r="P17" i="85"/>
  <c r="Z35" i="85"/>
  <c r="J32" i="85"/>
  <c r="J33" i="85"/>
  <c r="P6" i="85"/>
  <c r="AA6" i="85"/>
  <c r="AB6" i="85"/>
  <c r="AC6" i="85"/>
  <c r="O32" i="85"/>
  <c r="AA8" i="85"/>
  <c r="AB8" i="85"/>
  <c r="AC8" i="85"/>
  <c r="P8" i="85"/>
  <c r="AA37" i="85"/>
  <c r="Z36" i="85"/>
  <c r="P11" i="85"/>
  <c r="P38" i="85"/>
  <c r="O40" i="85"/>
  <c r="Z39" i="85"/>
  <c r="I32" i="85"/>
  <c r="I33" i="85"/>
  <c r="I34" i="85"/>
  <c r="I35" i="85"/>
  <c r="I36" i="85"/>
  <c r="G33" i="85"/>
  <c r="Z33" i="85"/>
  <c r="I39" i="85"/>
  <c r="Z38" i="85"/>
  <c r="AB24" i="85"/>
  <c r="AC24" i="85"/>
  <c r="F32" i="85"/>
  <c r="F23" i="85"/>
  <c r="Y23" i="84"/>
  <c r="Y36" i="84"/>
  <c r="Z23" i="84"/>
  <c r="R32" i="84"/>
  <c r="R33" i="84"/>
  <c r="U32" i="84"/>
  <c r="U33" i="84"/>
  <c r="X37" i="84"/>
  <c r="Z28" i="84"/>
  <c r="AB28" i="84"/>
  <c r="AC28" i="84"/>
  <c r="Y6" i="84"/>
  <c r="X32" i="84"/>
  <c r="X33" i="84"/>
  <c r="AA6" i="84"/>
  <c r="AB6" i="84"/>
  <c r="AC6" i="84"/>
  <c r="T32" i="84"/>
  <c r="T33" i="84"/>
  <c r="Z10" i="84"/>
  <c r="W37" i="84"/>
  <c r="Y37" i="84"/>
  <c r="W40" i="84"/>
  <c r="AB12" i="84"/>
  <c r="AC12" i="84"/>
  <c r="AA10" i="84"/>
  <c r="AB10" i="84"/>
  <c r="AC10" i="84"/>
  <c r="Z12" i="84"/>
  <c r="X39" i="84"/>
  <c r="Y39" i="84"/>
  <c r="Z14" i="84"/>
  <c r="W32" i="84"/>
  <c r="W33" i="84"/>
  <c r="Y33" i="84"/>
  <c r="Y14" i="84"/>
  <c r="Y40" i="84"/>
  <c r="AB18" i="84"/>
  <c r="AC18" i="84"/>
  <c r="Y18" i="84"/>
  <c r="X38" i="84"/>
  <c r="Y38" i="84"/>
  <c r="Y21" i="84"/>
  <c r="AA18" i="84"/>
  <c r="Z37" i="84"/>
  <c r="Z21" i="84"/>
  <c r="AB21" i="84"/>
  <c r="AC21" i="84"/>
  <c r="AA39" i="84"/>
  <c r="Q32" i="84"/>
  <c r="Q33" i="84"/>
  <c r="AA19" i="84"/>
  <c r="AB19" i="84"/>
  <c r="AC19" i="84"/>
  <c r="O37" i="84"/>
  <c r="AA37" i="84"/>
  <c r="P28" i="84"/>
  <c r="AA27" i="84"/>
  <c r="AB27" i="84"/>
  <c r="AC27" i="84"/>
  <c r="AB26" i="84"/>
  <c r="AC26" i="84"/>
  <c r="P14" i="84"/>
  <c r="AA14" i="84"/>
  <c r="AB14" i="84"/>
  <c r="AC14" i="84"/>
  <c r="O32" i="84"/>
  <c r="O33" i="84"/>
  <c r="P40" i="84"/>
  <c r="N39" i="84"/>
  <c r="P39" i="84"/>
  <c r="P19" i="84"/>
  <c r="O40" i="84"/>
  <c r="AA40" i="84"/>
  <c r="N38" i="84"/>
  <c r="Z38" i="84"/>
  <c r="P21" i="84"/>
  <c r="P15" i="84"/>
  <c r="N36" i="84"/>
  <c r="Z36" i="84"/>
  <c r="P36" i="84"/>
  <c r="N32" i="84"/>
  <c r="N33" i="84"/>
  <c r="Z6" i="84"/>
  <c r="P6" i="84"/>
  <c r="P34" i="84"/>
  <c r="P33" i="84"/>
  <c r="AB7" i="84"/>
  <c r="AC7" i="84"/>
  <c r="AB9" i="84"/>
  <c r="AC9" i="84"/>
  <c r="Z34" i="84"/>
  <c r="P8" i="84"/>
  <c r="N35" i="84"/>
  <c r="Z35" i="84"/>
  <c r="AA34" i="84"/>
  <c r="Z9" i="84"/>
  <c r="Z40" i="84"/>
  <c r="P9" i="84"/>
  <c r="O38" i="84"/>
  <c r="N34" i="84"/>
  <c r="Z13" i="84"/>
  <c r="AB13" i="84"/>
  <c r="AC13" i="84"/>
  <c r="AA11" i="84"/>
  <c r="AB11" i="84"/>
  <c r="AC11" i="84"/>
  <c r="J32" i="84"/>
  <c r="J33" i="84"/>
  <c r="P7" i="84"/>
  <c r="AA35" i="84"/>
  <c r="G33" i="84"/>
  <c r="I32" i="84"/>
  <c r="I33" i="84"/>
  <c r="I34" i="84"/>
  <c r="I35" i="84"/>
  <c r="I36" i="84"/>
  <c r="AA33" i="84"/>
  <c r="I23" i="84"/>
  <c r="AB29" i="84"/>
  <c r="AC29" i="84"/>
  <c r="AB24" i="84"/>
  <c r="AC24" i="84"/>
  <c r="AA23" i="84"/>
  <c r="D33" i="84"/>
  <c r="AA32" i="84"/>
  <c r="AA36" i="84"/>
  <c r="AB36" i="84"/>
  <c r="AC36" i="84"/>
  <c r="Z27" i="83"/>
  <c r="AB27" i="83"/>
  <c r="AC27" i="83"/>
  <c r="X34" i="83"/>
  <c r="X38" i="83"/>
  <c r="S32" i="83"/>
  <c r="S33" i="83"/>
  <c r="Z26" i="83"/>
  <c r="V32" i="83"/>
  <c r="V33" i="83"/>
  <c r="Z19" i="83"/>
  <c r="AB19" i="83"/>
  <c r="AC19" i="83"/>
  <c r="Z16" i="83"/>
  <c r="X37" i="83"/>
  <c r="AA37" i="83"/>
  <c r="AA17" i="83"/>
  <c r="AA15" i="83"/>
  <c r="AB15" i="83"/>
  <c r="AC15" i="83"/>
  <c r="Z18" i="83"/>
  <c r="AB24" i="83"/>
  <c r="AC24" i="83"/>
  <c r="N32" i="83"/>
  <c r="N33" i="83"/>
  <c r="P26" i="83"/>
  <c r="Z29" i="83"/>
  <c r="AB29" i="83"/>
  <c r="AC29" i="83"/>
  <c r="P29" i="83"/>
  <c r="L32" i="83"/>
  <c r="L33" i="83"/>
  <c r="P27" i="83"/>
  <c r="N40" i="83"/>
  <c r="P23" i="83"/>
  <c r="Z24" i="83"/>
  <c r="P25" i="83"/>
  <c r="N37" i="83"/>
  <c r="AB16" i="83"/>
  <c r="AC16" i="83"/>
  <c r="P15" i="83"/>
  <c r="Z21" i="83"/>
  <c r="AB21" i="83"/>
  <c r="AC21" i="83"/>
  <c r="N34" i="83"/>
  <c r="P34" i="83"/>
  <c r="AB20" i="83"/>
  <c r="AC20" i="83"/>
  <c r="O37" i="83"/>
  <c r="AA18" i="83"/>
  <c r="AB18" i="83"/>
  <c r="AC18" i="83"/>
  <c r="P11" i="83"/>
  <c r="O36" i="83"/>
  <c r="AA11" i="83"/>
  <c r="P9" i="83"/>
  <c r="Z9" i="83"/>
  <c r="AB9" i="83"/>
  <c r="AC9" i="83"/>
  <c r="O39" i="83"/>
  <c r="I32" i="83"/>
  <c r="I33" i="83"/>
  <c r="I34" i="83"/>
  <c r="I35" i="83"/>
  <c r="I36" i="83"/>
  <c r="F32" i="83"/>
  <c r="F36" i="83"/>
  <c r="Z23" i="83"/>
  <c r="AA23" i="83"/>
  <c r="Y23" i="83"/>
  <c r="AA34" i="83"/>
  <c r="P28" i="83"/>
  <c r="AA28" i="83"/>
  <c r="AB28" i="83"/>
  <c r="AC28" i="83"/>
  <c r="Y28" i="83"/>
  <c r="X39" i="83"/>
  <c r="Y20" i="83"/>
  <c r="P30" i="83"/>
  <c r="Y25" i="83"/>
  <c r="P10" i="83"/>
  <c r="P16" i="83"/>
  <c r="AA26" i="83"/>
  <c r="W34" i="83"/>
  <c r="Y34" i="83"/>
  <c r="P7" i="83"/>
  <c r="I39" i="83"/>
  <c r="O6" i="83"/>
  <c r="K32" i="83"/>
  <c r="K33" i="83"/>
  <c r="X14" i="83"/>
  <c r="J32" i="83"/>
  <c r="J33" i="83"/>
  <c r="E33" i="83"/>
  <c r="O38" i="83"/>
  <c r="P38" i="83"/>
  <c r="Z17" i="83"/>
  <c r="N36" i="83"/>
  <c r="F23" i="83"/>
  <c r="D33" i="83"/>
  <c r="M32" i="83"/>
  <c r="M33" i="83"/>
  <c r="O40" i="83"/>
  <c r="F34" i="83"/>
  <c r="R32" i="83"/>
  <c r="R33" i="83"/>
  <c r="N35" i="83"/>
  <c r="P35" i="83"/>
  <c r="X35" i="83"/>
  <c r="AA35" i="83"/>
  <c r="Y16" i="83"/>
  <c r="P17" i="83"/>
  <c r="X36" i="83"/>
  <c r="Z25" i="83"/>
  <c r="AB25" i="83"/>
  <c r="AC25" i="83"/>
  <c r="W38" i="83"/>
  <c r="Z38" i="83"/>
  <c r="I38" i="83"/>
  <c r="P20" i="83"/>
  <c r="N39" i="83"/>
  <c r="Z30" i="83"/>
  <c r="AB30" i="83"/>
  <c r="AC30" i="83"/>
  <c r="O14" i="83"/>
  <c r="P14" i="83"/>
  <c r="AB13" i="83"/>
  <c r="AC13" i="83"/>
  <c r="Z36" i="83"/>
  <c r="Q32" i="83"/>
  <c r="Q33" i="83"/>
  <c r="Y24" i="83"/>
  <c r="U32" i="83"/>
  <c r="U33" i="83"/>
  <c r="W39" i="83"/>
  <c r="Z39" i="83"/>
  <c r="Y38" i="83"/>
  <c r="Y6" i="83"/>
  <c r="X32" i="83"/>
  <c r="AA6" i="83"/>
  <c r="W37" i="83"/>
  <c r="Y7" i="83"/>
  <c r="Z12" i="83"/>
  <c r="AB12" i="83"/>
  <c r="AC12" i="83"/>
  <c r="Z10" i="83"/>
  <c r="AB10" i="83"/>
  <c r="AC10" i="83"/>
  <c r="Z8" i="83"/>
  <c r="AB8" i="83"/>
  <c r="AC8" i="83"/>
  <c r="W40" i="83"/>
  <c r="W6" i="83"/>
  <c r="W35" i="83"/>
  <c r="Y13" i="83"/>
  <c r="Y9" i="83"/>
  <c r="Z11" i="83"/>
  <c r="Z7" i="83"/>
  <c r="AB7" i="83"/>
  <c r="AC7" i="83"/>
  <c r="W34" i="82"/>
  <c r="Z24" i="82"/>
  <c r="Z29" i="82"/>
  <c r="AB29" i="82"/>
  <c r="AC29" i="82"/>
  <c r="AB7" i="82"/>
  <c r="AC7" i="82"/>
  <c r="AB13" i="82"/>
  <c r="AC13" i="82"/>
  <c r="Y12" i="82"/>
  <c r="Y9" i="82"/>
  <c r="Z11" i="82"/>
  <c r="AA12" i="82"/>
  <c r="AB12" i="82"/>
  <c r="AC12" i="82"/>
  <c r="X34" i="82"/>
  <c r="AA8" i="82"/>
  <c r="AB8" i="82"/>
  <c r="AC8" i="82"/>
  <c r="AA11" i="82"/>
  <c r="AB11" i="82"/>
  <c r="AC11" i="82"/>
  <c r="W32" i="82"/>
  <c r="W33" i="82"/>
  <c r="R32" i="82"/>
  <c r="R33" i="82"/>
  <c r="Z10" i="82"/>
  <c r="AB10" i="82"/>
  <c r="AC10" i="82"/>
  <c r="X35" i="82"/>
  <c r="Y35" i="82"/>
  <c r="W37" i="82"/>
  <c r="Y37" i="82"/>
  <c r="X40" i="82"/>
  <c r="Y40" i="82"/>
  <c r="Z14" i="82"/>
  <c r="W39" i="82"/>
  <c r="Y39" i="82"/>
  <c r="X14" i="82"/>
  <c r="Y20" i="82"/>
  <c r="AA35" i="82"/>
  <c r="Y16" i="82"/>
  <c r="Z18" i="82"/>
  <c r="AB18" i="82"/>
  <c r="AC18" i="82"/>
  <c r="AB19" i="82"/>
  <c r="AC19" i="82"/>
  <c r="AB20" i="82"/>
  <c r="AC20" i="82"/>
  <c r="Q32" i="82"/>
  <c r="Q33" i="82"/>
  <c r="Y18" i="82"/>
  <c r="Z17" i="82"/>
  <c r="AB17" i="82"/>
  <c r="AC17" i="82"/>
  <c r="AA21" i="82"/>
  <c r="AA23" i="82"/>
  <c r="P23" i="82"/>
  <c r="AB24" i="82"/>
  <c r="AC24" i="82"/>
  <c r="AA30" i="82"/>
  <c r="AB30" i="82"/>
  <c r="AC30" i="82"/>
  <c r="AB25" i="82"/>
  <c r="AC25" i="82"/>
  <c r="N34" i="82"/>
  <c r="P27" i="82"/>
  <c r="P29" i="82"/>
  <c r="L32" i="82"/>
  <c r="L33" i="82"/>
  <c r="O34" i="82"/>
  <c r="N36" i="82"/>
  <c r="P36" i="82"/>
  <c r="N39" i="82"/>
  <c r="N40" i="82"/>
  <c r="M32" i="82"/>
  <c r="M33" i="82"/>
  <c r="AA14" i="82"/>
  <c r="AB14" i="82"/>
  <c r="AC14" i="82"/>
  <c r="P14" i="82"/>
  <c r="AA36" i="82"/>
  <c r="O40" i="82"/>
  <c r="P40" i="82"/>
  <c r="AA15" i="82"/>
  <c r="AB15" i="82"/>
  <c r="AC15" i="82"/>
  <c r="P19" i="82"/>
  <c r="N38" i="82"/>
  <c r="Z38" i="82"/>
  <c r="Z21" i="82"/>
  <c r="AB21" i="82"/>
  <c r="AC21" i="82"/>
  <c r="K32" i="82"/>
  <c r="K33" i="82"/>
  <c r="P6" i="82"/>
  <c r="O32" i="82"/>
  <c r="O33" i="82"/>
  <c r="AA6" i="82"/>
  <c r="Z35" i="82"/>
  <c r="P35" i="82"/>
  <c r="AA38" i="82"/>
  <c r="P8" i="82"/>
  <c r="O39" i="82"/>
  <c r="P11" i="82"/>
  <c r="P10" i="82"/>
  <c r="N37" i="82"/>
  <c r="O37" i="82"/>
  <c r="P12" i="82"/>
  <c r="Z9" i="82"/>
  <c r="AB9" i="82"/>
  <c r="AC9" i="82"/>
  <c r="P34" i="82"/>
  <c r="N32" i="82"/>
  <c r="N33" i="82"/>
  <c r="Z6" i="82"/>
  <c r="AB6" i="82"/>
  <c r="AC6" i="82"/>
  <c r="J32" i="82"/>
  <c r="J33" i="82"/>
  <c r="H33" i="82"/>
  <c r="I32" i="82"/>
  <c r="I33" i="82"/>
  <c r="I34" i="82"/>
  <c r="I35" i="82"/>
  <c r="I36" i="82"/>
  <c r="Z40" i="82"/>
  <c r="Z32" i="82"/>
  <c r="J15" i="46"/>
  <c r="AA34" i="82"/>
  <c r="AB26" i="82"/>
  <c r="AC26" i="82"/>
  <c r="AB27" i="82"/>
  <c r="AC27" i="82"/>
  <c r="I38" i="82"/>
  <c r="Z23" i="82"/>
  <c r="AB28" i="82"/>
  <c r="AC28" i="82"/>
  <c r="F32" i="82"/>
  <c r="F40" i="82"/>
  <c r="D33" i="82"/>
  <c r="F36" i="82"/>
  <c r="E33" i="82"/>
  <c r="Y35" i="81"/>
  <c r="AA23" i="81"/>
  <c r="AB23" i="81"/>
  <c r="AC23" i="81"/>
  <c r="Z26" i="81"/>
  <c r="Z28" i="81"/>
  <c r="X23" i="81"/>
  <c r="Y23" i="81"/>
  <c r="AA27" i="81"/>
  <c r="X36" i="81"/>
  <c r="Y36" i="81"/>
  <c r="W37" i="81"/>
  <c r="Y37" i="81"/>
  <c r="X37" i="81"/>
  <c r="X40" i="81"/>
  <c r="Y40" i="81"/>
  <c r="Z24" i="81"/>
  <c r="AB10" i="81"/>
  <c r="AC10" i="81"/>
  <c r="Z10" i="81"/>
  <c r="W32" i="81"/>
  <c r="W33" i="81"/>
  <c r="Z33" i="81"/>
  <c r="Y10" i="81"/>
  <c r="W38" i="81"/>
  <c r="AA6" i="81"/>
  <c r="AB6" i="81"/>
  <c r="AC6" i="81"/>
  <c r="S32" i="81"/>
  <c r="S33" i="81"/>
  <c r="AB19" i="81"/>
  <c r="AC19" i="81"/>
  <c r="Y17" i="81"/>
  <c r="X38" i="81"/>
  <c r="AA38" i="81"/>
  <c r="W39" i="81"/>
  <c r="Y39" i="81"/>
  <c r="X32" i="81"/>
  <c r="Y20" i="81"/>
  <c r="Y16" i="81"/>
  <c r="AB18" i="81"/>
  <c r="AC18" i="81"/>
  <c r="X34" i="81"/>
  <c r="Y34" i="81"/>
  <c r="Q32" i="81"/>
  <c r="Q33" i="81"/>
  <c r="Z19" i="81"/>
  <c r="AB20" i="81"/>
  <c r="AC20" i="81"/>
  <c r="AB26" i="81"/>
  <c r="AC26" i="81"/>
  <c r="P35" i="81"/>
  <c r="L32" i="81"/>
  <c r="L33" i="81"/>
  <c r="P23" i="81"/>
  <c r="AA28" i="81"/>
  <c r="AB28" i="81"/>
  <c r="AC28" i="81"/>
  <c r="AA24" i="81"/>
  <c r="AB24" i="81"/>
  <c r="AC24" i="81"/>
  <c r="AB27" i="81"/>
  <c r="AC27" i="81"/>
  <c r="N38" i="81"/>
  <c r="P38" i="81"/>
  <c r="Z39" i="81"/>
  <c r="P27" i="81"/>
  <c r="AA35" i="81"/>
  <c r="O34" i="81"/>
  <c r="P34" i="81"/>
  <c r="N34" i="81"/>
  <c r="Z34" i="81"/>
  <c r="P40" i="81"/>
  <c r="N32" i="81"/>
  <c r="N33" i="81"/>
  <c r="Z14" i="81"/>
  <c r="Z35" i="81"/>
  <c r="AA21" i="81"/>
  <c r="AB21" i="81"/>
  <c r="AC21" i="81"/>
  <c r="AA14" i="81"/>
  <c r="AA17" i="81"/>
  <c r="AB17" i="81"/>
  <c r="AC17" i="81"/>
  <c r="P17" i="81"/>
  <c r="P21" i="81"/>
  <c r="J32" i="81"/>
  <c r="J33" i="81"/>
  <c r="O37" i="81"/>
  <c r="P37" i="81"/>
  <c r="AA39" i="81"/>
  <c r="P6" i="81"/>
  <c r="O32" i="81"/>
  <c r="AB39" i="81"/>
  <c r="I12" i="46"/>
  <c r="Z32" i="81"/>
  <c r="I15" i="46"/>
  <c r="I32" i="81"/>
  <c r="I33" i="81"/>
  <c r="I34" i="81"/>
  <c r="I35" i="81"/>
  <c r="I36" i="81"/>
  <c r="AB29" i="81"/>
  <c r="AC29" i="81"/>
  <c r="AB25" i="81"/>
  <c r="AC25" i="81"/>
  <c r="AB30" i="81"/>
  <c r="AC30" i="81"/>
  <c r="F33" i="81"/>
  <c r="F34" i="81"/>
  <c r="Z40" i="81"/>
  <c r="AA36" i="81"/>
  <c r="AB36" i="81"/>
  <c r="AC36" i="81"/>
  <c r="AA29" i="80"/>
  <c r="Y27" i="80"/>
  <c r="AB24" i="80"/>
  <c r="AC24" i="80"/>
  <c r="X36" i="80"/>
  <c r="Y36" i="80"/>
  <c r="W37" i="80"/>
  <c r="Z28" i="80"/>
  <c r="W38" i="80"/>
  <c r="Y20" i="80"/>
  <c r="AA14" i="80"/>
  <c r="S32" i="80"/>
  <c r="S33" i="80"/>
  <c r="Z16" i="80"/>
  <c r="X39" i="80"/>
  <c r="AA39" i="80"/>
  <c r="W40" i="80"/>
  <c r="X40" i="80"/>
  <c r="AA40" i="80"/>
  <c r="AB17" i="80"/>
  <c r="AC17" i="80"/>
  <c r="W35" i="80"/>
  <c r="Y35" i="80"/>
  <c r="AA16" i="80"/>
  <c r="X37" i="80"/>
  <c r="Y37" i="80"/>
  <c r="Y38" i="80"/>
  <c r="Y13" i="80"/>
  <c r="AA9" i="80"/>
  <c r="AB9" i="80"/>
  <c r="AC9" i="80"/>
  <c r="AA12" i="80"/>
  <c r="AB12" i="80"/>
  <c r="AC12" i="80"/>
  <c r="Y12" i="80"/>
  <c r="Z12" i="80"/>
  <c r="Z10" i="80"/>
  <c r="AA13" i="80"/>
  <c r="AB13" i="80"/>
  <c r="AC13" i="80"/>
  <c r="Y11" i="80"/>
  <c r="AA11" i="80"/>
  <c r="AB11" i="80"/>
  <c r="AC11" i="80"/>
  <c r="Y10" i="80"/>
  <c r="AA10" i="80"/>
  <c r="AB10" i="80"/>
  <c r="AC10" i="80"/>
  <c r="AA25" i="80"/>
  <c r="AB25" i="80"/>
  <c r="AC25" i="80"/>
  <c r="Z26" i="80"/>
  <c r="P39" i="80"/>
  <c r="O35" i="80"/>
  <c r="AB28" i="80"/>
  <c r="AC28" i="80"/>
  <c r="AA26" i="80"/>
  <c r="AB26" i="80"/>
  <c r="AC26" i="80"/>
  <c r="N34" i="80"/>
  <c r="P34" i="80"/>
  <c r="K32" i="80"/>
  <c r="K33" i="80"/>
  <c r="AB16" i="80"/>
  <c r="AC16" i="80"/>
  <c r="AB18" i="80"/>
  <c r="AC18" i="80"/>
  <c r="Z14" i="80"/>
  <c r="AB14" i="80"/>
  <c r="AC14" i="80"/>
  <c r="N32" i="80"/>
  <c r="N33" i="80"/>
  <c r="P16" i="80"/>
  <c r="N37" i="80"/>
  <c r="Z37" i="80"/>
  <c r="O37" i="80"/>
  <c r="AA37" i="80"/>
  <c r="N38" i="80"/>
  <c r="P38" i="80"/>
  <c r="P19" i="80"/>
  <c r="J32" i="80"/>
  <c r="J33" i="80"/>
  <c r="Z39" i="80"/>
  <c r="P14" i="80"/>
  <c r="AA19" i="80"/>
  <c r="AB19" i="80"/>
  <c r="AC19" i="80"/>
  <c r="N35" i="80"/>
  <c r="P35" i="80"/>
  <c r="O32" i="80"/>
  <c r="Z7" i="80"/>
  <c r="AA7" i="80"/>
  <c r="X34" i="80"/>
  <c r="Y34" i="80"/>
  <c r="X6" i="80"/>
  <c r="AA6" i="80"/>
  <c r="Y7" i="80"/>
  <c r="Z36" i="80"/>
  <c r="Y40" i="80"/>
  <c r="Z6" i="80"/>
  <c r="W32" i="80"/>
  <c r="W33" i="80"/>
  <c r="Z33" i="80"/>
  <c r="Y8" i="80"/>
  <c r="R32" i="80"/>
  <c r="R33" i="80"/>
  <c r="AA38" i="80"/>
  <c r="Z8" i="80"/>
  <c r="AB8" i="80"/>
  <c r="AC8" i="80"/>
  <c r="Q32" i="80"/>
  <c r="Q33" i="80"/>
  <c r="Z40" i="80"/>
  <c r="H33" i="80"/>
  <c r="I32" i="80"/>
  <c r="I33" i="80"/>
  <c r="I34" i="80"/>
  <c r="I35" i="80"/>
  <c r="I36" i="80"/>
  <c r="AB29" i="80"/>
  <c r="AC29" i="80"/>
  <c r="I23" i="80"/>
  <c r="I37" i="80"/>
  <c r="AB27" i="80"/>
  <c r="AC27" i="80"/>
  <c r="AA23" i="80"/>
  <c r="AB23" i="80"/>
  <c r="AC23" i="80"/>
  <c r="AB30" i="80"/>
  <c r="AC30" i="80"/>
  <c r="AA34" i="80"/>
  <c r="F32" i="80"/>
  <c r="F23" i="80"/>
  <c r="Z23" i="80"/>
  <c r="F33" i="80"/>
  <c r="AA35" i="80"/>
  <c r="Z34" i="80"/>
  <c r="F40" i="80"/>
  <c r="Z27" i="94"/>
  <c r="W36" i="94"/>
  <c r="X36" i="94"/>
  <c r="AA27" i="94"/>
  <c r="AB27" i="94"/>
  <c r="AC27" i="94"/>
  <c r="X40" i="94"/>
  <c r="W40" i="94"/>
  <c r="AA29" i="94"/>
  <c r="Z29" i="94"/>
  <c r="W38" i="94"/>
  <c r="AB16" i="94"/>
  <c r="AC16" i="94"/>
  <c r="X34" i="94"/>
  <c r="Y34" i="94"/>
  <c r="AA15" i="94"/>
  <c r="Z17" i="94"/>
  <c r="AA21" i="94"/>
  <c r="Y18" i="94"/>
  <c r="Y36" i="94"/>
  <c r="Z19" i="94"/>
  <c r="Y20" i="94"/>
  <c r="U32" i="94"/>
  <c r="U33" i="94"/>
  <c r="X35" i="94"/>
  <c r="Y35" i="94"/>
  <c r="X37" i="94"/>
  <c r="Z40" i="94"/>
  <c r="W39" i="94"/>
  <c r="Y39" i="94"/>
  <c r="X14" i="94"/>
  <c r="Y14" i="94"/>
  <c r="AB20" i="94"/>
  <c r="AC20" i="94"/>
  <c r="W32" i="94"/>
  <c r="W33" i="94"/>
  <c r="Y16" i="94"/>
  <c r="AA17" i="94"/>
  <c r="W37" i="94"/>
  <c r="X38" i="94"/>
  <c r="Y38" i="94"/>
  <c r="Y17" i="94"/>
  <c r="T32" i="94"/>
  <c r="T33" i="94"/>
  <c r="X6" i="94"/>
  <c r="Z6" i="94"/>
  <c r="Z10" i="94"/>
  <c r="AB10" i="94"/>
  <c r="AC10" i="94"/>
  <c r="AA12" i="94"/>
  <c r="AA24" i="94"/>
  <c r="AA26" i="94"/>
  <c r="O39" i="94"/>
  <c r="P39" i="94"/>
  <c r="O37" i="94"/>
  <c r="P37" i="94"/>
  <c r="O34" i="94"/>
  <c r="AB25" i="94"/>
  <c r="AC25" i="94"/>
  <c r="N34" i="94"/>
  <c r="Z34" i="94"/>
  <c r="O40" i="94"/>
  <c r="AA40" i="94"/>
  <c r="N39" i="94"/>
  <c r="N37" i="94"/>
  <c r="Z23" i="94"/>
  <c r="N32" i="94"/>
  <c r="N33" i="94"/>
  <c r="Z14" i="94"/>
  <c r="P14" i="94"/>
  <c r="AA14" i="94"/>
  <c r="O36" i="94"/>
  <c r="AA36" i="94"/>
  <c r="P38" i="94"/>
  <c r="Z15" i="94"/>
  <c r="AB15" i="94"/>
  <c r="AC15" i="94"/>
  <c r="P18" i="94"/>
  <c r="Z21" i="94"/>
  <c r="AB21" i="94"/>
  <c r="AC21" i="94"/>
  <c r="AA19" i="94"/>
  <c r="AB19" i="94"/>
  <c r="AC19" i="94"/>
  <c r="L32" i="94"/>
  <c r="L33" i="94"/>
  <c r="AA34" i="94"/>
  <c r="AA6" i="94"/>
  <c r="P6" i="94"/>
  <c r="O32" i="94"/>
  <c r="AA7" i="94"/>
  <c r="AB7" i="94"/>
  <c r="AC7" i="94"/>
  <c r="AA13" i="94"/>
  <c r="AB13" i="94"/>
  <c r="AC13" i="94"/>
  <c r="K32" i="94"/>
  <c r="K33" i="94"/>
  <c r="N35" i="94"/>
  <c r="P35" i="94"/>
  <c r="N36" i="94"/>
  <c r="P7" i="94"/>
  <c r="P11" i="94"/>
  <c r="Z12" i="94"/>
  <c r="AB12" i="94"/>
  <c r="AC12" i="94"/>
  <c r="P13" i="94"/>
  <c r="AA35" i="94"/>
  <c r="AA8" i="94"/>
  <c r="AB8" i="94"/>
  <c r="AC8" i="94"/>
  <c r="AB26" i="94"/>
  <c r="AC26" i="94"/>
  <c r="AB30" i="94"/>
  <c r="AC30" i="94"/>
  <c r="I40" i="94"/>
  <c r="H33" i="94"/>
  <c r="I23" i="94"/>
  <c r="AA23" i="94"/>
  <c r="AB24" i="94"/>
  <c r="AC24" i="94"/>
  <c r="AB28" i="94"/>
  <c r="AC28" i="94"/>
  <c r="I38" i="94"/>
  <c r="Z38" i="94"/>
  <c r="G32" i="94"/>
  <c r="I32" i="94"/>
  <c r="I33" i="94"/>
  <c r="I34" i="94"/>
  <c r="I35" i="94"/>
  <c r="I36" i="94"/>
  <c r="Z35" i="94"/>
  <c r="I39" i="94"/>
  <c r="D33" i="94"/>
  <c r="F36" i="94"/>
  <c r="F37" i="94"/>
  <c r="E33" i="94"/>
  <c r="F35" i="94"/>
  <c r="F38" i="94"/>
  <c r="Z24" i="93"/>
  <c r="Z28" i="93"/>
  <c r="S32" i="93"/>
  <c r="S33" i="93"/>
  <c r="W38" i="93"/>
  <c r="Z38" i="93"/>
  <c r="W40" i="93"/>
  <c r="Z40" i="93"/>
  <c r="X40" i="93"/>
  <c r="V32" i="93"/>
  <c r="V33" i="93"/>
  <c r="W37" i="93"/>
  <c r="Z37" i="93"/>
  <c r="Z30" i="93"/>
  <c r="Y10" i="93"/>
  <c r="Y12" i="93"/>
  <c r="W39" i="93"/>
  <c r="Z39" i="93"/>
  <c r="Z6" i="93"/>
  <c r="U32" i="93"/>
  <c r="U33" i="93"/>
  <c r="W32" i="93"/>
  <c r="W33" i="93"/>
  <c r="Z21" i="93"/>
  <c r="Y35" i="93"/>
  <c r="Y34" i="93"/>
  <c r="Y19" i="93"/>
  <c r="X14" i="93"/>
  <c r="Y18" i="93"/>
  <c r="Z19" i="93"/>
  <c r="X38" i="93"/>
  <c r="AA38" i="93"/>
  <c r="Y40" i="93"/>
  <c r="AA14" i="93"/>
  <c r="Y14" i="93"/>
  <c r="X32" i="93"/>
  <c r="Y36" i="93"/>
  <c r="Y15" i="93"/>
  <c r="Y16" i="93"/>
  <c r="R32" i="93"/>
  <c r="R33" i="93"/>
  <c r="Z18" i="93"/>
  <c r="AB18" i="93"/>
  <c r="AC18" i="93"/>
  <c r="X37" i="93"/>
  <c r="Z20" i="93"/>
  <c r="X39" i="93"/>
  <c r="AA15" i="93"/>
  <c r="Y17" i="93"/>
  <c r="Y21" i="93"/>
  <c r="P30" i="93"/>
  <c r="AA25" i="93"/>
  <c r="AB25" i="93"/>
  <c r="AC25" i="93"/>
  <c r="AA29" i="93"/>
  <c r="O39" i="93"/>
  <c r="O32" i="93"/>
  <c r="P32" i="93"/>
  <c r="O34" i="93"/>
  <c r="M32" i="93"/>
  <c r="M33" i="93"/>
  <c r="Z14" i="93"/>
  <c r="P14" i="93"/>
  <c r="N32" i="93"/>
  <c r="N33" i="93"/>
  <c r="AB20" i="93"/>
  <c r="AC20" i="93"/>
  <c r="Z15" i="93"/>
  <c r="O35" i="93"/>
  <c r="N38" i="93"/>
  <c r="P38" i="93"/>
  <c r="AA17" i="93"/>
  <c r="AB17" i="93"/>
  <c r="AC17" i="93"/>
  <c r="AA19" i="93"/>
  <c r="AB19" i="93"/>
  <c r="AC19" i="93"/>
  <c r="AA21" i="93"/>
  <c r="AB21" i="93"/>
  <c r="AC21" i="93"/>
  <c r="J32" i="93"/>
  <c r="J33" i="93"/>
  <c r="L32" i="93"/>
  <c r="L33" i="93"/>
  <c r="N34" i="93"/>
  <c r="Z34" i="93"/>
  <c r="O38" i="93"/>
  <c r="N37" i="93"/>
  <c r="O37" i="93"/>
  <c r="P37" i="93"/>
  <c r="AA6" i="93"/>
  <c r="O36" i="93"/>
  <c r="AA36" i="93"/>
  <c r="N40" i="93"/>
  <c r="P13" i="93"/>
  <c r="AA12" i="93"/>
  <c r="AB12" i="93"/>
  <c r="AC12" i="93"/>
  <c r="P9" i="93"/>
  <c r="P6" i="93"/>
  <c r="P8" i="93"/>
  <c r="Z10" i="93"/>
  <c r="AB10" i="93"/>
  <c r="AC10" i="93"/>
  <c r="P12" i="93"/>
  <c r="P39" i="93"/>
  <c r="AB8" i="93"/>
  <c r="AC8" i="93"/>
  <c r="Z7" i="93"/>
  <c r="Z11" i="93"/>
  <c r="AB11" i="93"/>
  <c r="AC11" i="93"/>
  <c r="AA7" i="93"/>
  <c r="AA13" i="93"/>
  <c r="AB13" i="93"/>
  <c r="AC13" i="93"/>
  <c r="N35" i="93"/>
  <c r="P35" i="93"/>
  <c r="AA35" i="93"/>
  <c r="N36" i="93"/>
  <c r="P36" i="93"/>
  <c r="O40" i="93"/>
  <c r="P7" i="93"/>
  <c r="P11" i="93"/>
  <c r="AA34" i="93"/>
  <c r="I37" i="93"/>
  <c r="I40" i="93"/>
  <c r="I32" i="93"/>
  <c r="I33" i="93"/>
  <c r="I34" i="93"/>
  <c r="I35" i="93"/>
  <c r="I36" i="93"/>
  <c r="G33" i="93"/>
  <c r="AB27" i="93"/>
  <c r="AC27" i="93"/>
  <c r="Z32" i="93"/>
  <c r="F15" i="46"/>
  <c r="I23" i="93"/>
  <c r="AB26" i="93"/>
  <c r="AC26" i="93"/>
  <c r="AB28" i="93"/>
  <c r="AC28" i="93"/>
  <c r="AB30" i="93"/>
  <c r="AC30" i="93"/>
  <c r="F34" i="93"/>
  <c r="AB24" i="93"/>
  <c r="AC24" i="93"/>
  <c r="F37" i="93"/>
  <c r="F38" i="93"/>
  <c r="AB29" i="93"/>
  <c r="AC29" i="93"/>
  <c r="D33" i="93"/>
  <c r="F40" i="93"/>
  <c r="F32" i="93"/>
  <c r="F23" i="93"/>
  <c r="Z23" i="93"/>
  <c r="F39" i="93"/>
  <c r="AA23" i="93"/>
  <c r="F36" i="93"/>
  <c r="E33" i="93"/>
  <c r="F35" i="93"/>
  <c r="Y34" i="90"/>
  <c r="Y29" i="90"/>
  <c r="Y25" i="90"/>
  <c r="Y37" i="90"/>
  <c r="Y35" i="90"/>
  <c r="Y30" i="90"/>
  <c r="R32" i="90"/>
  <c r="R33" i="90"/>
  <c r="AA25" i="90"/>
  <c r="AA29" i="90"/>
  <c r="Y27" i="90"/>
  <c r="Q32" i="90"/>
  <c r="Q33" i="90"/>
  <c r="Z24" i="90"/>
  <c r="AB24" i="90"/>
  <c r="AC24" i="90"/>
  <c r="Z26" i="90"/>
  <c r="Z28" i="90"/>
  <c r="AB28" i="90"/>
  <c r="AC28" i="90"/>
  <c r="Z30" i="90"/>
  <c r="AA6" i="90"/>
  <c r="Y6" i="90"/>
  <c r="X32" i="90"/>
  <c r="Y32" i="90"/>
  <c r="W39" i="90"/>
  <c r="Z39" i="90"/>
  <c r="AB9" i="90"/>
  <c r="AC9" i="90"/>
  <c r="Z12" i="90"/>
  <c r="V32" i="90"/>
  <c r="V33" i="90"/>
  <c r="AB12" i="90"/>
  <c r="AC12" i="90"/>
  <c r="Z10" i="90"/>
  <c r="AB10" i="90"/>
  <c r="AC10" i="90"/>
  <c r="W36" i="90"/>
  <c r="X36" i="90"/>
  <c r="Y36" i="90"/>
  <c r="X38" i="90"/>
  <c r="Y38" i="90"/>
  <c r="Y39" i="90"/>
  <c r="Z17" i="90"/>
  <c r="AB17" i="90"/>
  <c r="AC17" i="90"/>
  <c r="Z20" i="90"/>
  <c r="AB20" i="90"/>
  <c r="AC20" i="90"/>
  <c r="AA17" i="90"/>
  <c r="X40" i="90"/>
  <c r="Y40" i="90"/>
  <c r="Z16" i="90"/>
  <c r="AB16" i="90"/>
  <c r="AC16" i="90"/>
  <c r="Y17" i="90"/>
  <c r="AA23" i="90"/>
  <c r="P27" i="90"/>
  <c r="AA27" i="90"/>
  <c r="P28" i="90"/>
  <c r="P39" i="90"/>
  <c r="P29" i="90"/>
  <c r="P25" i="90"/>
  <c r="N38" i="90"/>
  <c r="P38" i="90"/>
  <c r="Z29" i="90"/>
  <c r="AB15" i="90"/>
  <c r="AC15" i="90"/>
  <c r="AB21" i="90"/>
  <c r="AC21" i="90"/>
  <c r="O35" i="90"/>
  <c r="AA35" i="90"/>
  <c r="AA16" i="90"/>
  <c r="AA19" i="90"/>
  <c r="AB19" i="90"/>
  <c r="AC19" i="90"/>
  <c r="J32" i="90"/>
  <c r="J33" i="90"/>
  <c r="N32" i="90"/>
  <c r="N33" i="90"/>
  <c r="O14" i="90"/>
  <c r="P15" i="90"/>
  <c r="P18" i="90"/>
  <c r="AA18" i="90"/>
  <c r="AB18" i="90"/>
  <c r="AC18" i="90"/>
  <c r="N34" i="90"/>
  <c r="Z34" i="90"/>
  <c r="O34" i="90"/>
  <c r="P19" i="90"/>
  <c r="K32" i="90"/>
  <c r="K33" i="90"/>
  <c r="N36" i="90"/>
  <c r="P36" i="90"/>
  <c r="N37" i="90"/>
  <c r="P37" i="90"/>
  <c r="P40" i="90"/>
  <c r="N35" i="90"/>
  <c r="Z6" i="90"/>
  <c r="AA37" i="90"/>
  <c r="Z8" i="90"/>
  <c r="AB8" i="90"/>
  <c r="AC8" i="90"/>
  <c r="H33" i="90"/>
  <c r="Z40" i="90"/>
  <c r="Z23" i="90"/>
  <c r="AA36" i="90"/>
  <c r="AB29" i="90"/>
  <c r="AC29" i="90"/>
  <c r="F38" i="90"/>
  <c r="AB27" i="90"/>
  <c r="AC27" i="90"/>
  <c r="D33" i="90"/>
  <c r="AB26" i="90"/>
  <c r="AC26" i="90"/>
  <c r="AB30" i="90"/>
  <c r="AC30" i="90"/>
  <c r="AB25" i="90"/>
  <c r="AC25" i="90"/>
  <c r="D32" i="90"/>
  <c r="E33" i="90"/>
  <c r="F36" i="90"/>
  <c r="F39" i="90"/>
  <c r="F37" i="90"/>
  <c r="AA39" i="90"/>
  <c r="F34" i="90"/>
  <c r="F35" i="90"/>
  <c r="F40" i="90"/>
  <c r="AA40" i="90"/>
  <c r="F23" i="90"/>
  <c r="AC13" i="92"/>
  <c r="AC25" i="92"/>
  <c r="AC30" i="92"/>
  <c r="AC18" i="92"/>
  <c r="AJ14" i="92"/>
  <c r="AC14" i="92"/>
  <c r="AC24" i="92"/>
  <c r="AC26" i="92"/>
  <c r="AC16" i="92"/>
  <c r="AC21" i="92"/>
  <c r="AB37" i="92"/>
  <c r="AJ37" i="92"/>
  <c r="AB36" i="92"/>
  <c r="AJ36" i="92"/>
  <c r="AC12" i="92"/>
  <c r="AB38" i="92"/>
  <c r="AJ38" i="92"/>
  <c r="AB35" i="92"/>
  <c r="AJ35" i="92"/>
  <c r="AB34" i="92"/>
  <c r="AJ34" i="92"/>
  <c r="AC11" i="92"/>
  <c r="AC6" i="92"/>
  <c r="AC35" i="92"/>
  <c r="AC39" i="92"/>
  <c r="AC23" i="92"/>
  <c r="Y32" i="92"/>
  <c r="X33" i="92"/>
  <c r="AA32" i="92"/>
  <c r="AB32" i="92"/>
  <c r="AJ32" i="92"/>
  <c r="AC15" i="92"/>
  <c r="AC9" i="92"/>
  <c r="AC40" i="92"/>
  <c r="AC19" i="92"/>
  <c r="AC17" i="92"/>
  <c r="AH7" i="95"/>
  <c r="AC7" i="95"/>
  <c r="AH27" i="95"/>
  <c r="AC27" i="95"/>
  <c r="AH24" i="95"/>
  <c r="AC24" i="95"/>
  <c r="AH6" i="95"/>
  <c r="AC6" i="95"/>
  <c r="AC34" i="95"/>
  <c r="AH34" i="95"/>
  <c r="AC14" i="95"/>
  <c r="AH14" i="95"/>
  <c r="AC36" i="95"/>
  <c r="AH36" i="95"/>
  <c r="AC19" i="95"/>
  <c r="AH19" i="95"/>
  <c r="AH28" i="95"/>
  <c r="AC28" i="95"/>
  <c r="AH13" i="95"/>
  <c r="AC13" i="95"/>
  <c r="AC38" i="95"/>
  <c r="AH38" i="95"/>
  <c r="Y32" i="95"/>
  <c r="X33" i="95"/>
  <c r="AA32" i="95"/>
  <c r="AB32" i="95"/>
  <c r="AH10" i="95"/>
  <c r="AC10" i="95"/>
  <c r="AC21" i="95"/>
  <c r="AH21" i="95"/>
  <c r="AC15" i="95"/>
  <c r="AH15" i="95"/>
  <c r="AH37" i="95"/>
  <c r="AC37" i="95"/>
  <c r="AH39" i="95"/>
  <c r="AC39" i="95"/>
  <c r="AC40" i="95"/>
  <c r="AH40" i="95"/>
  <c r="AC35" i="95"/>
  <c r="AH35" i="95"/>
  <c r="AB38" i="88"/>
  <c r="AC38" i="88"/>
  <c r="Z38" i="88"/>
  <c r="Z33" i="88"/>
  <c r="Z36" i="88"/>
  <c r="Z34" i="88"/>
  <c r="AA40" i="88"/>
  <c r="AB14" i="88"/>
  <c r="AC14" i="88"/>
  <c r="AB39" i="88"/>
  <c r="AC39" i="88"/>
  <c r="X33" i="88"/>
  <c r="Y32" i="88"/>
  <c r="P33" i="88"/>
  <c r="P32" i="88"/>
  <c r="P35" i="88"/>
  <c r="AB40" i="88"/>
  <c r="AC40" i="88"/>
  <c r="P36" i="88"/>
  <c r="AB36" i="88"/>
  <c r="AC36" i="88"/>
  <c r="AC37" i="88"/>
  <c r="P10" i="46"/>
  <c r="U10" i="46"/>
  <c r="P39" i="88"/>
  <c r="P12" i="46"/>
  <c r="U12" i="46"/>
  <c r="AC35" i="88"/>
  <c r="P9" i="46"/>
  <c r="U9" i="46"/>
  <c r="AA34" i="88"/>
  <c r="P34" i="88"/>
  <c r="AB32" i="88"/>
  <c r="P38" i="88"/>
  <c r="AB39" i="87"/>
  <c r="O12" i="46"/>
  <c r="AA32" i="87"/>
  <c r="AB32" i="87"/>
  <c r="Z39" i="87"/>
  <c r="AB16" i="87"/>
  <c r="AC16" i="87"/>
  <c r="AB36" i="87"/>
  <c r="AC36" i="87"/>
  <c r="X33" i="87"/>
  <c r="Y33" i="87"/>
  <c r="Y32" i="87"/>
  <c r="AA34" i="87"/>
  <c r="AB34" i="87"/>
  <c r="O8" i="46"/>
  <c r="AA40" i="87"/>
  <c r="Z38" i="87"/>
  <c r="AB38" i="87"/>
  <c r="AA35" i="87"/>
  <c r="AB35" i="87"/>
  <c r="AA37" i="87"/>
  <c r="AB37" i="87"/>
  <c r="AC37" i="87"/>
  <c r="AB40" i="87"/>
  <c r="AC40" i="87"/>
  <c r="P32" i="87"/>
  <c r="O33" i="87"/>
  <c r="AC39" i="87"/>
  <c r="AC34" i="87"/>
  <c r="AC35" i="87"/>
  <c r="O9" i="46"/>
  <c r="AA37" i="86"/>
  <c r="AB37" i="86"/>
  <c r="N10" i="46"/>
  <c r="Y34" i="86"/>
  <c r="AA38" i="86"/>
  <c r="Z34" i="86"/>
  <c r="AB34" i="86"/>
  <c r="AB39" i="86"/>
  <c r="AC39" i="86"/>
  <c r="Y39" i="86"/>
  <c r="Z33" i="86"/>
  <c r="AB18" i="86"/>
  <c r="AC18" i="86"/>
  <c r="AA40" i="86"/>
  <c r="Y6" i="86"/>
  <c r="AA6" i="86"/>
  <c r="AB6" i="86"/>
  <c r="AC6" i="86"/>
  <c r="AB40" i="86"/>
  <c r="AC40" i="86"/>
  <c r="Y32" i="86"/>
  <c r="X33" i="86"/>
  <c r="Y33" i="86"/>
  <c r="P34" i="86"/>
  <c r="AA35" i="86"/>
  <c r="AB35" i="86"/>
  <c r="P35" i="86"/>
  <c r="AB38" i="86"/>
  <c r="Z32" i="86"/>
  <c r="N15" i="46"/>
  <c r="AC37" i="86"/>
  <c r="P36" i="86"/>
  <c r="P32" i="86"/>
  <c r="O33" i="86"/>
  <c r="N13" i="46"/>
  <c r="N12" i="46"/>
  <c r="AA32" i="85"/>
  <c r="AB39" i="85"/>
  <c r="AC39" i="85"/>
  <c r="AA38" i="85"/>
  <c r="AB38" i="85"/>
  <c r="X33" i="85"/>
  <c r="Y33" i="85"/>
  <c r="Y32" i="85"/>
  <c r="AB37" i="85"/>
  <c r="M10" i="46"/>
  <c r="AB35" i="85"/>
  <c r="AC35" i="85"/>
  <c r="M12" i="46"/>
  <c r="P23" i="85"/>
  <c r="AA23" i="85"/>
  <c r="AB23" i="85"/>
  <c r="AC23" i="85"/>
  <c r="AA34" i="85"/>
  <c r="AB34" i="85"/>
  <c r="AC34" i="85"/>
  <c r="AB36" i="85"/>
  <c r="AC36" i="85"/>
  <c r="P36" i="85"/>
  <c r="P35" i="85"/>
  <c r="Z32" i="85"/>
  <c r="M15" i="46"/>
  <c r="M8" i="46"/>
  <c r="P40" i="85"/>
  <c r="AA40" i="85"/>
  <c r="AB40" i="85"/>
  <c r="P32" i="85"/>
  <c r="O33" i="85"/>
  <c r="AB37" i="84"/>
  <c r="L10" i="46"/>
  <c r="AB23" i="84"/>
  <c r="AC23" i="84"/>
  <c r="AB34" i="84"/>
  <c r="L8" i="46"/>
  <c r="AB40" i="84"/>
  <c r="L13" i="46"/>
  <c r="Y32" i="84"/>
  <c r="Z39" i="84"/>
  <c r="AB39" i="84"/>
  <c r="L12" i="46"/>
  <c r="P37" i="84"/>
  <c r="Z32" i="84"/>
  <c r="L15" i="46"/>
  <c r="AB35" i="84"/>
  <c r="AC35" i="84"/>
  <c r="AC34" i="84"/>
  <c r="P35" i="84"/>
  <c r="P32" i="84"/>
  <c r="AC37" i="84"/>
  <c r="P38" i="84"/>
  <c r="AA38" i="84"/>
  <c r="AB38" i="84"/>
  <c r="F33" i="84"/>
  <c r="Z33" i="84"/>
  <c r="AB33" i="84"/>
  <c r="AC33" i="84"/>
  <c r="AB26" i="83"/>
  <c r="AC26" i="83"/>
  <c r="AB23" i="83"/>
  <c r="AC23" i="83"/>
  <c r="AB17" i="83"/>
  <c r="AC17" i="83"/>
  <c r="Z40" i="83"/>
  <c r="P40" i="83"/>
  <c r="P36" i="83"/>
  <c r="Z37" i="83"/>
  <c r="AB37" i="83"/>
  <c r="P37" i="83"/>
  <c r="Z34" i="83"/>
  <c r="P39" i="83"/>
  <c r="AA40" i="83"/>
  <c r="AB11" i="83"/>
  <c r="AC11" i="83"/>
  <c r="Y14" i="83"/>
  <c r="AA14" i="83"/>
  <c r="AB14" i="83"/>
  <c r="AC14" i="83"/>
  <c r="Y39" i="83"/>
  <c r="AA39" i="83"/>
  <c r="AB39" i="83"/>
  <c r="AB34" i="83"/>
  <c r="AA36" i="83"/>
  <c r="AB36" i="83"/>
  <c r="AC36" i="83"/>
  <c r="Y36" i="83"/>
  <c r="AA38" i="83"/>
  <c r="AB38" i="83"/>
  <c r="AC38" i="83"/>
  <c r="Y37" i="83"/>
  <c r="F33" i="83"/>
  <c r="O32" i="83"/>
  <c r="AA32" i="83"/>
  <c r="P6" i="83"/>
  <c r="Z35" i="83"/>
  <c r="AB35" i="83"/>
  <c r="Y35" i="83"/>
  <c r="Z6" i="83"/>
  <c r="AB6" i="83"/>
  <c r="AC6" i="83"/>
  <c r="W32" i="83"/>
  <c r="X33" i="83"/>
  <c r="Y40" i="83"/>
  <c r="Z39" i="82"/>
  <c r="Z33" i="82"/>
  <c r="AB23" i="82"/>
  <c r="AC23" i="82"/>
  <c r="AB35" i="82"/>
  <c r="AC35" i="82"/>
  <c r="Z37" i="82"/>
  <c r="Z34" i="82"/>
  <c r="Y34" i="82"/>
  <c r="AB34" i="82"/>
  <c r="AB38" i="82"/>
  <c r="AC38" i="82"/>
  <c r="X32" i="82"/>
  <c r="AA32" i="82"/>
  <c r="AB32" i="82"/>
  <c r="Y14" i="82"/>
  <c r="Z36" i="82"/>
  <c r="AB36" i="82"/>
  <c r="AC36" i="82"/>
  <c r="P33" i="82"/>
  <c r="P38" i="82"/>
  <c r="AA40" i="82"/>
  <c r="AB40" i="82"/>
  <c r="J13" i="46"/>
  <c r="P37" i="82"/>
  <c r="P32" i="82"/>
  <c r="AA39" i="82"/>
  <c r="P39" i="82"/>
  <c r="AA37" i="82"/>
  <c r="F33" i="82"/>
  <c r="AB35" i="81"/>
  <c r="AC35" i="81"/>
  <c r="AA40" i="81"/>
  <c r="AB40" i="81"/>
  <c r="Z37" i="81"/>
  <c r="AA32" i="81"/>
  <c r="AB32" i="81"/>
  <c r="I14" i="46"/>
  <c r="I21" i="46"/>
  <c r="Y38" i="81"/>
  <c r="I9" i="46"/>
  <c r="X33" i="81"/>
  <c r="Y33" i="81"/>
  <c r="Y32" i="81"/>
  <c r="AA34" i="81"/>
  <c r="AB34" i="81"/>
  <c r="AC34" i="81"/>
  <c r="Z38" i="81"/>
  <c r="AB38" i="81"/>
  <c r="AB14" i="81"/>
  <c r="AC14" i="81"/>
  <c r="AA37" i="81"/>
  <c r="AB37" i="81"/>
  <c r="P32" i="81"/>
  <c r="O33" i="81"/>
  <c r="AC39" i="81"/>
  <c r="AA36" i="80"/>
  <c r="Z35" i="80"/>
  <c r="AB35" i="80"/>
  <c r="AC35" i="80"/>
  <c r="Y39" i="80"/>
  <c r="AB40" i="80"/>
  <c r="AC40" i="80"/>
  <c r="AB7" i="80"/>
  <c r="AC7" i="80"/>
  <c r="AB38" i="80"/>
  <c r="Z38" i="80"/>
  <c r="AB37" i="80"/>
  <c r="AB39" i="80"/>
  <c r="P37" i="80"/>
  <c r="O33" i="80"/>
  <c r="P33" i="80"/>
  <c r="P32" i="80"/>
  <c r="Y6" i="80"/>
  <c r="X32" i="80"/>
  <c r="AA32" i="80"/>
  <c r="Z32" i="80"/>
  <c r="H15" i="46"/>
  <c r="H13" i="46"/>
  <c r="AB36" i="80"/>
  <c r="AC36" i="80"/>
  <c r="AB6" i="80"/>
  <c r="AC6" i="80"/>
  <c r="AB34" i="80"/>
  <c r="H8" i="46"/>
  <c r="AB29" i="94"/>
  <c r="AC29" i="94"/>
  <c r="Y40" i="94"/>
  <c r="AB17" i="94"/>
  <c r="AC17" i="94"/>
  <c r="Z37" i="94"/>
  <c r="Z39" i="94"/>
  <c r="AA38" i="94"/>
  <c r="AB38" i="94"/>
  <c r="AB40" i="94"/>
  <c r="AC40" i="94"/>
  <c r="Y37" i="94"/>
  <c r="AB14" i="94"/>
  <c r="AC14" i="94"/>
  <c r="AB6" i="94"/>
  <c r="AC6" i="94"/>
  <c r="X32" i="94"/>
  <c r="AA32" i="94"/>
  <c r="Y6" i="94"/>
  <c r="AA37" i="94"/>
  <c r="AB37" i="94"/>
  <c r="AC37" i="94"/>
  <c r="P40" i="94"/>
  <c r="AA39" i="94"/>
  <c r="P34" i="94"/>
  <c r="AB23" i="94"/>
  <c r="AC23" i="94"/>
  <c r="AB34" i="94"/>
  <c r="G8" i="46"/>
  <c r="P36" i="94"/>
  <c r="Z36" i="94"/>
  <c r="AB36" i="94"/>
  <c r="G9" i="46"/>
  <c r="O33" i="94"/>
  <c r="P33" i="94"/>
  <c r="P32" i="94"/>
  <c r="AB35" i="94"/>
  <c r="AC35" i="94"/>
  <c r="G10" i="46"/>
  <c r="Z33" i="94"/>
  <c r="G33" i="94"/>
  <c r="Z32" i="94"/>
  <c r="G15" i="46"/>
  <c r="F33" i="94"/>
  <c r="Y39" i="93"/>
  <c r="Y37" i="93"/>
  <c r="Y38" i="93"/>
  <c r="AA37" i="93"/>
  <c r="AB37" i="93"/>
  <c r="AC37" i="93"/>
  <c r="AB6" i="93"/>
  <c r="AC6" i="93"/>
  <c r="AA39" i="93"/>
  <c r="AB39" i="93"/>
  <c r="AC39" i="93"/>
  <c r="AB14" i="93"/>
  <c r="AC14" i="93"/>
  <c r="X33" i="93"/>
  <c r="Y33" i="93"/>
  <c r="Y32" i="93"/>
  <c r="AB15" i="93"/>
  <c r="AC15" i="93"/>
  <c r="Z36" i="93"/>
  <c r="AB36" i="93"/>
  <c r="AC36" i="93"/>
  <c r="AA32" i="93"/>
  <c r="AB32" i="93"/>
  <c r="AC32" i="93"/>
  <c r="O33" i="93"/>
  <c r="P33" i="93"/>
  <c r="P40" i="93"/>
  <c r="AB34" i="93"/>
  <c r="F8" i="46"/>
  <c r="P34" i="93"/>
  <c r="Z35" i="93"/>
  <c r="AB35" i="93"/>
  <c r="AC35" i="93"/>
  <c r="AB7" i="93"/>
  <c r="AC7" i="93"/>
  <c r="AA40" i="93"/>
  <c r="AB40" i="93"/>
  <c r="AC40" i="93"/>
  <c r="AB38" i="93"/>
  <c r="F11" i="46"/>
  <c r="Z33" i="93"/>
  <c r="AB23" i="93"/>
  <c r="AC23" i="93"/>
  <c r="F33" i="93"/>
  <c r="X33" i="90"/>
  <c r="Y33" i="90"/>
  <c r="AB6" i="90"/>
  <c r="AC6" i="90"/>
  <c r="AA38" i="90"/>
  <c r="P35" i="90"/>
  <c r="AB23" i="90"/>
  <c r="AC23" i="90"/>
  <c r="Z38" i="90"/>
  <c r="Z32" i="90"/>
  <c r="E15" i="46"/>
  <c r="Z33" i="90"/>
  <c r="Z37" i="90"/>
  <c r="AB37" i="90"/>
  <c r="AA14" i="90"/>
  <c r="AB14" i="90"/>
  <c r="AC14" i="90"/>
  <c r="O32" i="90"/>
  <c r="P14" i="90"/>
  <c r="Z36" i="90"/>
  <c r="AB36" i="90"/>
  <c r="AB39" i="90"/>
  <c r="AC39" i="90"/>
  <c r="P34" i="90"/>
  <c r="Z35" i="90"/>
  <c r="AB35" i="90"/>
  <c r="AC35" i="90"/>
  <c r="AA34" i="90"/>
  <c r="AB34" i="90"/>
  <c r="AB40" i="90"/>
  <c r="E13" i="46"/>
  <c r="F33" i="90"/>
  <c r="F32" i="90"/>
  <c r="E12" i="46"/>
  <c r="AC37" i="92"/>
  <c r="AC36" i="92"/>
  <c r="AC38" i="92"/>
  <c r="AC34" i="92"/>
  <c r="AC32" i="92"/>
  <c r="Y33" i="92"/>
  <c r="AA33" i="92"/>
  <c r="AB33" i="92"/>
  <c r="AJ33" i="92"/>
  <c r="AA33" i="95"/>
  <c r="AB33" i="95"/>
  <c r="Y33" i="95"/>
  <c r="AC32" i="95"/>
  <c r="AH32" i="95"/>
  <c r="P11" i="46"/>
  <c r="U11" i="46"/>
  <c r="P13" i="46"/>
  <c r="U13" i="46"/>
  <c r="AB34" i="88"/>
  <c r="Y33" i="88"/>
  <c r="AA33" i="88"/>
  <c r="AB33" i="88"/>
  <c r="AC33" i="88"/>
  <c r="P8" i="46"/>
  <c r="U8" i="46"/>
  <c r="AC34" i="88"/>
  <c r="AC32" i="88"/>
  <c r="P14" i="46"/>
  <c r="O14" i="46"/>
  <c r="AC32" i="87"/>
  <c r="AC38" i="87"/>
  <c r="O11" i="46"/>
  <c r="O13" i="46"/>
  <c r="O10" i="46"/>
  <c r="P33" i="87"/>
  <c r="AA33" i="87"/>
  <c r="AB33" i="87"/>
  <c r="AC33" i="87"/>
  <c r="O21" i="46"/>
  <c r="O16" i="46"/>
  <c r="N8" i="46"/>
  <c r="AC34" i="86"/>
  <c r="AB32" i="86"/>
  <c r="N14" i="46"/>
  <c r="N9" i="46"/>
  <c r="AC35" i="86"/>
  <c r="AC38" i="86"/>
  <c r="N11" i="46"/>
  <c r="P33" i="86"/>
  <c r="AA33" i="86"/>
  <c r="AB33" i="86"/>
  <c r="AC33" i="86"/>
  <c r="AC38" i="85"/>
  <c r="M11" i="46"/>
  <c r="M9" i="46"/>
  <c r="AC37" i="85"/>
  <c r="AB32" i="85"/>
  <c r="P33" i="85"/>
  <c r="AA33" i="85"/>
  <c r="AB33" i="85"/>
  <c r="AC33" i="85"/>
  <c r="M13" i="46"/>
  <c r="AC40" i="85"/>
  <c r="AC40" i="84"/>
  <c r="AB32" i="84"/>
  <c r="AC32" i="84"/>
  <c r="AC39" i="84"/>
  <c r="L9" i="46"/>
  <c r="L11" i="46"/>
  <c r="AC38" i="84"/>
  <c r="AB40" i="83"/>
  <c r="K13" i="46"/>
  <c r="K11" i="46"/>
  <c r="AC39" i="83"/>
  <c r="K12" i="46"/>
  <c r="P32" i="83"/>
  <c r="O33" i="83"/>
  <c r="P33" i="83"/>
  <c r="AC34" i="83"/>
  <c r="K8" i="46"/>
  <c r="Z32" i="83"/>
  <c r="K15" i="46"/>
  <c r="W33" i="83"/>
  <c r="Z33" i="83"/>
  <c r="K9" i="46"/>
  <c r="AC35" i="83"/>
  <c r="Y32" i="83"/>
  <c r="AC37" i="83"/>
  <c r="K10" i="46"/>
  <c r="AB39" i="82"/>
  <c r="J12" i="46"/>
  <c r="J11" i="46"/>
  <c r="J9" i="46"/>
  <c r="AB37" i="82"/>
  <c r="AC37" i="82"/>
  <c r="J8" i="46"/>
  <c r="AC34" i="82"/>
  <c r="Y32" i="82"/>
  <c r="X33" i="82"/>
  <c r="J10" i="46"/>
  <c r="AC40" i="82"/>
  <c r="AC32" i="82"/>
  <c r="J14" i="46"/>
  <c r="AC38" i="81"/>
  <c r="I11" i="46"/>
  <c r="I16" i="46"/>
  <c r="I8" i="46"/>
  <c r="AC32" i="81"/>
  <c r="AC37" i="81"/>
  <c r="I10" i="46"/>
  <c r="P33" i="81"/>
  <c r="AA33" i="81"/>
  <c r="AB33" i="81"/>
  <c r="AC33" i="81"/>
  <c r="AC40" i="81"/>
  <c r="I13" i="46"/>
  <c r="Y32" i="80"/>
  <c r="X33" i="80"/>
  <c r="Y33" i="80"/>
  <c r="AC38" i="80"/>
  <c r="H11" i="46"/>
  <c r="H9" i="46"/>
  <c r="AC39" i="80"/>
  <c r="H12" i="46"/>
  <c r="AC37" i="80"/>
  <c r="H10" i="46"/>
  <c r="AB32" i="80"/>
  <c r="AC32" i="80"/>
  <c r="AC34" i="80"/>
  <c r="AA33" i="80"/>
  <c r="AB33" i="80"/>
  <c r="AC33" i="80"/>
  <c r="AC38" i="94"/>
  <c r="G11" i="46"/>
  <c r="AC36" i="94"/>
  <c r="AB39" i="94"/>
  <c r="AC39" i="94"/>
  <c r="AC34" i="94"/>
  <c r="G13" i="46"/>
  <c r="Y32" i="94"/>
  <c r="X33" i="94"/>
  <c r="Y33" i="94"/>
  <c r="AB32" i="94"/>
  <c r="AC32" i="94"/>
  <c r="G14" i="46"/>
  <c r="AA33" i="93"/>
  <c r="F14" i="46"/>
  <c r="F21" i="46"/>
  <c r="F13" i="46"/>
  <c r="AC34" i="93"/>
  <c r="F9" i="46"/>
  <c r="F10" i="46"/>
  <c r="F12" i="46"/>
  <c r="AC38" i="93"/>
  <c r="AB33" i="93"/>
  <c r="AC33" i="93"/>
  <c r="F16" i="46"/>
  <c r="AB38" i="90"/>
  <c r="E11" i="46"/>
  <c r="AC37" i="90"/>
  <c r="E10" i="46"/>
  <c r="AC38" i="90"/>
  <c r="AC40" i="90"/>
  <c r="AC36" i="90"/>
  <c r="E9" i="46"/>
  <c r="O33" i="90"/>
  <c r="P32" i="90"/>
  <c r="AA32" i="90"/>
  <c r="AB32" i="90"/>
  <c r="E8" i="46"/>
  <c r="AC34" i="90"/>
  <c r="AC33" i="92"/>
  <c r="AH33" i="95"/>
  <c r="AC33" i="95"/>
  <c r="U14" i="46"/>
  <c r="P16" i="46"/>
  <c r="P21" i="46"/>
  <c r="C24" i="46"/>
  <c r="AC32" i="86"/>
  <c r="N21" i="46"/>
  <c r="O22" i="46"/>
  <c r="N16" i="46"/>
  <c r="AC32" i="85"/>
  <c r="M14" i="46"/>
  <c r="L14" i="46"/>
  <c r="L16" i="46"/>
  <c r="AC40" i="83"/>
  <c r="W13" i="46"/>
  <c r="AA33" i="83"/>
  <c r="AB33" i="83"/>
  <c r="AC33" i="83"/>
  <c r="Y33" i="83"/>
  <c r="AB32" i="83"/>
  <c r="AC39" i="82"/>
  <c r="Y33" i="82"/>
  <c r="AA33" i="82"/>
  <c r="AB33" i="82"/>
  <c r="AC33" i="82"/>
  <c r="J21" i="46"/>
  <c r="J16" i="46"/>
  <c r="Q8" i="46"/>
  <c r="Q9" i="46"/>
  <c r="Q11" i="46"/>
  <c r="H14" i="46"/>
  <c r="H21" i="46"/>
  <c r="I22" i="46"/>
  <c r="Q13" i="46"/>
  <c r="G12" i="46"/>
  <c r="W12" i="46"/>
  <c r="AA33" i="94"/>
  <c r="AB33" i="94"/>
  <c r="AC33" i="94"/>
  <c r="G16" i="46"/>
  <c r="G21" i="46"/>
  <c r="V13" i="46"/>
  <c r="W11" i="46"/>
  <c r="V11" i="46"/>
  <c r="Q10" i="46"/>
  <c r="W10" i="46"/>
  <c r="V10" i="46"/>
  <c r="P33" i="90"/>
  <c r="AA33" i="90"/>
  <c r="AB33" i="90"/>
  <c r="AC33" i="90"/>
  <c r="W8" i="46"/>
  <c r="AC32" i="90"/>
  <c r="E14" i="46"/>
  <c r="V8" i="46"/>
  <c r="P22" i="46"/>
  <c r="M21" i="46"/>
  <c r="N22" i="46"/>
  <c r="M16" i="46"/>
  <c r="L21" i="46"/>
  <c r="K14" i="46"/>
  <c r="W14" i="46"/>
  <c r="W15" i="46"/>
  <c r="AC32" i="83"/>
  <c r="C25" i="46"/>
  <c r="J22" i="46"/>
  <c r="H16" i="46"/>
  <c r="H22" i="46"/>
  <c r="G22" i="46"/>
  <c r="Q12" i="46"/>
  <c r="V12" i="46"/>
  <c r="E21" i="46"/>
  <c r="E16" i="46"/>
  <c r="Q14" i="46"/>
  <c r="M22" i="46"/>
  <c r="V14" i="46"/>
  <c r="V15" i="46"/>
  <c r="K16" i="46"/>
  <c r="Q16" i="46"/>
  <c r="K21" i="46"/>
  <c r="K27" i="46"/>
  <c r="E22" i="46"/>
  <c r="J23" i="46"/>
  <c r="O23" i="46"/>
  <c r="F23" i="46"/>
  <c r="P23" i="46"/>
  <c r="G23" i="46"/>
  <c r="F22" i="46"/>
  <c r="N23" i="46"/>
  <c r="K23" i="46"/>
  <c r="M23" i="46"/>
  <c r="C26" i="46"/>
  <c r="L23" i="46"/>
  <c r="C27" i="46"/>
  <c r="H23" i="46"/>
  <c r="I23" i="46"/>
  <c r="K26" i="46"/>
  <c r="L22" i="46"/>
  <c r="L27" i="46"/>
  <c r="L26" i="46"/>
  <c r="K22" i="46"/>
  <c r="B1" i="66"/>
  <c r="B1" i="17"/>
</calcChain>
</file>

<file path=xl/sharedStrings.xml><?xml version="1.0" encoding="utf-8"?>
<sst xmlns="http://schemas.openxmlformats.org/spreadsheetml/2006/main" count="2570" uniqueCount="196">
  <si>
    <t>Код строки</t>
  </si>
  <si>
    <t>Потребители с максимальной мощностью принадлежащих им энергопринимающих устройств от 10 МВт</t>
  </si>
  <si>
    <t>Перечень групп потребителей</t>
  </si>
  <si>
    <t>1 ценовая категория</t>
  </si>
  <si>
    <t>2 ценовая категория</t>
  </si>
  <si>
    <t>Объем э/э</t>
  </si>
  <si>
    <t>Стоимость э/э +мощность</t>
  </si>
  <si>
    <t>Промышленные и приравненные к ним потребители</t>
  </si>
  <si>
    <t>Электрифицированный железнодорожный транспорт</t>
  </si>
  <si>
    <t>Электрифицированный городской транспорт</t>
  </si>
  <si>
    <t>Непромышленные потребители</t>
  </si>
  <si>
    <t>Сельскохозяйственные товаропроизводители</t>
  </si>
  <si>
    <t>Бюджетные потребители</t>
  </si>
  <si>
    <t>Другие энергоснабжающие организации</t>
  </si>
  <si>
    <t>Потребители с максимальной мощностью принадлежащих им энергопринимающих устройств до 150 кВт</t>
  </si>
  <si>
    <t>Компенсация расхода электрической энергии на передачу сетевыми организациями</t>
  </si>
  <si>
    <t>3 и 5 ценовые категории</t>
  </si>
  <si>
    <t>Потребители с максимальной мощностью принадлежащих им энергопринимающих устройств от 670 кВт до 10 МВт</t>
  </si>
  <si>
    <t xml:space="preserve">Стоимость э/э </t>
  </si>
  <si>
    <t>4 и 6 ценовые категории</t>
  </si>
  <si>
    <t>СУММА ОБЪЕМОВ</t>
  </si>
  <si>
    <t>СУММА СТОИМОСТИ</t>
  </si>
  <si>
    <t>Полезный отпуск - без компенсации расхода</t>
  </si>
  <si>
    <t>Стоимость (э/э +мощность),тыс.руб.</t>
  </si>
  <si>
    <t>Объем э/э, тыс. кВт*ч</t>
  </si>
  <si>
    <t>Стоимость э/э, тыс.руб.</t>
  </si>
  <si>
    <t>ИТОГО</t>
  </si>
  <si>
    <t>Стоимость э/э</t>
  </si>
  <si>
    <t>Стоимость мощность</t>
  </si>
  <si>
    <t>Объем мощности</t>
  </si>
  <si>
    <t>Средняя цена, руб./кВт*ч</t>
  </si>
  <si>
    <t>Полезный отпуск - всего  (без учета расходов на компенсацию потерь), в том числе:</t>
  </si>
  <si>
    <t>Сумму объемов не складываем!!! Только сумму стоимости.</t>
  </si>
  <si>
    <t>Всего средняя цена на электроэнергию без учета расходов на компенсацию потерь (без НДС)</t>
  </si>
  <si>
    <t>Промышленные и приравненные к ним потребители (без НДС)</t>
  </si>
  <si>
    <t>Непромышленные и приравненные к ним потребители   (без НДС)</t>
  </si>
  <si>
    <t>Сельскохозяйственные товаро-производители (без НДС)</t>
  </si>
  <si>
    <t>Население, проживающее в городских населенных пунктах в домах, оборудованных в установленном порядке стационарными газовыми плитами и потребители, приравненные к населению (с НДС)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</si>
  <si>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устрановками и сельское население (с НДС)</t>
  </si>
  <si>
    <t xml:space="preserve">  декабрь 2012</t>
  </si>
  <si>
    <t>январь 2013</t>
  </si>
  <si>
    <t xml:space="preserve"> февраль 2013 </t>
  </si>
  <si>
    <t>март 2013</t>
  </si>
  <si>
    <t xml:space="preserve"> апрель 2013</t>
  </si>
  <si>
    <t xml:space="preserve"> май 2013</t>
  </si>
  <si>
    <t xml:space="preserve"> июнь 2013</t>
  </si>
  <si>
    <t xml:space="preserve"> июль 2013</t>
  </si>
  <si>
    <t xml:space="preserve"> август 2013</t>
  </si>
  <si>
    <t xml:space="preserve"> сентябрь 2013</t>
  </si>
  <si>
    <t xml:space="preserve"> октябрь 2013</t>
  </si>
  <si>
    <t xml:space="preserve"> ноябрь 2013</t>
  </si>
  <si>
    <t xml:space="preserve"> декабрь 2013</t>
  </si>
  <si>
    <t xml:space="preserve">Средневзвешанная одноставочная цена на электроэнергию, всего по Астраханской области </t>
  </si>
  <si>
    <t>* график изменения цен сформирован с учетом положений  постановления Правительства Российской Федерации № 442 от 04.05.2004 (в ред. Постановлений Правительства РФ от 28.12.2012 N 1449, от 30.12.2012 N 1482, от 30.01.2013 N 67, от 26.07.2013 N 630, от 31.07.2013 N 652, от 26.08.2013 N 737, от 27.08.2013 N 743, от 10.02.2014 N 95, с изм., внесенными решением ВАС РФ от 21.05.2013 N ВАС-15415/12) . Отражает средневзвешанную цену на электроэнергию с учетом всех ценовых категорий, применяемую к данной группе потребителей.</t>
  </si>
  <si>
    <t>Приложение № 1</t>
  </si>
  <si>
    <t>Приложение № 2</t>
  </si>
  <si>
    <t>Промышленные потребители</t>
  </si>
  <si>
    <t>Изменение средней цены на электрическую энергию по потребителям группы "прочие потребители" на территории Астраханской области за период декабрь 2014 года  и январь -май 2015 года (руб./кВт ч) *</t>
  </si>
  <si>
    <t>Вспомогательный расчет к графику</t>
  </si>
  <si>
    <t>темп роста дек.16 к декабрю15</t>
  </si>
  <si>
    <t>год</t>
  </si>
  <si>
    <t>темп роста май.17 к декабрю16</t>
  </si>
  <si>
    <t>темп роста май.17 к апрелю17</t>
  </si>
  <si>
    <t>Приложение № 2 к докладной записке</t>
  </si>
  <si>
    <t>к 01.17</t>
  </si>
  <si>
    <t>темп июля 2017 к июню 2017</t>
  </si>
  <si>
    <t>к 12.16</t>
  </si>
  <si>
    <t>Динамика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за декабрь 2016 года –июль 2017 года, руб./кВт.ч. (без НДС)</t>
  </si>
  <si>
    <t>Категории потребителей</t>
  </si>
  <si>
    <t>Средняя цена, руб./кВт*ч (без НДС)</t>
  </si>
  <si>
    <t>Категории группы "прочие потребители"</t>
  </si>
  <si>
    <t>Приложение № 1 е к докладной записке</t>
  </si>
  <si>
    <t>Главный специалист</t>
  </si>
  <si>
    <t>Приложение  к докладной записке</t>
  </si>
  <si>
    <t>Потребители с максимальной мощностью принадлежащих им энергопринимающих устройств до 670 кВт</t>
  </si>
  <si>
    <t>А.С. Калюжный</t>
  </si>
  <si>
    <t>Приложение № 1 к докладной записке</t>
  </si>
  <si>
    <t>Расчет средней цены на э/э для прочих потребителей Астраханской области по состоянию за сентябрь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</si>
  <si>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октябрь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</si>
  <si>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ноябрь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</si>
  <si>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декабрь 2019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</si>
  <si>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Средняя цена, руб./кВт*ч (в т.ч. НДС 20%)</t>
  </si>
  <si>
    <t>700</t>
  </si>
  <si>
    <t>Расчет средней цены на э/э для прочих потребителей Астраханской области по состоянию за январь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</si>
  <si>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февраль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</si>
  <si>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март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</si>
  <si>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Расчет средней цены на э/э для прочих потребителей Астраханской области по состоянию за июнь 2020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</si>
  <si>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Стоимость э/э, тыс. руб.</t>
  </si>
  <si>
    <t>Стоимость мощности, тыс. руб.</t>
  </si>
  <si>
    <t>Зав. Сектором</t>
  </si>
  <si>
    <t>Т.В. Уханова</t>
  </si>
  <si>
    <t>Объем мощности, тыс. кВт*ч</t>
  </si>
  <si>
    <t>НВВ</t>
  </si>
  <si>
    <t>Компенсация расхода электрической энергии на передачу сетевыми организациями (сверх балансовых показателей)</t>
  </si>
  <si>
    <t>Компенсация расхода электрической энергии на передачу сетевыми организациями (в пределах  балансовых показателей)</t>
  </si>
  <si>
    <t>Компенсация расхода электрической энергии на передачу сетевыми организациями (сверж показателей баланса)</t>
  </si>
  <si>
    <t>А.В. Москвитина</t>
  </si>
  <si>
    <t xml:space="preserve"> 2021 год</t>
  </si>
  <si>
    <t xml:space="preserve"> 2020 год</t>
  </si>
  <si>
    <t>Темп роста средней цены на э/э (без НДС) 2021 год к 2020, %</t>
  </si>
  <si>
    <t>Темп роста объема э/э за 2021 год к 2020 году, %</t>
  </si>
  <si>
    <t>Динамика изменения средней цены на э/э для прочих потребителей Астраханской области по состоянию за 2021 по отношению к 2020 году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</si>
  <si>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>темп роста к прошлому мес. (%)</t>
  </si>
  <si>
    <t>2022 год</t>
  </si>
  <si>
    <t>Объем мощности по передаче</t>
  </si>
  <si>
    <t>Стоимость мощность по передаче</t>
  </si>
  <si>
    <t>Стоимость (э/э +мощность), тыс.руб.</t>
  </si>
  <si>
    <t>200</t>
  </si>
  <si>
    <t>211</t>
  </si>
  <si>
    <t>221</t>
  </si>
  <si>
    <t>231</t>
  </si>
  <si>
    <t>241</t>
  </si>
  <si>
    <t>251</t>
  </si>
  <si>
    <t>261</t>
  </si>
  <si>
    <t>271</t>
  </si>
  <si>
    <t>300</t>
  </si>
  <si>
    <t>311</t>
  </si>
  <si>
    <t>321</t>
  </si>
  <si>
    <t>331</t>
  </si>
  <si>
    <t>341</t>
  </si>
  <si>
    <t>351</t>
  </si>
  <si>
    <t>361</t>
  </si>
  <si>
    <t>371</t>
  </si>
  <si>
    <t>381</t>
  </si>
  <si>
    <t>400</t>
  </si>
  <si>
    <t>411</t>
  </si>
  <si>
    <t>421</t>
  </si>
  <si>
    <t>431</t>
  </si>
  <si>
    <t>441</t>
  </si>
  <si>
    <t>451</t>
  </si>
  <si>
    <t>461</t>
  </si>
  <si>
    <t>471</t>
  </si>
  <si>
    <t>Компенсация расхода электрической энергии на передачу сетевыми организациями (в пределах балансовых показателей)</t>
  </si>
  <si>
    <r>
      <t>Считаем только поставку, ээ ГП потребителям по группам точек поставки,</t>
    </r>
    <r>
      <rPr>
        <b/>
        <i/>
        <sz val="30"/>
        <color theme="1"/>
        <rFont val="Calibri"/>
        <family val="2"/>
        <charset val="204"/>
        <scheme val="minor"/>
      </rPr>
      <t xml:space="preserve"> по которым определена зона деятельности ГП!!!!</t>
    </r>
  </si>
  <si>
    <t>Расчет средней цены на э/э для прочих потребителей Астраханской области  (по данным статистических форм № 46-ээ "Сведения о полезном  отпуске (продаже) электрической энергии и мощности отдельным категориям потребителей" ПАО "АЭСК")</t>
  </si>
  <si>
    <t xml:space="preserve"> за  2022 год</t>
  </si>
  <si>
    <t>за 2021 год</t>
  </si>
  <si>
    <t>Темп роста</t>
  </si>
  <si>
    <t>Темп роста средней цены на э/э (без НДС) 2022 год к 2021, %</t>
  </si>
  <si>
    <t>Темп роста объема э/э за 2022 год к 2021 году, %</t>
  </si>
  <si>
    <t>Сумму объемов с мощностью не складываем!!! Только сумму стоимости.</t>
  </si>
  <si>
    <t>темп роста к январю  (%)</t>
  </si>
  <si>
    <t xml:space="preserve">минимум </t>
  </si>
  <si>
    <t xml:space="preserve">максимум </t>
  </si>
  <si>
    <t>темп роста к декабрь  к декабрю прошлого года (%)</t>
  </si>
  <si>
    <t>темп роста к декабрь  к июню прошлого года (%)</t>
  </si>
  <si>
    <t>мин. значение за год</t>
  </si>
  <si>
    <t>макс. значение за год</t>
  </si>
  <si>
    <t xml:space="preserve">(руб./кВт.ч.) (без НДС)
</t>
  </si>
  <si>
    <t>(руб./кВт ч)  (без НДС)</t>
  </si>
  <si>
    <t>Уточненная на 28.03.2023</t>
  </si>
  <si>
    <t>Динамика изменения 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
(по данным форм 46 -ЭЭ) (без НДС)</t>
  </si>
  <si>
    <t>2020 год</t>
  </si>
  <si>
    <t>2021 год</t>
  </si>
  <si>
    <t>Темп роста  2021/2020</t>
  </si>
  <si>
    <t>Темп роста  2022/2021</t>
  </si>
  <si>
    <t>Январь 2023 года</t>
  </si>
  <si>
    <t>Темп роста  январь2023/2022</t>
  </si>
  <si>
    <t>Ноябрь2022 (т.к. тарифа изменились с 01.12.2022 года)</t>
  </si>
  <si>
    <t>Темп роста  январь2023/ноябрь2022</t>
  </si>
  <si>
    <t>темп роста к январю 2021 (%)</t>
  </si>
  <si>
    <t>минимальное и максимальное значение</t>
  </si>
  <si>
    <t>за 2022 год</t>
  </si>
  <si>
    <t xml:space="preserve"> за  2023 год</t>
  </si>
  <si>
    <t>первое полугодие</t>
  </si>
  <si>
    <t xml:space="preserve">второе полугодие </t>
  </si>
  <si>
    <t>дек.2022</t>
  </si>
  <si>
    <t>Темп роскта июнь 2023  к декабрю2022 %</t>
  </si>
  <si>
    <t>Темп роскта декабрь 2023  к  июню 2023 %</t>
  </si>
  <si>
    <t>Динамика изменения  средневзвешенной одноставочной нерегулируемой цены на электрическую энергию, отпускаемой «прочим потребителям» гарантирующим поставщиком ПАО «Астраханская энергосбытовая компания»  
(по данным форм 46 -ЭЭ) (БЕЗ НДС)</t>
  </si>
  <si>
    <t>Иные потребители (покупатели)</t>
  </si>
  <si>
    <t>за 2021 год (справочно)</t>
  </si>
  <si>
    <t>Темпы роста</t>
  </si>
  <si>
    <t xml:space="preserve"> средней цены на э/э (без НДС) 2023 год к 2022, %</t>
  </si>
  <si>
    <t xml:space="preserve"> объема э/э за 2023 год к 2022 году, %</t>
  </si>
  <si>
    <t xml:space="preserve"> средней цены на э/э (без НДС) 2024 год к 2023, %</t>
  </si>
  <si>
    <t xml:space="preserve"> объема э/э за 2024 год к 2023 году, %</t>
  </si>
  <si>
    <t xml:space="preserve"> за  2024 год</t>
  </si>
  <si>
    <t>дек. 2023</t>
  </si>
  <si>
    <t>2024 год</t>
  </si>
  <si>
    <t>Темп роскта декабрь 2024 к декабрю2023 %</t>
  </si>
  <si>
    <t>средняя цена 1п/г</t>
  </si>
  <si>
    <t>средняя годовая цена</t>
  </si>
  <si>
    <t xml:space="preserve">Изменение средней цены на электрическую энергию по потребителям группы "прочие потребители"гарантирующим поставщиком ПАО "Астраханская энергосбытовая компания"  на территории Астраханской области за  2024 год  </t>
  </si>
  <si>
    <t>по состоянию за январь 2024 года</t>
  </si>
  <si>
    <t>по состоянию за февраль 2024 года</t>
  </si>
  <si>
    <t>по состоянию за март 2024 года</t>
  </si>
  <si>
    <t>по состоянию за апрель 2024 года</t>
  </si>
  <si>
    <t>по состоянию за май 2024 года</t>
  </si>
  <si>
    <t>по состоянию за июнь 2024 года</t>
  </si>
  <si>
    <t>по состоянию за июль 2024 года</t>
  </si>
  <si>
    <t>по состоянию за август 2024 года</t>
  </si>
  <si>
    <t>по состоянию за сентябрь 2024 года</t>
  </si>
  <si>
    <t>по состоянию за октябрь 2024 года</t>
  </si>
  <si>
    <t>по состоянию за ноябрь 2024 года</t>
  </si>
  <si>
    <t>по состоянию за декабрь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</si>
</sst>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.00\ _₽_-;\-* #,##0.00\ _₽_-;_-* &quot;-&quot;??\ _₽_-;_-@_-"/>
    <numFmt numFmtId="165" formatCode="#,##0.0000"/>
    <numFmt numFmtId="166" formatCode="0.0000"/>
    <numFmt numFmtId="167" formatCode="#,##0.0"/>
    <numFmt numFmtId="168" formatCode="#,##0.000"/>
    <numFmt numFmtId="169" formatCode="0.000"/>
    <numFmt numFmtId="170" formatCode="_-* #,##0.0000\ _₽_-;\-* #,##0.0000\ _₽_-;_-* &quot;-&quot;??\ _₽_-;_-@_-"/>
    <numFmt numFmtId="171" formatCode="#,##0.00000"/>
  </numFmts>
  <fonts count="1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sz val="9"/>
      <name val="Tahoma"/>
      <family val="2"/>
      <charset val="204"/>
    </font>
    <font>
      <sz val="11"/>
      <name val="Calibri"/>
      <family val="2"/>
      <scheme val="minor"/>
    </font>
    <font>
      <sz val="11"/>
      <color indexed="63"/>
      <name val="Tahoma"/>
      <family val="2"/>
      <charset val="204"/>
    </font>
    <font>
      <sz val="10"/>
      <color indexed="63"/>
      <name val="Tahoma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b/>
      <sz val="11"/>
      <color indexed="63"/>
      <name val="Tahoma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8"/>
      <color theme="1"/>
      <name val="Calibri"/>
      <family val="2"/>
      <scheme val="minor"/>
    </font>
    <font>
      <b/>
      <sz val="9"/>
      <color indexed="63"/>
      <name val="Tahoma"/>
      <family val="2"/>
      <charset val="204"/>
    </font>
    <font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indexed="63"/>
      <name val="Tahoma"/>
      <family val="2"/>
      <charset val="204"/>
    </font>
    <font>
      <b/>
      <sz val="13"/>
      <color rgb="FF000000"/>
      <name val="Calibri"/>
      <family val="2"/>
      <charset val="204"/>
      <scheme val="minor"/>
    </font>
    <font>
      <sz val="10"/>
      <color rgb="FFFF000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rgb="FFF757C9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9"/>
      <color indexed="63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b/>
      <sz val="12"/>
      <color rgb="FFF757C9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color indexed="63"/>
      <name val="Tahoma"/>
      <family val="2"/>
      <charset val="204"/>
    </font>
    <font>
      <sz val="12"/>
      <color rgb="FFFF000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B050"/>
      <name val="Times New Roman"/>
      <family val="1"/>
      <charset val="204"/>
    </font>
    <font>
      <b/>
      <sz val="9"/>
      <color rgb="FF00B050"/>
      <name val="Times New Roman"/>
      <family val="1"/>
      <charset val="204"/>
    </font>
    <font>
      <b/>
      <sz val="12.5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i/>
      <sz val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scheme val="minor"/>
    </font>
    <font>
      <b/>
      <sz val="16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i/>
      <sz val="9"/>
      <color theme="3" tint="-0.249977111117893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30"/>
      <color theme="1"/>
      <name val="Calibri"/>
      <family val="2"/>
      <scheme val="minor"/>
    </font>
    <font>
      <b/>
      <i/>
      <sz val="30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i/>
      <sz val="18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color theme="3" tint="-0.249977111117893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4EAEA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5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49" fontId="5" fillId="0" borderId="0" applyBorder="0">
      <alignment vertical="top"/>
    </xf>
    <xf numFmtId="0" fontId="3" fillId="0" borderId="0"/>
    <xf numFmtId="164" fontId="64" fillId="0" borderId="0" applyFont="0" applyFill="0" applyBorder="0" applyAlignment="0" applyProtection="0"/>
    <xf numFmtId="0" fontId="1" fillId="0" borderId="0" applyFill="0" applyBorder="0"/>
    <xf numFmtId="49" fontId="5" fillId="0" borderId="0" applyFill="0" applyBorder="0">
      <alignment vertical="top"/>
    </xf>
    <xf numFmtId="0" fontId="83" fillId="0" borderId="0" applyFill="0" applyBorder="0"/>
  </cellStyleXfs>
  <cellXfs count="694">
    <xf numFmtId="0" fontId="0" fillId="0" borderId="0" xfId="0"/>
    <xf numFmtId="0" fontId="0" fillId="0" borderId="0" xfId="0" applyAlignment="1"/>
    <xf numFmtId="0" fontId="0" fillId="0" borderId="0" xfId="0" applyAlignment="1">
      <alignment vertical="center" wrapText="1"/>
    </xf>
    <xf numFmtId="0" fontId="0" fillId="11" borderId="0" xfId="0" applyFill="1" applyBorder="1"/>
    <xf numFmtId="165" fontId="0" fillId="4" borderId="2" xfId="0" applyNumberFormat="1" applyFill="1" applyBorder="1"/>
    <xf numFmtId="0" fontId="0" fillId="7" borderId="6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5" fontId="11" fillId="13" borderId="2" xfId="1" applyNumberFormat="1" applyFont="1" applyFill="1" applyBorder="1" applyAlignment="1" applyProtection="1">
      <alignment horizontal="right" vertical="center"/>
    </xf>
    <xf numFmtId="165" fontId="8" fillId="12" borderId="5" xfId="1" applyNumberFormat="1" applyFont="1" applyFill="1" applyBorder="1" applyAlignment="1" applyProtection="1">
      <alignment horizontal="right" vertical="center"/>
    </xf>
    <xf numFmtId="165" fontId="7" fillId="12" borderId="5" xfId="1" applyNumberFormat="1" applyFont="1" applyFill="1" applyBorder="1" applyAlignment="1" applyProtection="1">
      <alignment horizontal="right" vertical="center"/>
    </xf>
    <xf numFmtId="0" fontId="0" fillId="11" borderId="0" xfId="0" applyFill="1" applyBorder="1" applyAlignment="1">
      <alignment horizontal="center" vertical="center" wrapText="1"/>
    </xf>
    <xf numFmtId="166" fontId="14" fillId="11" borderId="0" xfId="0" applyNumberFormat="1" applyFont="1" applyFill="1" applyBorder="1" applyAlignment="1">
      <alignment horizontal="center" vertical="center"/>
    </xf>
    <xf numFmtId="166" fontId="17" fillId="11" borderId="0" xfId="0" applyNumberFormat="1" applyFont="1" applyFill="1" applyBorder="1" applyAlignment="1">
      <alignment horizontal="center" vertical="center"/>
    </xf>
    <xf numFmtId="165" fontId="11" fillId="11" borderId="0" xfId="1" applyNumberFormat="1" applyFont="1" applyFill="1" applyBorder="1" applyAlignment="1" applyProtection="1">
      <alignment horizontal="right" vertical="center"/>
    </xf>
    <xf numFmtId="165" fontId="7" fillId="11" borderId="0" xfId="1" applyNumberFormat="1" applyFont="1" applyFill="1" applyBorder="1" applyAlignment="1" applyProtection="1">
      <alignment horizontal="right" vertical="center"/>
    </xf>
    <xf numFmtId="166" fontId="6" fillId="11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2" fillId="11" borderId="0" xfId="0" applyFont="1" applyFill="1" applyBorder="1" applyAlignment="1">
      <alignment vertical="center"/>
    </xf>
    <xf numFmtId="165" fontId="0" fillId="0" borderId="2" xfId="0" applyNumberFormat="1" applyBorder="1"/>
    <xf numFmtId="165" fontId="4" fillId="11" borderId="0" xfId="1" applyNumberFormat="1" applyFont="1" applyFill="1" applyBorder="1" applyAlignment="1" applyProtection="1">
      <alignment horizontal="right"/>
      <protection locked="0"/>
    </xf>
    <xf numFmtId="0" fontId="18" fillId="16" borderId="0" xfId="0" applyNumberFormat="1" applyFont="1" applyFill="1"/>
    <xf numFmtId="0" fontId="19" fillId="16" borderId="0" xfId="0" applyNumberFormat="1" applyFont="1" applyFill="1"/>
    <xf numFmtId="165" fontId="21" fillId="12" borderId="2" xfId="1" applyNumberFormat="1" applyFont="1" applyFill="1" applyBorder="1" applyAlignment="1" applyProtection="1">
      <alignment horizontal="right" vertical="center"/>
    </xf>
    <xf numFmtId="0" fontId="0" fillId="7" borderId="19" xfId="0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5" fontId="4" fillId="13" borderId="2" xfId="1" applyNumberFormat="1" applyFont="1" applyFill="1" applyBorder="1" applyAlignment="1" applyProtection="1">
      <alignment horizontal="right" vertical="center" wrapText="1"/>
      <protection locked="0"/>
    </xf>
    <xf numFmtId="165" fontId="4" fillId="13" borderId="2" xfId="1" applyNumberFormat="1" applyFont="1" applyFill="1" applyBorder="1" applyAlignment="1" applyProtection="1">
      <alignment horizontal="right" vertical="center"/>
      <protection locked="0"/>
    </xf>
    <xf numFmtId="165" fontId="4" fillId="13" borderId="2" xfId="1" applyNumberFormat="1" applyFont="1" applyFill="1" applyBorder="1" applyAlignment="1" applyProtection="1">
      <alignment horizontal="right"/>
      <protection locked="0"/>
    </xf>
    <xf numFmtId="165" fontId="10" fillId="2" borderId="2" xfId="0" applyNumberFormat="1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165" fontId="14" fillId="2" borderId="2" xfId="0" applyNumberFormat="1" applyFont="1" applyFill="1" applyBorder="1" applyAlignment="1">
      <alignment horizontal="center" vertical="center"/>
    </xf>
    <xf numFmtId="165" fontId="14" fillId="4" borderId="2" xfId="0" applyNumberFormat="1" applyFont="1" applyFill="1" applyBorder="1" applyAlignment="1">
      <alignment horizontal="center" vertical="center"/>
    </xf>
    <xf numFmtId="165" fontId="14" fillId="3" borderId="2" xfId="0" applyNumberFormat="1" applyFont="1" applyFill="1" applyBorder="1" applyAlignment="1">
      <alignment horizontal="center" vertical="center"/>
    </xf>
    <xf numFmtId="165" fontId="0" fillId="2" borderId="2" xfId="0" applyNumberFormat="1" applyFill="1" applyBorder="1"/>
    <xf numFmtId="165" fontId="0" fillId="4" borderId="3" xfId="0" applyNumberFormat="1" applyFill="1" applyBorder="1"/>
    <xf numFmtId="165" fontId="6" fillId="2" borderId="2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5" fontId="6" fillId="17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165" fontId="13" fillId="4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65" fontId="15" fillId="3" borderId="2" xfId="0" applyNumberFormat="1" applyFont="1" applyFill="1" applyBorder="1" applyAlignment="1">
      <alignment horizontal="center" vertical="center"/>
    </xf>
    <xf numFmtId="165" fontId="12" fillId="2" borderId="2" xfId="0" applyNumberFormat="1" applyFont="1" applyFill="1" applyBorder="1"/>
    <xf numFmtId="165" fontId="12" fillId="4" borderId="3" xfId="0" applyNumberFormat="1" applyFont="1" applyFill="1" applyBorder="1"/>
    <xf numFmtId="165" fontId="0" fillId="0" borderId="0" xfId="0" applyNumberFormat="1"/>
    <xf numFmtId="165" fontId="6" fillId="4" borderId="3" xfId="0" applyNumberFormat="1" applyFont="1" applyFill="1" applyBorder="1" applyAlignment="1">
      <alignment horizontal="center" vertical="center"/>
    </xf>
    <xf numFmtId="165" fontId="0" fillId="13" borderId="6" xfId="0" applyNumberFormat="1" applyFill="1" applyBorder="1"/>
    <xf numFmtId="165" fontId="0" fillId="13" borderId="2" xfId="0" applyNumberFormat="1" applyFill="1" applyBorder="1"/>
    <xf numFmtId="165" fontId="6" fillId="13" borderId="2" xfId="0" applyNumberFormat="1" applyFont="1" applyFill="1" applyBorder="1"/>
    <xf numFmtId="165" fontId="23" fillId="13" borderId="2" xfId="0" applyNumberFormat="1" applyFont="1" applyFill="1" applyBorder="1"/>
    <xf numFmtId="165" fontId="0" fillId="11" borderId="0" xfId="0" applyNumberFormat="1" applyFill="1" applyBorder="1"/>
    <xf numFmtId="0" fontId="3" fillId="18" borderId="2" xfId="3" applyFill="1" applyBorder="1" applyAlignment="1">
      <alignment horizontal="center" vertical="center" wrapText="1"/>
    </xf>
    <xf numFmtId="0" fontId="3" fillId="0" borderId="2" xfId="3" applyBorder="1" applyAlignment="1">
      <alignment horizontal="center" vertical="center" wrapText="1"/>
    </xf>
    <xf numFmtId="0" fontId="3" fillId="0" borderId="21" xfId="3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26" fillId="18" borderId="2" xfId="3" applyFont="1" applyFill="1" applyBorder="1" applyAlignment="1">
      <alignment horizontal="center" vertical="center" wrapText="1"/>
    </xf>
    <xf numFmtId="0" fontId="23" fillId="0" borderId="2" xfId="0" applyFont="1" applyBorder="1"/>
    <xf numFmtId="0" fontId="0" fillId="0" borderId="3" xfId="0" applyBorder="1" applyAlignment="1">
      <alignment wrapText="1"/>
    </xf>
    <xf numFmtId="0" fontId="23" fillId="0" borderId="3" xfId="0" applyFont="1" applyBorder="1"/>
    <xf numFmtId="0" fontId="0" fillId="0" borderId="3" xfId="0" applyBorder="1"/>
    <xf numFmtId="17" fontId="0" fillId="18" borderId="3" xfId="0" applyNumberFormat="1" applyFill="1" applyBorder="1" applyAlignment="1">
      <alignment wrapText="1"/>
    </xf>
    <xf numFmtId="165" fontId="9" fillId="2" borderId="2" xfId="0" applyNumberFormat="1" applyFont="1" applyFill="1" applyBorder="1" applyAlignment="1">
      <alignment horizontal="center" vertical="center"/>
    </xf>
    <xf numFmtId="0" fontId="27" fillId="0" borderId="0" xfId="0" applyFont="1"/>
    <xf numFmtId="165" fontId="13" fillId="13" borderId="2" xfId="0" applyNumberFormat="1" applyFont="1" applyFill="1" applyBorder="1" applyAlignment="1">
      <alignment horizontal="center" vertical="center"/>
    </xf>
    <xf numFmtId="165" fontId="14" fillId="13" borderId="2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165" fontId="8" fillId="0" borderId="0" xfId="1" applyNumberFormat="1" applyFont="1" applyFill="1" applyBorder="1" applyAlignment="1" applyProtection="1">
      <alignment horizontal="right" vertical="center"/>
    </xf>
    <xf numFmtId="165" fontId="19" fillId="16" borderId="0" xfId="0" applyNumberFormat="1" applyFont="1" applyFill="1"/>
    <xf numFmtId="165" fontId="9" fillId="13" borderId="2" xfId="0" applyNumberFormat="1" applyFont="1" applyFill="1" applyBorder="1" applyAlignment="1">
      <alignment horizontal="center" vertical="center"/>
    </xf>
    <xf numFmtId="165" fontId="6" fillId="13" borderId="0" xfId="0" applyNumberFormat="1" applyFont="1" applyFill="1" applyBorder="1" applyAlignment="1">
      <alignment horizontal="center" vertical="center"/>
    </xf>
    <xf numFmtId="165" fontId="0" fillId="13" borderId="0" xfId="0" applyNumberFormat="1" applyFill="1"/>
    <xf numFmtId="165" fontId="28" fillId="2" borderId="2" xfId="0" applyNumberFormat="1" applyFont="1" applyFill="1" applyBorder="1" applyAlignment="1">
      <alignment horizontal="center" vertical="center"/>
    </xf>
    <xf numFmtId="49" fontId="30" fillId="5" borderId="2" xfId="2" applyFont="1" applyFill="1" applyBorder="1" applyAlignment="1">
      <alignment vertical="center" wrapText="1"/>
    </xf>
    <xf numFmtId="49" fontId="31" fillId="5" borderId="2" xfId="2" applyFont="1" applyFill="1" applyBorder="1" applyAlignment="1">
      <alignment vertical="center" wrapText="1"/>
    </xf>
    <xf numFmtId="17" fontId="0" fillId="18" borderId="17" xfId="0" applyNumberFormat="1" applyFill="1" applyBorder="1" applyAlignment="1">
      <alignment wrapText="1"/>
    </xf>
    <xf numFmtId="0" fontId="0" fillId="0" borderId="24" xfId="0" applyBorder="1"/>
    <xf numFmtId="17" fontId="29" fillId="9" borderId="2" xfId="0" applyNumberFormat="1" applyFont="1" applyFill="1" applyBorder="1" applyAlignment="1">
      <alignment vertical="center"/>
    </xf>
    <xf numFmtId="168" fontId="0" fillId="5" borderId="3" xfId="0" applyNumberFormat="1" applyFill="1" applyBorder="1" applyAlignment="1">
      <alignment vertical="center"/>
    </xf>
    <xf numFmtId="168" fontId="0" fillId="5" borderId="22" xfId="0" applyNumberFormat="1" applyFill="1" applyBorder="1" applyAlignment="1">
      <alignment vertical="center"/>
    </xf>
    <xf numFmtId="168" fontId="0" fillId="5" borderId="23" xfId="0" applyNumberFormat="1" applyFill="1" applyBorder="1" applyAlignment="1">
      <alignment vertical="center"/>
    </xf>
    <xf numFmtId="165" fontId="21" fillId="13" borderId="2" xfId="1" applyNumberFormat="1" applyFont="1" applyFill="1" applyBorder="1" applyAlignment="1" applyProtection="1">
      <alignment horizontal="right" vertical="center" wrapText="1"/>
      <protection locked="0"/>
    </xf>
    <xf numFmtId="165" fontId="0" fillId="4" borderId="2" xfId="0" applyNumberFormat="1" applyFill="1" applyBorder="1" applyAlignment="1">
      <alignment vertical="center"/>
    </xf>
    <xf numFmtId="0" fontId="27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9" fillId="4" borderId="2" xfId="0" applyNumberFormat="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32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165" fontId="7" fillId="13" borderId="5" xfId="1" applyNumberFormat="1" applyFont="1" applyFill="1" applyBorder="1" applyAlignment="1" applyProtection="1">
      <alignment horizontal="right" vertical="center"/>
    </xf>
    <xf numFmtId="17" fontId="34" fillId="9" borderId="2" xfId="0" applyNumberFormat="1" applyFont="1" applyFill="1" applyBorder="1" applyAlignment="1">
      <alignment horizontal="center" vertical="center" wrapText="1"/>
    </xf>
    <xf numFmtId="17" fontId="35" fillId="4" borderId="2" xfId="0" applyNumberFormat="1" applyFont="1" applyFill="1" applyBorder="1" applyAlignment="1">
      <alignment horizontal="center" vertical="center"/>
    </xf>
    <xf numFmtId="169" fontId="0" fillId="5" borderId="2" xfId="0" applyNumberForma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2" fontId="37" fillId="0" borderId="2" xfId="0" applyNumberFormat="1" applyFont="1" applyBorder="1" applyAlignment="1">
      <alignment horizontal="center" vertical="center" wrapText="1"/>
    </xf>
    <xf numFmtId="165" fontId="4" fillId="11" borderId="2" xfId="1" applyNumberFormat="1" applyFont="1" applyFill="1" applyBorder="1" applyAlignment="1" applyProtection="1">
      <alignment horizontal="right"/>
      <protection locked="0"/>
    </xf>
    <xf numFmtId="168" fontId="0" fillId="5" borderId="2" xfId="0" applyNumberFormat="1" applyFill="1" applyBorder="1" applyAlignment="1">
      <alignment vertical="center"/>
    </xf>
    <xf numFmtId="17" fontId="0" fillId="18" borderId="0" xfId="0" applyNumberFormat="1" applyFill="1" applyBorder="1" applyAlignment="1">
      <alignment wrapText="1"/>
    </xf>
    <xf numFmtId="169" fontId="0" fillId="5" borderId="0" xfId="0" applyNumberFormat="1" applyFill="1" applyBorder="1" applyAlignment="1">
      <alignment horizontal="center" vertical="center"/>
    </xf>
    <xf numFmtId="166" fontId="29" fillId="0" borderId="2" xfId="0" applyNumberFormat="1" applyFont="1" applyFill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 wrapText="1"/>
    </xf>
    <xf numFmtId="166" fontId="29" fillId="0" borderId="2" xfId="0" applyNumberFormat="1" applyFont="1" applyBorder="1" applyAlignment="1">
      <alignment horizontal="center" vertical="center"/>
    </xf>
    <xf numFmtId="0" fontId="0" fillId="0" borderId="0" xfId="0" applyAlignment="1"/>
    <xf numFmtId="0" fontId="27" fillId="0" borderId="0" xfId="0" applyFont="1" applyAlignment="1"/>
    <xf numFmtId="4" fontId="25" fillId="0" borderId="2" xfId="0" applyNumberFormat="1" applyFont="1" applyBorder="1" applyAlignment="1">
      <alignment horizontal="center" vertical="center" wrapText="1"/>
    </xf>
    <xf numFmtId="165" fontId="6" fillId="11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7" fillId="11" borderId="0" xfId="0" applyFont="1" applyFill="1" applyBorder="1" applyAlignment="1">
      <alignment wrapText="1"/>
    </xf>
    <xf numFmtId="0" fontId="0" fillId="11" borderId="11" xfId="0" applyFill="1" applyBorder="1"/>
    <xf numFmtId="0" fontId="0" fillId="11" borderId="0" xfId="0" applyFill="1" applyBorder="1" applyAlignment="1">
      <alignment vertical="center" wrapText="1"/>
    </xf>
    <xf numFmtId="0" fontId="2" fillId="11" borderId="0" xfId="0" applyFont="1" applyFill="1" applyBorder="1" applyAlignment="1">
      <alignment horizontal="center" vertical="center"/>
    </xf>
    <xf numFmtId="165" fontId="14" fillId="11" borderId="0" xfId="0" applyNumberFormat="1" applyFont="1" applyFill="1" applyBorder="1" applyAlignment="1">
      <alignment horizontal="center" vertical="center"/>
    </xf>
    <xf numFmtId="165" fontId="17" fillId="11" borderId="0" xfId="0" applyNumberFormat="1" applyFont="1" applyFill="1" applyBorder="1" applyAlignment="1">
      <alignment horizontal="center" vertical="center"/>
    </xf>
    <xf numFmtId="165" fontId="16" fillId="11" borderId="0" xfId="0" applyNumberFormat="1" applyFont="1" applyFill="1" applyBorder="1" applyAlignment="1">
      <alignment horizontal="center" vertical="center"/>
    </xf>
    <xf numFmtId="165" fontId="24" fillId="11" borderId="0" xfId="1" applyNumberFormat="1" applyFont="1" applyFill="1" applyBorder="1" applyAlignment="1" applyProtection="1">
      <alignment horizontal="right" vertical="center"/>
    </xf>
    <xf numFmtId="165" fontId="19" fillId="11" borderId="0" xfId="0" applyNumberFormat="1" applyFont="1" applyFill="1" applyBorder="1"/>
    <xf numFmtId="0" fontId="19" fillId="11" borderId="0" xfId="0" applyNumberFormat="1" applyFont="1" applyFill="1" applyBorder="1" applyAlignment="1">
      <alignment horizontal="right"/>
    </xf>
    <xf numFmtId="167" fontId="0" fillId="11" borderId="0" xfId="0" applyNumberFormat="1" applyFill="1" applyBorder="1"/>
    <xf numFmtId="165" fontId="0" fillId="0" borderId="0" xfId="0" applyNumberFormat="1" applyBorder="1"/>
    <xf numFmtId="0" fontId="0" fillId="7" borderId="26" xfId="0" applyFill="1" applyBorder="1" applyAlignment="1">
      <alignment horizontal="center" vertical="center" wrapText="1"/>
    </xf>
    <xf numFmtId="165" fontId="0" fillId="13" borderId="18" xfId="0" applyNumberFormat="1" applyFill="1" applyBorder="1"/>
    <xf numFmtId="165" fontId="0" fillId="13" borderId="4" xfId="0" applyNumberFormat="1" applyFill="1" applyBorder="1"/>
    <xf numFmtId="165" fontId="14" fillId="13" borderId="4" xfId="0" applyNumberFormat="1" applyFont="1" applyFill="1" applyBorder="1" applyAlignment="1">
      <alignment horizontal="center" vertical="center"/>
    </xf>
    <xf numFmtId="165" fontId="13" fillId="13" borderId="4" xfId="0" applyNumberFormat="1" applyFont="1" applyFill="1" applyBorder="1" applyAlignment="1">
      <alignment horizontal="center" vertical="center"/>
    </xf>
    <xf numFmtId="165" fontId="9" fillId="13" borderId="4" xfId="0" applyNumberFormat="1" applyFont="1" applyFill="1" applyBorder="1" applyAlignment="1">
      <alignment horizontal="center" vertical="center"/>
    </xf>
    <xf numFmtId="165" fontId="21" fillId="12" borderId="4" xfId="1" applyNumberFormat="1" applyFont="1" applyFill="1" applyBorder="1" applyAlignment="1" applyProtection="1">
      <alignment horizontal="right" vertical="center"/>
    </xf>
    <xf numFmtId="0" fontId="19" fillId="11" borderId="0" xfId="0" applyNumberFormat="1" applyFont="1" applyFill="1" applyBorder="1"/>
    <xf numFmtId="0" fontId="19" fillId="16" borderId="0" xfId="0" applyNumberFormat="1" applyFont="1" applyFill="1" applyBorder="1"/>
    <xf numFmtId="165" fontId="2" fillId="4" borderId="2" xfId="0" applyNumberFormat="1" applyFont="1" applyFill="1" applyBorder="1" applyAlignment="1">
      <alignment vertical="center"/>
    </xf>
    <xf numFmtId="165" fontId="2" fillId="0" borderId="2" xfId="0" applyNumberFormat="1" applyFont="1" applyBorder="1"/>
    <xf numFmtId="0" fontId="0" fillId="11" borderId="0" xfId="0" applyFill="1"/>
    <xf numFmtId="17" fontId="0" fillId="13" borderId="3" xfId="0" applyNumberFormat="1" applyFill="1" applyBorder="1" applyAlignment="1">
      <alignment wrapText="1"/>
    </xf>
    <xf numFmtId="0" fontId="36" fillId="0" borderId="2" xfId="0" applyFont="1" applyBorder="1" applyAlignment="1">
      <alignment horizontal="center" vertical="center" wrapText="1"/>
    </xf>
    <xf numFmtId="0" fontId="27" fillId="0" borderId="0" xfId="0" applyFont="1" applyAlignment="1"/>
    <xf numFmtId="0" fontId="25" fillId="0" borderId="0" xfId="0" applyFont="1" applyAlignment="1">
      <alignment horizontal="center" vertical="center" wrapText="1"/>
    </xf>
    <xf numFmtId="49" fontId="30" fillId="11" borderId="0" xfId="2" applyFont="1" applyFill="1" applyBorder="1" applyAlignment="1">
      <alignment vertical="center" wrapText="1"/>
    </xf>
    <xf numFmtId="0" fontId="27" fillId="0" borderId="0" xfId="0" applyFont="1" applyAlignment="1">
      <alignment wrapText="1"/>
    </xf>
    <xf numFmtId="0" fontId="19" fillId="16" borderId="0" xfId="0" applyNumberFormat="1" applyFont="1" applyFill="1" applyAlignment="1">
      <alignment horizontal="right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0" fontId="27" fillId="0" borderId="0" xfId="0" applyFont="1" applyAlignment="1"/>
    <xf numFmtId="0" fontId="27" fillId="0" borderId="0" xfId="0" applyFont="1" applyAlignment="1">
      <alignment horizontal="right"/>
    </xf>
    <xf numFmtId="0" fontId="39" fillId="0" borderId="0" xfId="0" applyFont="1" applyAlignment="1">
      <alignment horizontal="right" wrapText="1"/>
    </xf>
    <xf numFmtId="0" fontId="29" fillId="0" borderId="0" xfId="0" applyFont="1"/>
    <xf numFmtId="0" fontId="29" fillId="0" borderId="0" xfId="0" applyFont="1" applyAlignment="1"/>
    <xf numFmtId="165" fontId="41" fillId="12" borderId="2" xfId="1" applyNumberFormat="1" applyFont="1" applyFill="1" applyBorder="1" applyAlignment="1" applyProtection="1">
      <alignment horizontal="right" vertical="center"/>
    </xf>
    <xf numFmtId="0" fontId="29" fillId="11" borderId="0" xfId="0" applyFont="1" applyFill="1"/>
    <xf numFmtId="0" fontId="29" fillId="0" borderId="0" xfId="0" applyFont="1" applyAlignment="1">
      <alignment horizontal="right"/>
    </xf>
    <xf numFmtId="0" fontId="29" fillId="11" borderId="0" xfId="0" applyFont="1" applyFill="1" applyBorder="1"/>
    <xf numFmtId="0" fontId="42" fillId="0" borderId="0" xfId="0" applyFont="1" applyBorder="1" applyAlignment="1">
      <alignment horizontal="center"/>
    </xf>
    <xf numFmtId="0" fontId="43" fillId="5" borderId="15" xfId="0" applyFont="1" applyFill="1" applyBorder="1" applyAlignment="1">
      <alignment vertical="center"/>
    </xf>
    <xf numFmtId="0" fontId="43" fillId="5" borderId="16" xfId="0" applyFont="1" applyFill="1" applyBorder="1" applyAlignment="1">
      <alignment vertical="center"/>
    </xf>
    <xf numFmtId="0" fontId="29" fillId="7" borderId="4" xfId="0" applyFont="1" applyFill="1" applyBorder="1" applyAlignment="1">
      <alignment horizontal="center" vertical="center" wrapText="1"/>
    </xf>
    <xf numFmtId="0" fontId="29" fillId="8" borderId="2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29" fillId="7" borderId="6" xfId="0" applyFont="1" applyFill="1" applyBorder="1" applyAlignment="1">
      <alignment horizontal="center" vertical="center" wrapText="1"/>
    </xf>
    <xf numFmtId="0" fontId="29" fillId="8" borderId="14" xfId="0" applyFont="1" applyFill="1" applyBorder="1" applyAlignment="1">
      <alignment horizontal="center" vertical="center" wrapText="1"/>
    </xf>
    <xf numFmtId="0" fontId="29" fillId="7" borderId="2" xfId="0" applyFont="1" applyFill="1" applyBorder="1" applyAlignment="1">
      <alignment horizontal="center" vertical="center" wrapText="1"/>
    </xf>
    <xf numFmtId="49" fontId="44" fillId="5" borderId="1" xfId="2" applyFont="1" applyFill="1" applyBorder="1" applyAlignment="1">
      <alignment vertical="center" wrapText="1"/>
    </xf>
    <xf numFmtId="49" fontId="44" fillId="10" borderId="1" xfId="2" applyFont="1" applyFill="1" applyBorder="1" applyAlignment="1">
      <alignment horizontal="center" vertical="center" wrapText="1"/>
    </xf>
    <xf numFmtId="165" fontId="31" fillId="2" borderId="2" xfId="0" applyNumberFormat="1" applyFont="1" applyFill="1" applyBorder="1" applyAlignment="1">
      <alignment horizontal="center" vertical="center"/>
    </xf>
    <xf numFmtId="165" fontId="31" fillId="3" borderId="2" xfId="0" applyNumberFormat="1" applyFont="1" applyFill="1" applyBorder="1" applyAlignment="1">
      <alignment horizontal="center" vertical="center"/>
    </xf>
    <xf numFmtId="167" fontId="31" fillId="3" borderId="2" xfId="0" applyNumberFormat="1" applyFont="1" applyFill="1" applyBorder="1" applyAlignment="1">
      <alignment horizontal="center" vertical="center"/>
    </xf>
    <xf numFmtId="165" fontId="45" fillId="3" borderId="2" xfId="0" applyNumberFormat="1" applyFont="1" applyFill="1" applyBorder="1" applyAlignment="1">
      <alignment horizontal="center" vertical="center"/>
    </xf>
    <xf numFmtId="165" fontId="46" fillId="2" borderId="2" xfId="0" applyNumberFormat="1" applyFont="1" applyFill="1" applyBorder="1" applyAlignment="1">
      <alignment horizontal="center" vertical="center"/>
    </xf>
    <xf numFmtId="165" fontId="46" fillId="4" borderId="2" xfId="0" applyNumberFormat="1" applyFont="1" applyFill="1" applyBorder="1" applyAlignment="1">
      <alignment horizontal="center" vertical="center"/>
    </xf>
    <xf numFmtId="165" fontId="46" fillId="3" borderId="2" xfId="0" applyNumberFormat="1" applyFont="1" applyFill="1" applyBorder="1" applyAlignment="1">
      <alignment horizontal="center" vertical="center"/>
    </xf>
    <xf numFmtId="165" fontId="29" fillId="2" borderId="2" xfId="0" applyNumberFormat="1" applyFont="1" applyFill="1" applyBorder="1"/>
    <xf numFmtId="165" fontId="29" fillId="4" borderId="3" xfId="0" applyNumberFormat="1" applyFont="1" applyFill="1" applyBorder="1"/>
    <xf numFmtId="49" fontId="47" fillId="5" borderId="1" xfId="2" applyFont="1" applyFill="1" applyBorder="1" applyAlignment="1">
      <alignment vertical="center" wrapText="1"/>
    </xf>
    <xf numFmtId="49" fontId="47" fillId="10" borderId="1" xfId="2" applyFont="1" applyFill="1" applyBorder="1" applyAlignment="1">
      <alignment horizontal="center" vertical="center" wrapText="1"/>
    </xf>
    <xf numFmtId="165" fontId="30" fillId="2" borderId="2" xfId="0" applyNumberFormat="1" applyFont="1" applyFill="1" applyBorder="1" applyAlignment="1">
      <alignment horizontal="center" vertical="center"/>
    </xf>
    <xf numFmtId="165" fontId="30" fillId="3" borderId="2" xfId="0" applyNumberFormat="1" applyFont="1" applyFill="1" applyBorder="1" applyAlignment="1">
      <alignment horizontal="center" vertical="center"/>
    </xf>
    <xf numFmtId="165" fontId="19" fillId="3" borderId="2" xfId="0" applyNumberFormat="1" applyFont="1" applyFill="1" applyBorder="1" applyAlignment="1">
      <alignment horizontal="center" vertical="center"/>
    </xf>
    <xf numFmtId="165" fontId="31" fillId="17" borderId="2" xfId="0" applyNumberFormat="1" applyFont="1" applyFill="1" applyBorder="1" applyAlignment="1">
      <alignment horizontal="center" vertical="center"/>
    </xf>
    <xf numFmtId="165" fontId="30" fillId="17" borderId="2" xfId="0" applyNumberFormat="1" applyFont="1" applyFill="1" applyBorder="1" applyAlignment="1">
      <alignment horizontal="center" vertical="center"/>
    </xf>
    <xf numFmtId="165" fontId="30" fillId="4" borderId="2" xfId="0" applyNumberFormat="1" applyFont="1" applyFill="1" applyBorder="1" applyAlignment="1">
      <alignment horizontal="center" vertical="center"/>
    </xf>
    <xf numFmtId="165" fontId="19" fillId="2" borderId="2" xfId="0" applyNumberFormat="1" applyFont="1" applyFill="1" applyBorder="1" applyAlignment="1">
      <alignment horizontal="center" vertical="center"/>
    </xf>
    <xf numFmtId="165" fontId="19" fillId="4" borderId="2" xfId="0" applyNumberFormat="1" applyFont="1" applyFill="1" applyBorder="1" applyAlignment="1">
      <alignment horizontal="center" vertical="center"/>
    </xf>
    <xf numFmtId="165" fontId="46" fillId="17" borderId="2" xfId="0" applyNumberFormat="1" applyFont="1" applyFill="1" applyBorder="1" applyAlignment="1">
      <alignment horizontal="center" vertical="center"/>
    </xf>
    <xf numFmtId="165" fontId="30" fillId="17" borderId="21" xfId="0" applyNumberFormat="1" applyFont="1" applyFill="1" applyBorder="1" applyAlignment="1">
      <alignment horizontal="center" vertical="center"/>
    </xf>
    <xf numFmtId="49" fontId="48" fillId="5" borderId="2" xfId="2" applyFont="1" applyFill="1" applyBorder="1" applyAlignment="1">
      <alignment vertical="center" wrapText="1"/>
    </xf>
    <xf numFmtId="49" fontId="44" fillId="10" borderId="2" xfId="2" applyFont="1" applyFill="1" applyBorder="1" applyAlignment="1">
      <alignment horizontal="center" vertical="center" wrapText="1"/>
    </xf>
    <xf numFmtId="165" fontId="49" fillId="13" borderId="2" xfId="1" applyNumberFormat="1" applyFont="1" applyFill="1" applyBorder="1" applyAlignment="1" applyProtection="1">
      <alignment horizontal="right" vertical="center"/>
    </xf>
    <xf numFmtId="165" fontId="43" fillId="2" borderId="2" xfId="0" applyNumberFormat="1" applyFont="1" applyFill="1" applyBorder="1"/>
    <xf numFmtId="165" fontId="43" fillId="4" borderId="3" xfId="0" applyNumberFormat="1" applyFont="1" applyFill="1" applyBorder="1"/>
    <xf numFmtId="165" fontId="50" fillId="13" borderId="2" xfId="1" applyNumberFormat="1" applyFont="1" applyFill="1" applyBorder="1" applyAlignment="1" applyProtection="1">
      <alignment horizontal="right" vertical="center"/>
    </xf>
    <xf numFmtId="49" fontId="48" fillId="5" borderId="13" xfId="2" applyFont="1" applyFill="1" applyBorder="1" applyAlignment="1">
      <alignment vertical="center" wrapText="1"/>
    </xf>
    <xf numFmtId="49" fontId="47" fillId="10" borderId="13" xfId="2" applyFont="1" applyFill="1" applyBorder="1" applyAlignment="1">
      <alignment horizontal="center" vertical="center" wrapText="1"/>
    </xf>
    <xf numFmtId="165" fontId="51" fillId="12" borderId="5" xfId="1" applyNumberFormat="1" applyFont="1" applyFill="1" applyBorder="1" applyAlignment="1" applyProtection="1">
      <alignment horizontal="right" vertical="center"/>
    </xf>
    <xf numFmtId="165" fontId="52" fillId="12" borderId="5" xfId="1" applyNumberFormat="1" applyFont="1" applyFill="1" applyBorder="1" applyAlignment="1" applyProtection="1">
      <alignment horizontal="right" vertical="center"/>
    </xf>
    <xf numFmtId="165" fontId="29" fillId="0" borderId="0" xfId="0" applyNumberFormat="1" applyFont="1"/>
    <xf numFmtId="165" fontId="51" fillId="12" borderId="2" xfId="1" applyNumberFormat="1" applyFont="1" applyFill="1" applyBorder="1" applyAlignment="1" applyProtection="1">
      <alignment horizontal="right" vertical="center"/>
    </xf>
    <xf numFmtId="165" fontId="52" fillId="12" borderId="2" xfId="1" applyNumberFormat="1" applyFont="1" applyFill="1" applyBorder="1" applyAlignment="1" applyProtection="1">
      <alignment horizontal="right" vertical="center"/>
    </xf>
    <xf numFmtId="49" fontId="47" fillId="5" borderId="2" xfId="2" applyFont="1" applyFill="1" applyBorder="1" applyAlignment="1">
      <alignment vertical="center" wrapText="1"/>
    </xf>
    <xf numFmtId="165" fontId="30" fillId="4" borderId="3" xfId="0" applyNumberFormat="1" applyFont="1" applyFill="1" applyBorder="1" applyAlignment="1">
      <alignment horizontal="center" vertical="center"/>
    </xf>
    <xf numFmtId="167" fontId="30" fillId="4" borderId="2" xfId="0" applyNumberFormat="1" applyFont="1" applyFill="1" applyBorder="1" applyAlignment="1">
      <alignment horizontal="center" vertical="center"/>
    </xf>
    <xf numFmtId="49" fontId="47" fillId="10" borderId="12" xfId="2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43" fillId="5" borderId="2" xfId="0" applyFont="1" applyFill="1" applyBorder="1" applyAlignment="1">
      <alignment vertical="center"/>
    </xf>
    <xf numFmtId="49" fontId="44" fillId="5" borderId="2" xfId="2" applyFont="1" applyFill="1" applyBorder="1" applyAlignment="1">
      <alignment vertical="center" wrapText="1"/>
    </xf>
    <xf numFmtId="167" fontId="31" fillId="4" borderId="2" xfId="0" applyNumberFormat="1" applyFont="1" applyFill="1" applyBorder="1" applyAlignment="1">
      <alignment horizontal="center" vertical="center"/>
    </xf>
    <xf numFmtId="165" fontId="29" fillId="4" borderId="2" xfId="0" applyNumberFormat="1" applyFont="1" applyFill="1" applyBorder="1"/>
    <xf numFmtId="49" fontId="47" fillId="10" borderId="2" xfId="2" applyFont="1" applyFill="1" applyBorder="1" applyAlignment="1">
      <alignment horizontal="center" vertical="center" wrapText="1"/>
    </xf>
    <xf numFmtId="167" fontId="30" fillId="2" borderId="2" xfId="0" applyNumberFormat="1" applyFont="1" applyFill="1" applyBorder="1" applyAlignment="1">
      <alignment horizontal="center" vertical="center"/>
    </xf>
    <xf numFmtId="167" fontId="31" fillId="17" borderId="2" xfId="0" applyNumberFormat="1" applyFont="1" applyFill="1" applyBorder="1" applyAlignment="1">
      <alignment horizontal="center" vertical="center"/>
    </xf>
    <xf numFmtId="165" fontId="53" fillId="2" borderId="2" xfId="0" applyNumberFormat="1" applyFont="1" applyFill="1" applyBorder="1" applyAlignment="1">
      <alignment horizontal="center" vertical="center"/>
    </xf>
    <xf numFmtId="165" fontId="43" fillId="4" borderId="2" xfId="0" applyNumberFormat="1" applyFont="1" applyFill="1" applyBorder="1"/>
    <xf numFmtId="165" fontId="29" fillId="0" borderId="2" xfId="0" applyNumberFormat="1" applyFont="1" applyBorder="1"/>
    <xf numFmtId="166" fontId="46" fillId="11" borderId="2" xfId="0" applyNumberFormat="1" applyFont="1" applyFill="1" applyBorder="1" applyAlignment="1">
      <alignment horizontal="center" vertical="center"/>
    </xf>
    <xf numFmtId="167" fontId="31" fillId="2" borderId="2" xfId="0" applyNumberFormat="1" applyFont="1" applyFill="1" applyBorder="1" applyAlignment="1">
      <alignment horizontal="center" vertical="center"/>
    </xf>
    <xf numFmtId="3" fontId="30" fillId="2" borderId="2" xfId="0" applyNumberFormat="1" applyFont="1" applyFill="1" applyBorder="1" applyAlignment="1">
      <alignment horizontal="center" vertical="center"/>
    </xf>
    <xf numFmtId="165" fontId="30" fillId="11" borderId="0" xfId="0" applyNumberFormat="1" applyFont="1" applyFill="1" applyBorder="1" applyAlignment="1">
      <alignment horizontal="center" vertical="center"/>
    </xf>
    <xf numFmtId="167" fontId="30" fillId="17" borderId="2" xfId="0" applyNumberFormat="1" applyFont="1" applyFill="1" applyBorder="1" applyAlignment="1">
      <alignment horizontal="center" vertical="center"/>
    </xf>
    <xf numFmtId="165" fontId="30" fillId="11" borderId="2" xfId="0" applyNumberFormat="1" applyFont="1" applyFill="1" applyBorder="1" applyAlignment="1">
      <alignment horizontal="center" vertical="center"/>
    </xf>
    <xf numFmtId="165" fontId="31" fillId="11" borderId="2" xfId="0" applyNumberFormat="1" applyFont="1" applyFill="1" applyBorder="1" applyAlignment="1">
      <alignment horizontal="center" vertical="center"/>
    </xf>
    <xf numFmtId="165" fontId="31" fillId="13" borderId="2" xfId="1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/>
    </xf>
    <xf numFmtId="0" fontId="19" fillId="16" borderId="0" xfId="0" applyNumberFormat="1" applyFont="1" applyFill="1" applyAlignment="1">
      <alignment horizontal="right"/>
    </xf>
    <xf numFmtId="167" fontId="46" fillId="2" borderId="2" xfId="0" applyNumberFormat="1" applyFont="1" applyFill="1" applyBorder="1" applyAlignment="1">
      <alignment horizontal="center" vertical="center"/>
    </xf>
    <xf numFmtId="167" fontId="46" fillId="4" borderId="2" xfId="0" applyNumberFormat="1" applyFont="1" applyFill="1" applyBorder="1" applyAlignment="1">
      <alignment horizontal="center" vertical="center"/>
    </xf>
    <xf numFmtId="167" fontId="19" fillId="2" borderId="2" xfId="0" applyNumberFormat="1" applyFont="1" applyFill="1" applyBorder="1" applyAlignment="1">
      <alignment horizontal="center" vertical="center"/>
    </xf>
    <xf numFmtId="3" fontId="19" fillId="4" borderId="2" xfId="0" applyNumberFormat="1" applyFont="1" applyFill="1" applyBorder="1" applyAlignment="1">
      <alignment horizontal="center" vertical="center"/>
    </xf>
    <xf numFmtId="167" fontId="29" fillId="11" borderId="0" xfId="0" applyNumberFormat="1" applyFont="1" applyFill="1" applyBorder="1"/>
    <xf numFmtId="165" fontId="29" fillId="0" borderId="0" xfId="0" applyNumberFormat="1" applyFont="1" applyBorder="1"/>
    <xf numFmtId="0" fontId="29" fillId="0" borderId="0" xfId="0" applyFont="1" applyBorder="1"/>
    <xf numFmtId="168" fontId="6" fillId="2" borderId="2" xfId="0" applyNumberFormat="1" applyFont="1" applyFill="1" applyBorder="1" applyAlignment="1">
      <alignment horizontal="center" vertical="center"/>
    </xf>
    <xf numFmtId="168" fontId="21" fillId="12" borderId="2" xfId="1" applyNumberFormat="1" applyFont="1" applyFill="1" applyBorder="1" applyAlignment="1" applyProtection="1">
      <alignment horizontal="right" vertical="center"/>
    </xf>
    <xf numFmtId="168" fontId="8" fillId="12" borderId="5" xfId="1" applyNumberFormat="1" applyFont="1" applyFill="1" applyBorder="1" applyAlignment="1" applyProtection="1">
      <alignment horizontal="right" vertical="center"/>
    </xf>
    <xf numFmtId="168" fontId="6" fillId="4" borderId="2" xfId="0" applyNumberFormat="1" applyFont="1" applyFill="1" applyBorder="1" applyAlignment="1">
      <alignment horizontal="center" vertical="center"/>
    </xf>
    <xf numFmtId="168" fontId="0" fillId="13" borderId="2" xfId="0" applyNumberFormat="1" applyFill="1" applyBorder="1"/>
    <xf numFmtId="165" fontId="54" fillId="12" borderId="2" xfId="1" applyNumberFormat="1" applyFont="1" applyFill="1" applyBorder="1" applyAlignment="1" applyProtection="1">
      <alignment horizontal="right" vertical="center"/>
    </xf>
    <xf numFmtId="165" fontId="54" fillId="12" borderId="2" xfId="1" applyNumberFormat="1" applyFont="1" applyFill="1" applyBorder="1" applyAlignment="1" applyProtection="1">
      <alignment horizontal="center" vertical="center"/>
    </xf>
    <xf numFmtId="165" fontId="51" fillId="12" borderId="5" xfId="1" applyNumberFormat="1" applyFont="1" applyFill="1" applyBorder="1" applyAlignment="1" applyProtection="1">
      <alignment horizontal="center" vertical="center"/>
    </xf>
    <xf numFmtId="165" fontId="2" fillId="13" borderId="6" xfId="0" applyNumberFormat="1" applyFont="1" applyFill="1" applyBorder="1"/>
    <xf numFmtId="168" fontId="2" fillId="13" borderId="6" xfId="0" applyNumberFormat="1" applyFont="1" applyFill="1" applyBorder="1"/>
    <xf numFmtId="165" fontId="2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right"/>
    </xf>
    <xf numFmtId="165" fontId="55" fillId="13" borderId="2" xfId="0" applyNumberFormat="1" applyFont="1" applyFill="1" applyBorder="1" applyAlignment="1">
      <alignment horizontal="center" vertical="center"/>
    </xf>
    <xf numFmtId="168" fontId="9" fillId="2" borderId="2" xfId="0" applyNumberFormat="1" applyFont="1" applyFill="1" applyBorder="1" applyAlignment="1">
      <alignment horizontal="center" vertical="center"/>
    </xf>
    <xf numFmtId="165" fontId="9" fillId="4" borderId="2" xfId="0" applyNumberFormat="1" applyFont="1" applyFill="1" applyBorder="1" applyAlignment="1">
      <alignment horizontal="center" vertical="center"/>
    </xf>
    <xf numFmtId="168" fontId="56" fillId="12" borderId="2" xfId="1" applyNumberFormat="1" applyFont="1" applyFill="1" applyBorder="1" applyAlignment="1" applyProtection="1">
      <alignment horizontal="right" vertical="center"/>
    </xf>
    <xf numFmtId="165" fontId="17" fillId="2" borderId="2" xfId="0" applyNumberFormat="1" applyFont="1" applyFill="1" applyBorder="1" applyAlignment="1">
      <alignment horizontal="center" vertical="center"/>
    </xf>
    <xf numFmtId="165" fontId="57" fillId="3" borderId="2" xfId="0" applyNumberFormat="1" applyFont="1" applyFill="1" applyBorder="1" applyAlignment="1">
      <alignment horizontal="center" vertical="center"/>
    </xf>
    <xf numFmtId="165" fontId="17" fillId="4" borderId="2" xfId="0" applyNumberFormat="1" applyFont="1" applyFill="1" applyBorder="1" applyAlignment="1">
      <alignment horizontal="center" vertical="center"/>
    </xf>
    <xf numFmtId="165" fontId="49" fillId="12" borderId="2" xfId="1" applyNumberFormat="1" applyFont="1" applyFill="1" applyBorder="1" applyAlignment="1" applyProtection="1">
      <alignment horizontal="right" vertical="center"/>
    </xf>
    <xf numFmtId="165" fontId="58" fillId="3" borderId="2" xfId="0" applyNumberFormat="1" applyFont="1" applyFill="1" applyBorder="1" applyAlignment="1">
      <alignment horizontal="center" vertical="center"/>
    </xf>
    <xf numFmtId="167" fontId="58" fillId="3" borderId="2" xfId="0" applyNumberFormat="1" applyFont="1" applyFill="1" applyBorder="1" applyAlignment="1">
      <alignment horizontal="center" vertical="center"/>
    </xf>
    <xf numFmtId="165" fontId="59" fillId="2" borderId="2" xfId="0" applyNumberFormat="1" applyFont="1" applyFill="1" applyBorder="1" applyAlignment="1">
      <alignment horizontal="center" vertical="center"/>
    </xf>
    <xf numFmtId="165" fontId="59" fillId="3" borderId="2" xfId="0" applyNumberFormat="1" applyFont="1" applyFill="1" applyBorder="1" applyAlignment="1">
      <alignment horizontal="center" vertical="center"/>
    </xf>
    <xf numFmtId="165" fontId="59" fillId="17" borderId="2" xfId="0" applyNumberFormat="1" applyFont="1" applyFill="1" applyBorder="1" applyAlignment="1">
      <alignment horizontal="center" vertical="center"/>
    </xf>
    <xf numFmtId="165" fontId="45" fillId="17" borderId="2" xfId="0" applyNumberFormat="1" applyFont="1" applyFill="1" applyBorder="1" applyAlignment="1">
      <alignment horizontal="center" vertical="center"/>
    </xf>
    <xf numFmtId="165" fontId="59" fillId="17" borderId="21" xfId="0" applyNumberFormat="1" applyFont="1" applyFill="1" applyBorder="1" applyAlignment="1">
      <alignment horizontal="center" vertical="center"/>
    </xf>
    <xf numFmtId="165" fontId="44" fillId="12" borderId="2" xfId="1" applyNumberFormat="1" applyFont="1" applyFill="1" applyBorder="1" applyAlignment="1" applyProtection="1">
      <alignment horizontal="right" vertical="center"/>
    </xf>
    <xf numFmtId="49" fontId="44" fillId="5" borderId="13" xfId="2" applyFont="1" applyFill="1" applyBorder="1" applyAlignment="1">
      <alignment vertical="center" wrapText="1"/>
    </xf>
    <xf numFmtId="165" fontId="60" fillId="12" borderId="5" xfId="1" applyNumberFormat="1" applyFont="1" applyFill="1" applyBorder="1" applyAlignment="1" applyProtection="1">
      <alignment horizontal="right" vertical="center"/>
    </xf>
    <xf numFmtId="165" fontId="30" fillId="12" borderId="5" xfId="1" applyNumberFormat="1" applyFont="1" applyFill="1" applyBorder="1" applyAlignment="1" applyProtection="1">
      <alignment horizontal="right" vertical="center"/>
    </xf>
    <xf numFmtId="0" fontId="29" fillId="4" borderId="2" xfId="0" applyFont="1" applyFill="1" applyBorder="1" applyAlignment="1">
      <alignment horizontal="center" vertical="center" wrapText="1"/>
    </xf>
    <xf numFmtId="165" fontId="60" fillId="12" borderId="2" xfId="1" applyNumberFormat="1" applyFont="1" applyFill="1" applyBorder="1" applyAlignment="1" applyProtection="1">
      <alignment horizontal="right" vertical="center"/>
    </xf>
    <xf numFmtId="165" fontId="10" fillId="13" borderId="2" xfId="0" applyNumberFormat="1" applyFont="1" applyFill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42" fillId="0" borderId="0" xfId="0" applyFont="1" applyBorder="1" applyAlignment="1">
      <alignment horizontal="center"/>
    </xf>
    <xf numFmtId="2" fontId="27" fillId="0" borderId="2" xfId="0" applyNumberFormat="1" applyFont="1" applyBorder="1" applyAlignment="1">
      <alignment horizontal="center" vertical="center"/>
    </xf>
    <xf numFmtId="49" fontId="61" fillId="5" borderId="1" xfId="2" applyFont="1" applyFill="1" applyBorder="1" applyAlignment="1">
      <alignment vertical="center" wrapText="1"/>
    </xf>
    <xf numFmtId="49" fontId="62" fillId="5" borderId="1" xfId="2" applyFont="1" applyFill="1" applyBorder="1" applyAlignment="1">
      <alignment vertical="center" wrapText="1"/>
    </xf>
    <xf numFmtId="165" fontId="2" fillId="0" borderId="0" xfId="0" applyNumberFormat="1" applyFont="1"/>
    <xf numFmtId="165" fontId="12" fillId="0" borderId="0" xfId="0" applyNumberFormat="1" applyFont="1"/>
    <xf numFmtId="165" fontId="21" fillId="19" borderId="2" xfId="1" applyNumberFormat="1" applyFont="1" applyFill="1" applyBorder="1" applyAlignment="1" applyProtection="1">
      <alignment horizontal="right" vertical="center" wrapText="1"/>
      <protection locked="0"/>
    </xf>
    <xf numFmtId="165" fontId="4" fillId="19" borderId="2" xfId="1" applyNumberFormat="1" applyFont="1" applyFill="1" applyBorder="1" applyAlignment="1" applyProtection="1">
      <alignment horizontal="right" vertical="center" wrapText="1"/>
      <protection locked="0"/>
    </xf>
    <xf numFmtId="165" fontId="4" fillId="19" borderId="2" xfId="1" applyNumberFormat="1" applyFont="1" applyFill="1" applyBorder="1" applyAlignment="1" applyProtection="1">
      <alignment horizontal="right" vertical="center"/>
      <protection locked="0"/>
    </xf>
    <xf numFmtId="0" fontId="0" fillId="7" borderId="28" xfId="0" applyFill="1" applyBorder="1" applyAlignment="1">
      <alignment horizontal="center" vertical="center" wrapText="1"/>
    </xf>
    <xf numFmtId="0" fontId="0" fillId="8" borderId="29" xfId="0" applyFill="1" applyBorder="1" applyAlignment="1">
      <alignment horizontal="center" vertical="center" wrapText="1"/>
    </xf>
    <xf numFmtId="0" fontId="0" fillId="7" borderId="29" xfId="0" applyFill="1" applyBorder="1" applyAlignment="1">
      <alignment horizontal="center" vertical="center" wrapText="1"/>
    </xf>
    <xf numFmtId="165" fontId="4" fillId="19" borderId="30" xfId="1" applyNumberFormat="1" applyFont="1" applyFill="1" applyBorder="1" applyAlignment="1" applyProtection="1">
      <alignment horizontal="right" vertical="center" wrapText="1"/>
      <protection locked="0"/>
    </xf>
    <xf numFmtId="165" fontId="4" fillId="19" borderId="30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46" fillId="11" borderId="2" xfId="0" applyNumberFormat="1" applyFont="1" applyFill="1" applyBorder="1" applyAlignment="1">
      <alignment horizontal="center" vertical="center"/>
    </xf>
    <xf numFmtId="165" fontId="19" fillId="11" borderId="2" xfId="0" applyNumberFormat="1" applyFont="1" applyFill="1" applyBorder="1" applyAlignment="1">
      <alignment horizontal="center" vertical="center"/>
    </xf>
    <xf numFmtId="165" fontId="53" fillId="11" borderId="2" xfId="0" applyNumberFormat="1" applyFont="1" applyFill="1" applyBorder="1" applyAlignment="1">
      <alignment horizontal="center" vertical="center"/>
    </xf>
    <xf numFmtId="167" fontId="30" fillId="11" borderId="2" xfId="0" applyNumberFormat="1" applyFont="1" applyFill="1" applyBorder="1" applyAlignment="1">
      <alignment horizontal="center" vertical="center"/>
    </xf>
    <xf numFmtId="165" fontId="30" fillId="19" borderId="2" xfId="0" applyNumberFormat="1" applyFont="1" applyFill="1" applyBorder="1" applyAlignment="1">
      <alignment horizontal="center" vertical="center"/>
    </xf>
    <xf numFmtId="165" fontId="46" fillId="19" borderId="2" xfId="0" applyNumberFormat="1" applyFont="1" applyFill="1" applyBorder="1" applyAlignment="1">
      <alignment horizontal="center" vertical="center"/>
    </xf>
    <xf numFmtId="165" fontId="30" fillId="19" borderId="21" xfId="0" applyNumberFormat="1" applyFont="1" applyFill="1" applyBorder="1" applyAlignment="1">
      <alignment horizontal="center" vertical="center"/>
    </xf>
    <xf numFmtId="0" fontId="29" fillId="21" borderId="2" xfId="0" applyFont="1" applyFill="1" applyBorder="1" applyAlignment="1">
      <alignment horizontal="center" vertical="center" wrapText="1"/>
    </xf>
    <xf numFmtId="165" fontId="21" fillId="11" borderId="2" xfId="1" applyNumberFormat="1" applyFont="1" applyFill="1" applyBorder="1" applyAlignment="1" applyProtection="1">
      <alignment horizontal="right" vertical="center" wrapText="1"/>
      <protection locked="0"/>
    </xf>
    <xf numFmtId="165" fontId="21" fillId="11" borderId="30" xfId="1" applyNumberFormat="1" applyFont="1" applyFill="1" applyBorder="1" applyAlignment="1" applyProtection="1">
      <alignment horizontal="right" vertical="center" wrapText="1"/>
      <protection locked="0"/>
    </xf>
    <xf numFmtId="165" fontId="4" fillId="11" borderId="2" xfId="1" applyNumberFormat="1" applyFont="1" applyFill="1" applyBorder="1" applyAlignment="1" applyProtection="1">
      <alignment horizontal="right" vertical="center" wrapText="1"/>
      <protection locked="0"/>
    </xf>
    <xf numFmtId="165" fontId="4" fillId="11" borderId="30" xfId="1" applyNumberFormat="1" applyFont="1" applyFill="1" applyBorder="1" applyAlignment="1" applyProtection="1">
      <alignment horizontal="right" vertical="center" wrapText="1"/>
      <protection locked="0"/>
    </xf>
    <xf numFmtId="165" fontId="4" fillId="11" borderId="2" xfId="1" applyNumberFormat="1" applyFont="1" applyFill="1" applyBorder="1" applyAlignment="1" applyProtection="1">
      <alignment horizontal="right" vertical="center"/>
      <protection locked="0"/>
    </xf>
    <xf numFmtId="165" fontId="4" fillId="11" borderId="30" xfId="1" applyNumberFormat="1" applyFont="1" applyFill="1" applyBorder="1" applyAlignment="1" applyProtection="1">
      <alignment horizontal="right" vertical="center"/>
      <protection locked="0"/>
    </xf>
    <xf numFmtId="165" fontId="45" fillId="11" borderId="2" xfId="0" applyNumberFormat="1" applyFont="1" applyFill="1" applyBorder="1" applyAlignment="1">
      <alignment horizontal="center" vertical="center"/>
    </xf>
    <xf numFmtId="165" fontId="21" fillId="20" borderId="6" xfId="1" applyNumberFormat="1" applyFont="1" applyFill="1" applyBorder="1" applyAlignment="1" applyProtection="1">
      <alignment horizontal="right" vertical="center"/>
    </xf>
    <xf numFmtId="165" fontId="21" fillId="20" borderId="33" xfId="1" applyNumberFormat="1" applyFont="1" applyFill="1" applyBorder="1" applyAlignment="1" applyProtection="1">
      <alignment horizontal="right" vertical="center"/>
    </xf>
    <xf numFmtId="165" fontId="21" fillId="20" borderId="34" xfId="1" applyNumberFormat="1" applyFont="1" applyFill="1" applyBorder="1" applyAlignment="1" applyProtection="1">
      <alignment horizontal="right" vertical="center"/>
    </xf>
    <xf numFmtId="165" fontId="21" fillId="20" borderId="18" xfId="1" applyNumberFormat="1" applyFont="1" applyFill="1" applyBorder="1" applyAlignment="1" applyProtection="1">
      <alignment horizontal="right" vertical="center"/>
    </xf>
    <xf numFmtId="165" fontId="21" fillId="20" borderId="2" xfId="1" applyNumberFormat="1" applyFont="1" applyFill="1" applyBorder="1" applyAlignment="1" applyProtection="1">
      <alignment horizontal="right" vertical="center"/>
    </xf>
    <xf numFmtId="165" fontId="12" fillId="11" borderId="2" xfId="0" applyNumberFormat="1" applyFont="1" applyFill="1" applyBorder="1" applyAlignment="1">
      <alignment horizontal="right" vertical="center"/>
    </xf>
    <xf numFmtId="165" fontId="2" fillId="11" borderId="2" xfId="0" applyNumberFormat="1" applyFont="1" applyFill="1" applyBorder="1" applyAlignment="1">
      <alignment horizontal="right" vertical="center"/>
    </xf>
    <xf numFmtId="165" fontId="12" fillId="11" borderId="4" xfId="0" applyNumberFormat="1" applyFont="1" applyFill="1" applyBorder="1" applyAlignment="1">
      <alignment horizontal="right" vertical="center"/>
    </xf>
    <xf numFmtId="165" fontId="2" fillId="11" borderId="4" xfId="0" applyNumberFormat="1" applyFont="1" applyFill="1" applyBorder="1" applyAlignment="1">
      <alignment horizontal="right" vertical="center"/>
    </xf>
    <xf numFmtId="165" fontId="9" fillId="11" borderId="4" xfId="0" applyNumberFormat="1" applyFont="1" applyFill="1" applyBorder="1" applyAlignment="1">
      <alignment horizontal="right" vertical="center"/>
    </xf>
    <xf numFmtId="165" fontId="14" fillId="11" borderId="31" xfId="0" applyNumberFormat="1" applyFont="1" applyFill="1" applyBorder="1" applyAlignment="1">
      <alignment horizontal="right" vertical="center"/>
    </xf>
    <xf numFmtId="165" fontId="14" fillId="11" borderId="2" xfId="0" applyNumberFormat="1" applyFont="1" applyFill="1" applyBorder="1" applyAlignment="1">
      <alignment horizontal="right" vertical="center"/>
    </xf>
    <xf numFmtId="165" fontId="14" fillId="11" borderId="3" xfId="0" applyNumberFormat="1" applyFont="1" applyFill="1" applyBorder="1" applyAlignment="1">
      <alignment horizontal="right" vertical="center"/>
    </xf>
    <xf numFmtId="165" fontId="14" fillId="11" borderId="30" xfId="0" applyNumberFormat="1" applyFont="1" applyFill="1" applyBorder="1" applyAlignment="1">
      <alignment horizontal="right" vertical="center"/>
    </xf>
    <xf numFmtId="165" fontId="17" fillId="19" borderId="2" xfId="0" applyNumberFormat="1" applyFont="1" applyFill="1" applyBorder="1" applyAlignment="1">
      <alignment horizontal="right" vertical="center"/>
    </xf>
    <xf numFmtId="165" fontId="9" fillId="11" borderId="2" xfId="0" applyNumberFormat="1" applyFont="1" applyFill="1" applyBorder="1" applyAlignment="1">
      <alignment horizontal="right" vertical="center"/>
    </xf>
    <xf numFmtId="165" fontId="9" fillId="11" borderId="30" xfId="0" applyNumberFormat="1" applyFont="1" applyFill="1" applyBorder="1" applyAlignment="1">
      <alignment horizontal="right" vertical="center"/>
    </xf>
    <xf numFmtId="165" fontId="14" fillId="11" borderId="15" xfId="0" applyNumberFormat="1" applyFont="1" applyFill="1" applyBorder="1" applyAlignment="1">
      <alignment horizontal="right" vertical="center"/>
    </xf>
    <xf numFmtId="165" fontId="14" fillId="11" borderId="5" xfId="0" applyNumberFormat="1" applyFont="1" applyFill="1" applyBorder="1" applyAlignment="1">
      <alignment horizontal="right" vertical="center"/>
    </xf>
    <xf numFmtId="165" fontId="14" fillId="20" borderId="14" xfId="0" applyNumberFormat="1" applyFont="1" applyFill="1" applyBorder="1" applyAlignment="1">
      <alignment horizontal="right" vertical="center"/>
    </xf>
    <xf numFmtId="165" fontId="14" fillId="20" borderId="34" xfId="0" applyNumberFormat="1" applyFont="1" applyFill="1" applyBorder="1" applyAlignment="1">
      <alignment horizontal="right" vertical="center"/>
    </xf>
    <xf numFmtId="165" fontId="14" fillId="20" borderId="35" xfId="0" applyNumberFormat="1" applyFont="1" applyFill="1" applyBorder="1" applyAlignment="1">
      <alignment horizontal="right" vertical="center"/>
    </xf>
    <xf numFmtId="165" fontId="4" fillId="11" borderId="5" xfId="1" applyNumberFormat="1" applyFont="1" applyFill="1" applyBorder="1" applyAlignment="1" applyProtection="1">
      <alignment horizontal="right" vertical="center"/>
      <protection locked="0"/>
    </xf>
    <xf numFmtId="165" fontId="4" fillId="11" borderId="32" xfId="1" applyNumberFormat="1" applyFont="1" applyFill="1" applyBorder="1" applyAlignment="1" applyProtection="1">
      <alignment horizontal="right" vertical="center"/>
      <protection locked="0"/>
    </xf>
    <xf numFmtId="165" fontId="12" fillId="11" borderId="27" xfId="0" applyNumberFormat="1" applyFont="1" applyFill="1" applyBorder="1" applyAlignment="1">
      <alignment horizontal="right" vertical="center"/>
    </xf>
    <xf numFmtId="0" fontId="12" fillId="11" borderId="4" xfId="0" applyFont="1" applyFill="1" applyBorder="1" applyAlignment="1">
      <alignment horizontal="right" vertical="center"/>
    </xf>
    <xf numFmtId="165" fontId="13" fillId="19" borderId="2" xfId="0" applyNumberFormat="1" applyFont="1" applyFill="1" applyBorder="1" applyAlignment="1">
      <alignment horizontal="right" vertical="center"/>
    </xf>
    <xf numFmtId="165" fontId="13" fillId="11" borderId="2" xfId="0" applyNumberFormat="1" applyFont="1" applyFill="1" applyBorder="1" applyAlignment="1">
      <alignment horizontal="right" vertical="center"/>
    </xf>
    <xf numFmtId="165" fontId="6" fillId="11" borderId="0" xfId="0" applyNumberFormat="1" applyFont="1" applyFill="1" applyBorder="1" applyAlignment="1">
      <alignment horizontal="right" vertical="center"/>
    </xf>
    <xf numFmtId="165" fontId="6" fillId="11" borderId="2" xfId="0" applyNumberFormat="1" applyFont="1" applyFill="1" applyBorder="1" applyAlignment="1">
      <alignment horizontal="right" vertical="center"/>
    </xf>
    <xf numFmtId="165" fontId="15" fillId="11" borderId="2" xfId="0" applyNumberFormat="1" applyFont="1" applyFill="1" applyBorder="1" applyAlignment="1">
      <alignment horizontal="right" vertical="center"/>
    </xf>
    <xf numFmtId="165" fontId="2" fillId="11" borderId="6" xfId="0" applyNumberFormat="1" applyFont="1" applyFill="1" applyBorder="1" applyAlignment="1">
      <alignment horizontal="right" vertical="center"/>
    </xf>
    <xf numFmtId="165" fontId="0" fillId="19" borderId="2" xfId="0" applyNumberFormat="1" applyFill="1" applyBorder="1" applyAlignment="1">
      <alignment horizontal="right" vertical="center"/>
    </xf>
    <xf numFmtId="165" fontId="0" fillId="11" borderId="2" xfId="0" applyNumberFormat="1" applyFill="1" applyBorder="1" applyAlignment="1">
      <alignment horizontal="right" vertical="center"/>
    </xf>
    <xf numFmtId="165" fontId="6" fillId="19" borderId="2" xfId="0" applyNumberFormat="1" applyFont="1" applyFill="1" applyBorder="1" applyAlignment="1">
      <alignment horizontal="right" vertical="center"/>
    </xf>
    <xf numFmtId="165" fontId="23" fillId="11" borderId="2" xfId="0" applyNumberFormat="1" applyFont="1" applyFill="1" applyBorder="1" applyAlignment="1">
      <alignment horizontal="right" vertical="center"/>
    </xf>
    <xf numFmtId="165" fontId="0" fillId="11" borderId="0" xfId="0" applyNumberFormat="1" applyFill="1" applyAlignment="1">
      <alignment horizontal="right" vertical="center"/>
    </xf>
    <xf numFmtId="165" fontId="12" fillId="11" borderId="0" xfId="0" applyNumberFormat="1" applyFont="1" applyFill="1" applyAlignment="1">
      <alignment horizontal="right" vertical="center"/>
    </xf>
    <xf numFmtId="165" fontId="0" fillId="11" borderId="5" xfId="0" applyNumberFormat="1" applyFill="1" applyBorder="1" applyAlignment="1">
      <alignment horizontal="right" vertical="center"/>
    </xf>
    <xf numFmtId="165" fontId="12" fillId="11" borderId="5" xfId="0" applyNumberFormat="1" applyFont="1" applyFill="1" applyBorder="1" applyAlignment="1">
      <alignment horizontal="right" vertical="center"/>
    </xf>
    <xf numFmtId="0" fontId="0" fillId="11" borderId="2" xfId="0" applyFill="1" applyBorder="1" applyAlignment="1">
      <alignment horizontal="right" vertical="center"/>
    </xf>
    <xf numFmtId="0" fontId="12" fillId="11" borderId="2" xfId="0" applyFont="1" applyFill="1" applyBorder="1" applyAlignment="1">
      <alignment horizontal="right" vertical="center"/>
    </xf>
    <xf numFmtId="165" fontId="0" fillId="20" borderId="6" xfId="0" applyNumberForma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Border="1"/>
    <xf numFmtId="165" fontId="0" fillId="11" borderId="6" xfId="0" applyNumberFormat="1" applyFont="1" applyFill="1" applyBorder="1" applyAlignment="1">
      <alignment horizontal="right" vertical="center"/>
    </xf>
    <xf numFmtId="165" fontId="0" fillId="11" borderId="21" xfId="0" applyNumberFormat="1" applyFont="1" applyFill="1" applyBorder="1" applyAlignment="1">
      <alignment horizontal="right" vertical="center"/>
    </xf>
    <xf numFmtId="165" fontId="0" fillId="11" borderId="2" xfId="0" applyNumberFormat="1" applyFont="1" applyFill="1" applyBorder="1" applyAlignment="1">
      <alignment horizontal="right" vertical="center"/>
    </xf>
    <xf numFmtId="165" fontId="0" fillId="20" borderId="6" xfId="0" applyNumberFormat="1" applyFont="1" applyFill="1" applyBorder="1" applyAlignment="1">
      <alignment horizontal="right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49" fillId="11" borderId="2" xfId="1" applyNumberFormat="1" applyFont="1" applyFill="1" applyBorder="1" applyAlignment="1" applyProtection="1">
      <alignment horizontal="center" vertical="center"/>
    </xf>
    <xf numFmtId="165" fontId="41" fillId="20" borderId="2" xfId="1" applyNumberFormat="1" applyFont="1" applyFill="1" applyBorder="1" applyAlignment="1" applyProtection="1">
      <alignment horizontal="center" vertical="center"/>
    </xf>
    <xf numFmtId="165" fontId="51" fillId="20" borderId="5" xfId="1" applyNumberFormat="1" applyFont="1" applyFill="1" applyBorder="1" applyAlignment="1" applyProtection="1">
      <alignment horizontal="center" vertical="center"/>
    </xf>
    <xf numFmtId="165" fontId="49" fillId="20" borderId="2" xfId="1" applyNumberFormat="1" applyFont="1" applyFill="1" applyBorder="1" applyAlignment="1" applyProtection="1">
      <alignment horizontal="center" vertical="center"/>
    </xf>
    <xf numFmtId="165" fontId="52" fillId="20" borderId="5" xfId="1" applyNumberFormat="1" applyFont="1" applyFill="1" applyBorder="1" applyAlignment="1" applyProtection="1">
      <alignment horizontal="center" vertical="center"/>
    </xf>
    <xf numFmtId="0" fontId="29" fillId="6" borderId="3" xfId="0" applyFont="1" applyFill="1" applyBorder="1" applyAlignment="1">
      <alignment horizontal="center" vertical="center" wrapText="1"/>
    </xf>
    <xf numFmtId="165" fontId="2" fillId="11" borderId="18" xfId="0" applyNumberFormat="1" applyFont="1" applyFill="1" applyBorder="1" applyAlignment="1">
      <alignment horizontal="right" vertical="center"/>
    </xf>
    <xf numFmtId="165" fontId="0" fillId="19" borderId="4" xfId="0" applyNumberFormat="1" applyFill="1" applyBorder="1" applyAlignment="1">
      <alignment horizontal="right" vertical="center"/>
    </xf>
    <xf numFmtId="165" fontId="14" fillId="11" borderId="4" xfId="0" applyNumberFormat="1" applyFont="1" applyFill="1" applyBorder="1" applyAlignment="1">
      <alignment horizontal="right" vertical="center"/>
    </xf>
    <xf numFmtId="165" fontId="13" fillId="19" borderId="4" xfId="0" applyNumberFormat="1" applyFont="1" applyFill="1" applyBorder="1" applyAlignment="1">
      <alignment horizontal="right" vertical="center"/>
    </xf>
    <xf numFmtId="165" fontId="13" fillId="11" borderId="4" xfId="0" applyNumberFormat="1" applyFont="1" applyFill="1" applyBorder="1" applyAlignment="1">
      <alignment horizontal="right" vertical="center"/>
    </xf>
    <xf numFmtId="165" fontId="13" fillId="11" borderId="27" xfId="0" applyNumberFormat="1" applyFont="1" applyFill="1" applyBorder="1" applyAlignment="1">
      <alignment horizontal="right" vertical="center"/>
    </xf>
    <xf numFmtId="165" fontId="15" fillId="11" borderId="4" xfId="0" applyNumberFormat="1" applyFont="1" applyFill="1" applyBorder="1" applyAlignment="1">
      <alignment horizontal="right" vertical="center"/>
    </xf>
    <xf numFmtId="0" fontId="19" fillId="16" borderId="16" xfId="0" applyNumberFormat="1" applyFont="1" applyFill="1" applyBorder="1"/>
    <xf numFmtId="0" fontId="19" fillId="11" borderId="16" xfId="0" applyNumberFormat="1" applyFont="1" applyFill="1" applyBorder="1"/>
    <xf numFmtId="170" fontId="46" fillId="11" borderId="2" xfId="4" applyNumberFormat="1" applyFont="1" applyFill="1" applyBorder="1" applyAlignment="1">
      <alignment horizontal="center" vertical="center"/>
    </xf>
    <xf numFmtId="170" fontId="46" fillId="11" borderId="3" xfId="4" applyNumberFormat="1" applyFont="1" applyFill="1" applyBorder="1" applyAlignment="1">
      <alignment horizontal="center" vertical="center"/>
    </xf>
    <xf numFmtId="170" fontId="19" fillId="11" borderId="2" xfId="4" applyNumberFormat="1" applyFont="1" applyFill="1" applyBorder="1" applyAlignment="1">
      <alignment horizontal="center" vertical="center"/>
    </xf>
    <xf numFmtId="170" fontId="45" fillId="11" borderId="2" xfId="4" applyNumberFormat="1" applyFont="1" applyFill="1" applyBorder="1" applyAlignment="1">
      <alignment horizontal="center" vertical="center"/>
    </xf>
    <xf numFmtId="170" fontId="30" fillId="11" borderId="2" xfId="4" applyNumberFormat="1" applyFont="1" applyFill="1" applyBorder="1" applyAlignment="1">
      <alignment horizontal="center" vertical="center"/>
    </xf>
    <xf numFmtId="170" fontId="19" fillId="11" borderId="5" xfId="4" applyNumberFormat="1" applyFont="1" applyFill="1" applyBorder="1" applyAlignment="1">
      <alignment horizontal="center" vertical="center"/>
    </xf>
    <xf numFmtId="170" fontId="46" fillId="11" borderId="5" xfId="4" applyNumberFormat="1" applyFont="1" applyFill="1" applyBorder="1" applyAlignment="1">
      <alignment horizontal="center" vertical="center"/>
    </xf>
    <xf numFmtId="170" fontId="41" fillId="11" borderId="2" xfId="4" applyNumberFormat="1" applyFont="1" applyFill="1" applyBorder="1" applyAlignment="1" applyProtection="1">
      <alignment horizontal="center" vertical="center"/>
    </xf>
    <xf numFmtId="170" fontId="50" fillId="11" borderId="2" xfId="4" applyNumberFormat="1" applyFont="1" applyFill="1" applyBorder="1" applyAlignment="1" applyProtection="1">
      <alignment horizontal="center" vertical="center"/>
    </xf>
    <xf numFmtId="170" fontId="51" fillId="11" borderId="2" xfId="4" applyNumberFormat="1" applyFont="1" applyFill="1" applyBorder="1" applyAlignment="1" applyProtection="1">
      <alignment horizontal="center" vertical="center"/>
    </xf>
    <xf numFmtId="170" fontId="52" fillId="11" borderId="2" xfId="4" applyNumberFormat="1" applyFont="1" applyFill="1" applyBorder="1" applyAlignment="1" applyProtection="1">
      <alignment horizontal="center" vertical="center"/>
    </xf>
    <xf numFmtId="2" fontId="29" fillId="0" borderId="0" xfId="0" applyNumberFormat="1" applyFont="1"/>
    <xf numFmtId="0" fontId="29" fillId="0" borderId="0" xfId="0" applyFont="1" applyAlignment="1">
      <alignment horizontal="center"/>
    </xf>
    <xf numFmtId="0" fontId="12" fillId="0" borderId="0" xfId="0" applyFont="1"/>
    <xf numFmtId="0" fontId="27" fillId="7" borderId="4" xfId="0" applyFont="1" applyFill="1" applyBorder="1" applyAlignment="1">
      <alignment horizontal="center" vertical="center" wrapText="1"/>
    </xf>
    <xf numFmtId="0" fontId="27" fillId="8" borderId="2" xfId="0" applyFont="1" applyFill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8" fillId="7" borderId="2" xfId="0" applyFont="1" applyFill="1" applyBorder="1" applyAlignment="1">
      <alignment horizontal="center" vertical="center" wrapText="1"/>
    </xf>
    <xf numFmtId="0" fontId="38" fillId="8" borderId="2" xfId="0" applyFont="1" applyFill="1" applyBorder="1" applyAlignment="1">
      <alignment horizontal="center" vertical="center" wrapText="1"/>
    </xf>
    <xf numFmtId="0" fontId="38" fillId="6" borderId="2" xfId="0" applyFont="1" applyFill="1" applyBorder="1" applyAlignment="1">
      <alignment horizontal="center" vertical="center" wrapText="1"/>
    </xf>
    <xf numFmtId="49" fontId="46" fillId="10" borderId="1" xfId="2" applyFont="1" applyFill="1" applyBorder="1" applyAlignment="1">
      <alignment horizontal="center" vertical="center" wrapText="1"/>
    </xf>
    <xf numFmtId="171" fontId="46" fillId="11" borderId="2" xfId="0" applyNumberFormat="1" applyFont="1" applyFill="1" applyBorder="1" applyAlignment="1">
      <alignment horizontal="center" vertical="center"/>
    </xf>
    <xf numFmtId="49" fontId="19" fillId="10" borderId="1" xfId="2" applyFont="1" applyFill="1" applyBorder="1" applyAlignment="1">
      <alignment horizontal="center" vertical="center" wrapText="1"/>
    </xf>
    <xf numFmtId="171" fontId="19" fillId="10" borderId="2" xfId="0" applyNumberFormat="1" applyFont="1" applyFill="1" applyBorder="1" applyAlignment="1">
      <alignment horizontal="center" vertical="center"/>
    </xf>
    <xf numFmtId="171" fontId="19" fillId="11" borderId="2" xfId="0" applyNumberFormat="1" applyFont="1" applyFill="1" applyBorder="1" applyAlignment="1">
      <alignment horizontal="center" vertical="center"/>
    </xf>
    <xf numFmtId="171" fontId="19" fillId="10" borderId="2" xfId="1" applyNumberFormat="1" applyFont="1" applyFill="1" applyBorder="1" applyAlignment="1" applyProtection="1">
      <alignment horizontal="center" vertical="center" wrapText="1"/>
      <protection locked="0"/>
    </xf>
    <xf numFmtId="49" fontId="65" fillId="5" borderId="1" xfId="2" applyFont="1" applyFill="1" applyBorder="1" applyAlignment="1">
      <alignment vertical="center" wrapText="1"/>
    </xf>
    <xf numFmtId="49" fontId="66" fillId="10" borderId="1" xfId="2" applyFont="1" applyFill="1" applyBorder="1" applyAlignment="1">
      <alignment horizontal="center" vertical="center" wrapText="1"/>
    </xf>
    <xf numFmtId="171" fontId="66" fillId="10" borderId="2" xfId="0" applyNumberFormat="1" applyFont="1" applyFill="1" applyBorder="1" applyAlignment="1">
      <alignment horizontal="center" vertical="center"/>
    </xf>
    <xf numFmtId="171" fontId="45" fillId="11" borderId="2" xfId="0" applyNumberFormat="1" applyFont="1" applyFill="1" applyBorder="1" applyAlignment="1">
      <alignment horizontal="center" vertical="center"/>
    </xf>
    <xf numFmtId="171" fontId="66" fillId="11" borderId="2" xfId="0" applyNumberFormat="1" applyFont="1" applyFill="1" applyBorder="1" applyAlignment="1">
      <alignment horizontal="center" vertical="center"/>
    </xf>
    <xf numFmtId="171" fontId="66" fillId="11" borderId="2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/>
    <xf numFmtId="171" fontId="19" fillId="10" borderId="2" xfId="1" applyNumberFormat="1" applyFont="1" applyFill="1" applyBorder="1" applyAlignment="1" applyProtection="1">
      <alignment horizontal="center" vertical="center"/>
      <protection locked="0"/>
    </xf>
    <xf numFmtId="49" fontId="45" fillId="10" borderId="1" xfId="2" applyFont="1" applyFill="1" applyBorder="1" applyAlignment="1">
      <alignment horizontal="center" vertical="center" wrapText="1"/>
    </xf>
    <xf numFmtId="171" fontId="45" fillId="11" borderId="2" xfId="1" applyNumberFormat="1" applyFont="1" applyFill="1" applyBorder="1" applyAlignment="1" applyProtection="1">
      <alignment horizontal="center" vertical="center"/>
      <protection locked="0"/>
    </xf>
    <xf numFmtId="0" fontId="67" fillId="0" borderId="0" xfId="0" applyFont="1"/>
    <xf numFmtId="0" fontId="10" fillId="20" borderId="0" xfId="0" applyFont="1" applyFill="1"/>
    <xf numFmtId="49" fontId="44" fillId="20" borderId="2" xfId="2" applyFont="1" applyFill="1" applyBorder="1" applyAlignment="1">
      <alignment vertical="center" wrapText="1"/>
    </xf>
    <xf numFmtId="49" fontId="46" fillId="20" borderId="2" xfId="2" applyFont="1" applyFill="1" applyBorder="1" applyAlignment="1">
      <alignment horizontal="center" vertical="center" wrapText="1"/>
    </xf>
    <xf numFmtId="171" fontId="46" fillId="20" borderId="2" xfId="1" applyNumberFormat="1" applyFont="1" applyFill="1" applyBorder="1" applyAlignment="1" applyProtection="1">
      <alignment horizontal="center" vertical="center"/>
    </xf>
    <xf numFmtId="171" fontId="46" fillId="20" borderId="2" xfId="0" applyNumberFormat="1" applyFont="1" applyFill="1" applyBorder="1" applyAlignment="1">
      <alignment horizontal="center" vertical="center"/>
    </xf>
    <xf numFmtId="171" fontId="68" fillId="13" borderId="2" xfId="0" applyNumberFormat="1" applyFont="1" applyFill="1" applyBorder="1" applyAlignment="1">
      <alignment horizontal="center" vertical="center"/>
    </xf>
    <xf numFmtId="171" fontId="68" fillId="20" borderId="2" xfId="0" applyNumberFormat="1" applyFont="1" applyFill="1" applyBorder="1" applyAlignment="1">
      <alignment horizontal="center" vertical="center"/>
    </xf>
    <xf numFmtId="0" fontId="69" fillId="0" borderId="0" xfId="0" applyFont="1"/>
    <xf numFmtId="49" fontId="70" fillId="5" borderId="13" xfId="2" applyFont="1" applyFill="1" applyBorder="1" applyAlignment="1">
      <alignment vertical="center" wrapText="1"/>
    </xf>
    <xf numFmtId="49" fontId="71" fillId="10" borderId="13" xfId="2" applyFont="1" applyFill="1" applyBorder="1" applyAlignment="1">
      <alignment horizontal="center" vertical="center" wrapText="1"/>
    </xf>
    <xf numFmtId="171" fontId="71" fillId="11" borderId="5" xfId="1" applyNumberFormat="1" applyFont="1" applyFill="1" applyBorder="1" applyAlignment="1" applyProtection="1">
      <alignment horizontal="center" vertical="center"/>
    </xf>
    <xf numFmtId="171" fontId="71" fillId="11" borderId="2" xfId="1" applyNumberFormat="1" applyFont="1" applyFill="1" applyBorder="1" applyAlignment="1" applyProtection="1">
      <alignment horizontal="center" vertical="center"/>
    </xf>
    <xf numFmtId="171" fontId="71" fillId="11" borderId="2" xfId="0" applyNumberFormat="1" applyFont="1" applyFill="1" applyBorder="1" applyAlignment="1">
      <alignment horizontal="center" vertical="center"/>
    </xf>
    <xf numFmtId="49" fontId="65" fillId="5" borderId="2" xfId="2" applyFont="1" applyFill="1" applyBorder="1" applyAlignment="1">
      <alignment vertical="center" wrapText="1"/>
    </xf>
    <xf numFmtId="49" fontId="71" fillId="10" borderId="1" xfId="2" applyFont="1" applyFill="1" applyBorder="1" applyAlignment="1">
      <alignment horizontal="center" vertical="center" wrapText="1"/>
    </xf>
    <xf numFmtId="49" fontId="71" fillId="10" borderId="12" xfId="2" applyFont="1" applyFill="1" applyBorder="1" applyAlignment="1">
      <alignment horizontal="center" vertical="center" wrapText="1"/>
    </xf>
    <xf numFmtId="0" fontId="6" fillId="0" borderId="0" xfId="0" applyFont="1"/>
    <xf numFmtId="0" fontId="27" fillId="0" borderId="0" xfId="0" applyFont="1" applyAlignment="1"/>
    <xf numFmtId="0" fontId="25" fillId="0" borderId="0" xfId="0" applyFont="1" applyAlignment="1">
      <alignment horizontal="center" vertical="center" wrapText="1"/>
    </xf>
    <xf numFmtId="2" fontId="38" fillId="0" borderId="2" xfId="0" applyNumberFormat="1" applyFont="1" applyBorder="1" applyAlignment="1">
      <alignment horizontal="center" vertical="center"/>
    </xf>
    <xf numFmtId="165" fontId="46" fillId="20" borderId="2" xfId="0" applyNumberFormat="1" applyFont="1" applyFill="1" applyBorder="1" applyAlignment="1">
      <alignment horizontal="center" vertical="center"/>
    </xf>
    <xf numFmtId="165" fontId="68" fillId="13" borderId="2" xfId="0" applyNumberFormat="1" applyFont="1" applyFill="1" applyBorder="1" applyAlignment="1">
      <alignment horizontal="center" vertical="center"/>
    </xf>
    <xf numFmtId="165" fontId="68" fillId="20" borderId="2" xfId="0" applyNumberFormat="1" applyFont="1" applyFill="1" applyBorder="1" applyAlignment="1">
      <alignment horizontal="center" vertical="center"/>
    </xf>
    <xf numFmtId="165" fontId="71" fillId="11" borderId="2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49" fontId="30" fillId="5" borderId="6" xfId="2" applyFont="1" applyFill="1" applyBorder="1" applyAlignment="1">
      <alignment vertical="center" wrapText="1"/>
    </xf>
    <xf numFmtId="2" fontId="76" fillId="0" borderId="2" xfId="0" applyNumberFormat="1" applyFont="1" applyBorder="1" applyAlignment="1">
      <alignment horizontal="center" vertical="center" wrapText="1"/>
    </xf>
    <xf numFmtId="2" fontId="74" fillId="0" borderId="2" xfId="0" applyNumberFormat="1" applyFont="1" applyBorder="1" applyAlignment="1">
      <alignment horizontal="center" vertical="center" wrapText="1"/>
    </xf>
    <xf numFmtId="49" fontId="74" fillId="2" borderId="2" xfId="2" applyFont="1" applyFill="1" applyBorder="1" applyAlignment="1">
      <alignment horizontal="center" vertical="center" wrapText="1"/>
    </xf>
    <xf numFmtId="165" fontId="74" fillId="11" borderId="2" xfId="1" applyNumberFormat="1" applyFont="1" applyFill="1" applyBorder="1" applyAlignment="1" applyProtection="1">
      <alignment horizontal="center" vertical="center"/>
    </xf>
    <xf numFmtId="165" fontId="75" fillId="11" borderId="2" xfId="1" applyNumberFormat="1" applyFont="1" applyFill="1" applyBorder="1" applyAlignment="1" applyProtection="1">
      <alignment horizontal="center" vertical="center"/>
    </xf>
    <xf numFmtId="165" fontId="50" fillId="11" borderId="2" xfId="1" applyNumberFormat="1" applyFont="1" applyFill="1" applyBorder="1" applyAlignment="1" applyProtection="1">
      <alignment horizontal="center" vertical="center"/>
    </xf>
    <xf numFmtId="49" fontId="77" fillId="2" borderId="18" xfId="2" applyFont="1" applyFill="1" applyBorder="1" applyAlignment="1">
      <alignment horizontal="center" vertical="center" wrapText="1"/>
    </xf>
    <xf numFmtId="17" fontId="77" fillId="13" borderId="2" xfId="0" applyNumberFormat="1" applyFont="1" applyFill="1" applyBorder="1" applyAlignment="1">
      <alignment horizontal="center" vertical="center"/>
    </xf>
    <xf numFmtId="2" fontId="77" fillId="2" borderId="2" xfId="2" applyNumberFormat="1" applyFont="1" applyFill="1" applyBorder="1" applyAlignment="1">
      <alignment horizontal="center" vertical="center" wrapText="1"/>
    </xf>
    <xf numFmtId="2" fontId="78" fillId="0" borderId="2" xfId="0" applyNumberFormat="1" applyFont="1" applyFill="1" applyBorder="1" applyAlignment="1">
      <alignment horizontal="center" vertical="center"/>
    </xf>
    <xf numFmtId="2" fontId="79" fillId="0" borderId="2" xfId="0" applyNumberFormat="1" applyFont="1" applyBorder="1" applyAlignment="1">
      <alignment horizontal="center" vertical="center" wrapText="1"/>
    </xf>
    <xf numFmtId="2" fontId="77" fillId="0" borderId="2" xfId="0" applyNumberFormat="1" applyFont="1" applyBorder="1" applyAlignment="1">
      <alignment horizontal="center" vertical="center" wrapText="1"/>
    </xf>
    <xf numFmtId="2" fontId="78" fillId="0" borderId="2" xfId="0" applyNumberFormat="1" applyFont="1" applyBorder="1" applyAlignment="1">
      <alignment horizontal="center" vertical="center"/>
    </xf>
    <xf numFmtId="2" fontId="77" fillId="0" borderId="2" xfId="0" applyNumberFormat="1" applyFont="1" applyBorder="1" applyAlignment="1">
      <alignment horizontal="center" vertical="center"/>
    </xf>
    <xf numFmtId="2" fontId="80" fillId="2" borderId="2" xfId="2" applyNumberFormat="1" applyFont="1" applyFill="1" applyBorder="1" applyAlignment="1">
      <alignment horizontal="center" vertical="center" wrapText="1"/>
    </xf>
    <xf numFmtId="2" fontId="80" fillId="0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Fill="1" applyBorder="1" applyAlignment="1">
      <alignment horizontal="center" vertical="center"/>
    </xf>
    <xf numFmtId="2" fontId="81" fillId="0" borderId="2" xfId="0" applyNumberFormat="1" applyFont="1" applyBorder="1" applyAlignment="1">
      <alignment horizontal="center" vertical="center" wrapText="1"/>
    </xf>
    <xf numFmtId="2" fontId="80" fillId="0" borderId="2" xfId="0" applyNumberFormat="1" applyFont="1" applyBorder="1" applyAlignment="1">
      <alignment horizontal="center" vertical="center" wrapText="1"/>
    </xf>
    <xf numFmtId="17" fontId="78" fillId="13" borderId="2" xfId="0" applyNumberFormat="1" applyFont="1" applyFill="1" applyBorder="1" applyAlignment="1">
      <alignment horizontal="center"/>
    </xf>
    <xf numFmtId="2" fontId="78" fillId="0" borderId="2" xfId="0" applyNumberFormat="1" applyFont="1" applyBorder="1" applyAlignment="1">
      <alignment horizontal="center"/>
    </xf>
    <xf numFmtId="0" fontId="40" fillId="0" borderId="2" xfId="0" applyFont="1" applyBorder="1" applyAlignment="1">
      <alignment horizontal="center" wrapText="1"/>
    </xf>
    <xf numFmtId="0" fontId="78" fillId="0" borderId="2" xfId="0" applyFont="1" applyBorder="1" applyAlignment="1">
      <alignment horizontal="center"/>
    </xf>
    <xf numFmtId="0" fontId="78" fillId="0" borderId="2" xfId="0" applyFont="1" applyBorder="1"/>
    <xf numFmtId="2" fontId="78" fillId="0" borderId="4" xfId="0" applyNumberFormat="1" applyFont="1" applyBorder="1" applyAlignment="1">
      <alignment horizontal="center"/>
    </xf>
    <xf numFmtId="0" fontId="39" fillId="0" borderId="2" xfId="0" applyFont="1" applyBorder="1" applyAlignment="1">
      <alignment horizontal="center" wrapText="1"/>
    </xf>
    <xf numFmtId="2" fontId="40" fillId="0" borderId="2" xfId="0" applyNumberFormat="1" applyFont="1" applyBorder="1" applyAlignment="1">
      <alignment horizontal="center" wrapText="1"/>
    </xf>
    <xf numFmtId="2" fontId="40" fillId="11" borderId="2" xfId="0" applyNumberFormat="1" applyFont="1" applyFill="1" applyBorder="1" applyAlignment="1">
      <alignment horizontal="center" vertical="center"/>
    </xf>
    <xf numFmtId="2" fontId="40" fillId="0" borderId="2" xfId="0" applyNumberFormat="1" applyFont="1" applyBorder="1" applyAlignment="1">
      <alignment horizontal="center"/>
    </xf>
    <xf numFmtId="2" fontId="82" fillId="0" borderId="2" xfId="0" applyNumberFormat="1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7" fillId="0" borderId="0" xfId="0" applyFont="1" applyAlignment="1"/>
    <xf numFmtId="0" fontId="27" fillId="0" borderId="0" xfId="0" applyFont="1" applyAlignment="1"/>
    <xf numFmtId="49" fontId="84" fillId="5" borderId="2" xfId="2" applyFont="1" applyFill="1" applyBorder="1" applyAlignment="1">
      <alignment vertical="center" wrapText="1"/>
    </xf>
    <xf numFmtId="49" fontId="84" fillId="11" borderId="2" xfId="2" applyFont="1" applyFill="1" applyBorder="1" applyAlignment="1">
      <alignment horizontal="center" vertical="center" wrapText="1"/>
    </xf>
    <xf numFmtId="17" fontId="85" fillId="11" borderId="2" xfId="0" applyNumberFormat="1" applyFont="1" applyFill="1" applyBorder="1" applyAlignment="1">
      <alignment horizontal="center" vertical="center"/>
    </xf>
    <xf numFmtId="0" fontId="86" fillId="0" borderId="2" xfId="0" applyFont="1" applyBorder="1" applyAlignment="1">
      <alignment horizontal="center" vertical="center" wrapText="1"/>
    </xf>
    <xf numFmtId="0" fontId="87" fillId="11" borderId="2" xfId="0" applyFont="1" applyFill="1" applyBorder="1" applyAlignment="1">
      <alignment horizontal="center" vertical="center" wrapText="1"/>
    </xf>
    <xf numFmtId="17" fontId="85" fillId="11" borderId="2" xfId="0" applyNumberFormat="1" applyFont="1" applyFill="1" applyBorder="1" applyAlignment="1">
      <alignment horizontal="center" vertical="center" wrapText="1"/>
    </xf>
    <xf numFmtId="0" fontId="86" fillId="0" borderId="3" xfId="0" applyFont="1" applyBorder="1" applyAlignment="1">
      <alignment horizontal="center" vertical="center" wrapText="1"/>
    </xf>
    <xf numFmtId="17" fontId="88" fillId="11" borderId="28" xfId="0" applyNumberFormat="1" applyFont="1" applyFill="1" applyBorder="1" applyAlignment="1">
      <alignment horizontal="center" vertical="center" wrapText="1"/>
    </xf>
    <xf numFmtId="0" fontId="89" fillId="0" borderId="36" xfId="0" applyFont="1" applyBorder="1" applyAlignment="1">
      <alignment horizontal="center" vertical="center" wrapText="1"/>
    </xf>
    <xf numFmtId="2" fontId="84" fillId="11" borderId="2" xfId="2" applyNumberFormat="1" applyFont="1" applyFill="1" applyBorder="1" applyAlignment="1">
      <alignment horizontal="center" vertical="center" wrapText="1"/>
    </xf>
    <xf numFmtId="2" fontId="84" fillId="11" borderId="2" xfId="0" applyNumberFormat="1" applyFont="1" applyFill="1" applyBorder="1" applyAlignment="1">
      <alignment horizontal="center" vertical="center" wrapText="1"/>
    </xf>
    <xf numFmtId="2" fontId="90" fillId="11" borderId="2" xfId="0" applyNumberFormat="1" applyFont="1" applyFill="1" applyBorder="1" applyAlignment="1">
      <alignment horizontal="center" vertical="center" wrapText="1"/>
    </xf>
    <xf numFmtId="2" fontId="85" fillId="11" borderId="2" xfId="0" applyNumberFormat="1" applyFont="1" applyFill="1" applyBorder="1" applyAlignment="1">
      <alignment horizontal="center" vertical="center"/>
    </xf>
    <xf numFmtId="2" fontId="91" fillId="0" borderId="2" xfId="0" applyNumberFormat="1" applyFont="1" applyBorder="1" applyAlignment="1">
      <alignment horizontal="center" vertical="center"/>
    </xf>
    <xf numFmtId="2" fontId="91" fillId="11" borderId="3" xfId="0" applyNumberFormat="1" applyFont="1" applyFill="1" applyBorder="1" applyAlignment="1">
      <alignment horizontal="center" vertical="center"/>
    </xf>
    <xf numFmtId="2" fontId="88" fillId="11" borderId="30" xfId="0" applyNumberFormat="1" applyFont="1" applyFill="1" applyBorder="1" applyAlignment="1">
      <alignment horizontal="center" vertical="center"/>
    </xf>
    <xf numFmtId="2" fontId="88" fillId="11" borderId="31" xfId="0" applyNumberFormat="1" applyFont="1" applyFill="1" applyBorder="1" applyAlignment="1">
      <alignment horizontal="center" vertical="center"/>
    </xf>
    <xf numFmtId="49" fontId="68" fillId="5" borderId="2" xfId="2" applyFont="1" applyFill="1" applyBorder="1" applyAlignment="1">
      <alignment vertical="center" wrapText="1"/>
    </xf>
    <xf numFmtId="2" fontId="68" fillId="11" borderId="2" xfId="2" applyNumberFormat="1" applyFont="1" applyFill="1" applyBorder="1" applyAlignment="1">
      <alignment horizontal="center" vertical="center" wrapText="1"/>
    </xf>
    <xf numFmtId="2" fontId="68" fillId="11" borderId="2" xfId="0" applyNumberFormat="1" applyFont="1" applyFill="1" applyBorder="1" applyAlignment="1">
      <alignment horizontal="center" vertical="center"/>
    </xf>
    <xf numFmtId="2" fontId="92" fillId="11" borderId="2" xfId="0" applyNumberFormat="1" applyFont="1" applyFill="1" applyBorder="1" applyAlignment="1">
      <alignment horizontal="center" vertical="center" wrapText="1"/>
    </xf>
    <xf numFmtId="2" fontId="39" fillId="11" borderId="2" xfId="0" applyNumberFormat="1" applyFont="1" applyFill="1" applyBorder="1" applyAlignment="1">
      <alignment horizontal="center" vertical="center"/>
    </xf>
    <xf numFmtId="2" fontId="93" fillId="0" borderId="2" xfId="0" applyNumberFormat="1" applyFont="1" applyBorder="1" applyAlignment="1">
      <alignment horizontal="center" vertical="center"/>
    </xf>
    <xf numFmtId="2" fontId="93" fillId="11" borderId="3" xfId="0" applyNumberFormat="1" applyFont="1" applyFill="1" applyBorder="1" applyAlignment="1">
      <alignment horizontal="center" vertical="center"/>
    </xf>
    <xf numFmtId="2" fontId="94" fillId="11" borderId="30" xfId="0" applyNumberFormat="1" applyFont="1" applyFill="1" applyBorder="1" applyAlignment="1">
      <alignment horizontal="center" vertical="center"/>
    </xf>
    <xf numFmtId="49" fontId="60" fillId="5" borderId="2" xfId="2" applyFont="1" applyFill="1" applyBorder="1" applyAlignment="1">
      <alignment vertical="center" wrapText="1"/>
    </xf>
    <xf numFmtId="49" fontId="60" fillId="11" borderId="2" xfId="2" applyFont="1" applyFill="1" applyBorder="1" applyAlignment="1">
      <alignment horizontal="center" vertical="center" wrapText="1"/>
    </xf>
    <xf numFmtId="165" fontId="60" fillId="11" borderId="2" xfId="1" applyNumberFormat="1" applyFont="1" applyFill="1" applyBorder="1" applyAlignment="1" applyProtection="1">
      <alignment horizontal="center" vertical="center"/>
    </xf>
    <xf numFmtId="2" fontId="60" fillId="11" borderId="2" xfId="0" applyNumberFormat="1" applyFont="1" applyFill="1" applyBorder="1" applyAlignment="1">
      <alignment horizontal="center" vertical="center" wrapText="1"/>
    </xf>
    <xf numFmtId="0" fontId="95" fillId="11" borderId="2" xfId="0" applyFont="1" applyFill="1" applyBorder="1"/>
    <xf numFmtId="2" fontId="95" fillId="0" borderId="2" xfId="0" applyNumberFormat="1" applyFont="1" applyBorder="1" applyAlignment="1">
      <alignment horizontal="center" vertical="center"/>
    </xf>
    <xf numFmtId="2" fontId="85" fillId="11" borderId="3" xfId="0" applyNumberFormat="1" applyFont="1" applyFill="1" applyBorder="1" applyAlignment="1">
      <alignment horizontal="center" vertical="center"/>
    </xf>
    <xf numFmtId="0" fontId="96" fillId="0" borderId="30" xfId="0" applyFont="1" applyBorder="1"/>
    <xf numFmtId="2" fontId="91" fillId="11" borderId="31" xfId="0" applyNumberFormat="1" applyFont="1" applyFill="1" applyBorder="1" applyAlignment="1">
      <alignment horizontal="center" vertical="center"/>
    </xf>
    <xf numFmtId="0" fontId="97" fillId="0" borderId="0" xfId="0" applyFont="1"/>
    <xf numFmtId="0" fontId="96" fillId="0" borderId="22" xfId="0" applyFont="1" applyBorder="1"/>
    <xf numFmtId="2" fontId="91" fillId="11" borderId="35" xfId="0" applyNumberFormat="1" applyFont="1" applyFill="1" applyBorder="1" applyAlignment="1">
      <alignment horizontal="center" vertical="center"/>
    </xf>
    <xf numFmtId="49" fontId="19" fillId="11" borderId="0" xfId="2" applyFont="1" applyFill="1" applyBorder="1" applyAlignment="1">
      <alignment horizontal="center" vertical="center"/>
    </xf>
    <xf numFmtId="17" fontId="99" fillId="2" borderId="2" xfId="0" applyNumberFormat="1" applyFont="1" applyFill="1" applyBorder="1" applyAlignment="1">
      <alignment horizontal="center"/>
    </xf>
    <xf numFmtId="2" fontId="99" fillId="5" borderId="2" xfId="0" applyNumberFormat="1" applyFont="1" applyFill="1" applyBorder="1" applyAlignment="1">
      <alignment horizontal="center" vertical="center"/>
    </xf>
    <xf numFmtId="0" fontId="75" fillId="0" borderId="2" xfId="0" applyFont="1" applyBorder="1" applyAlignment="1">
      <alignment horizontal="center" wrapText="1"/>
    </xf>
    <xf numFmtId="0" fontId="99" fillId="0" borderId="2" xfId="0" applyFont="1" applyBorder="1" applyAlignment="1">
      <alignment horizontal="center"/>
    </xf>
    <xf numFmtId="0" fontId="29" fillId="0" borderId="2" xfId="0" applyFont="1" applyBorder="1"/>
    <xf numFmtId="0" fontId="100" fillId="0" borderId="2" xfId="0" applyFont="1" applyBorder="1" applyAlignment="1">
      <alignment horizontal="center" wrapText="1"/>
    </xf>
    <xf numFmtId="0" fontId="38" fillId="11" borderId="2" xfId="0" applyFont="1" applyFill="1" applyBorder="1" applyAlignment="1">
      <alignment horizontal="center" vertical="center" wrapText="1"/>
    </xf>
    <xf numFmtId="0" fontId="38" fillId="11" borderId="3" xfId="0" applyFont="1" applyFill="1" applyBorder="1" applyAlignment="1">
      <alignment horizontal="center" vertical="center" wrapText="1"/>
    </xf>
    <xf numFmtId="0" fontId="38" fillId="11" borderId="30" xfId="0" applyFont="1" applyFill="1" applyBorder="1" applyAlignment="1">
      <alignment horizontal="center" vertical="center" wrapText="1"/>
    </xf>
    <xf numFmtId="0" fontId="78" fillId="0" borderId="4" xfId="0" applyFont="1" applyBorder="1"/>
    <xf numFmtId="49" fontId="30" fillId="5" borderId="21" xfId="2" applyFont="1" applyFill="1" applyBorder="1" applyAlignment="1">
      <alignment vertical="center" wrapText="1"/>
    </xf>
    <xf numFmtId="49" fontId="19" fillId="2" borderId="11" xfId="2" applyFont="1" applyFill="1" applyBorder="1" applyAlignment="1">
      <alignment vertical="center" wrapText="1"/>
    </xf>
    <xf numFmtId="0" fontId="38" fillId="0" borderId="6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wrapText="1"/>
    </xf>
    <xf numFmtId="49" fontId="104" fillId="5" borderId="1" xfId="2" applyFont="1" applyFill="1" applyBorder="1" applyAlignment="1">
      <alignment vertical="center" wrapText="1"/>
    </xf>
    <xf numFmtId="171" fontId="66" fillId="10" borderId="2" xfId="1" applyNumberFormat="1" applyFont="1" applyFill="1" applyBorder="1" applyAlignment="1" applyProtection="1">
      <alignment horizontal="center" vertical="center" wrapText="1"/>
      <protection locked="0"/>
    </xf>
    <xf numFmtId="17" fontId="78" fillId="13" borderId="0" xfId="0" applyNumberFormat="1" applyFont="1" applyFill="1" applyBorder="1" applyAlignment="1">
      <alignment horizontal="center"/>
    </xf>
    <xf numFmtId="2" fontId="40" fillId="0" borderId="0" xfId="0" applyNumberFormat="1" applyFont="1" applyBorder="1" applyAlignment="1">
      <alignment horizontal="center"/>
    </xf>
    <xf numFmtId="2" fontId="78" fillId="0" borderId="0" xfId="0" applyNumberFormat="1" applyFont="1" applyBorder="1" applyAlignment="1">
      <alignment horizontal="center"/>
    </xf>
    <xf numFmtId="2" fontId="78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7" fillId="6" borderId="3" xfId="0" applyFont="1" applyFill="1" applyBorder="1" applyAlignment="1">
      <alignment horizontal="center" vertical="center" wrapText="1"/>
    </xf>
    <xf numFmtId="171" fontId="46" fillId="11" borderId="3" xfId="0" applyNumberFormat="1" applyFont="1" applyFill="1" applyBorder="1" applyAlignment="1">
      <alignment horizontal="center" vertical="center"/>
    </xf>
    <xf numFmtId="171" fontId="66" fillId="11" borderId="3" xfId="0" applyNumberFormat="1" applyFont="1" applyFill="1" applyBorder="1" applyAlignment="1">
      <alignment horizontal="center" vertical="center"/>
    </xf>
    <xf numFmtId="171" fontId="46" fillId="20" borderId="3" xfId="0" applyNumberFormat="1" applyFont="1" applyFill="1" applyBorder="1" applyAlignment="1">
      <alignment horizontal="center" vertical="center"/>
    </xf>
    <xf numFmtId="171" fontId="71" fillId="11" borderId="3" xfId="0" applyNumberFormat="1" applyFont="1" applyFill="1" applyBorder="1" applyAlignment="1">
      <alignment horizontal="center" vertical="center"/>
    </xf>
    <xf numFmtId="0" fontId="38" fillId="11" borderId="31" xfId="0" applyFont="1" applyFill="1" applyBorder="1" applyAlignment="1">
      <alignment horizontal="center" vertical="center" wrapText="1"/>
    </xf>
    <xf numFmtId="0" fontId="105" fillId="0" borderId="0" xfId="0" applyFont="1"/>
    <xf numFmtId="0" fontId="105" fillId="0" borderId="0" xfId="0" applyFont="1" applyAlignment="1"/>
    <xf numFmtId="4" fontId="71" fillId="11" borderId="2" xfId="0" applyNumberFormat="1" applyFont="1" applyFill="1" applyBorder="1" applyAlignment="1">
      <alignment horizontal="center" vertical="center"/>
    </xf>
    <xf numFmtId="4" fontId="71" fillId="11" borderId="31" xfId="0" applyNumberFormat="1" applyFont="1" applyFill="1" applyBorder="1" applyAlignment="1">
      <alignment horizontal="center" vertical="center"/>
    </xf>
    <xf numFmtId="4" fontId="71" fillId="20" borderId="2" xfId="0" applyNumberFormat="1" applyFont="1" applyFill="1" applyBorder="1" applyAlignment="1">
      <alignment horizontal="center" vertical="center"/>
    </xf>
    <xf numFmtId="4" fontId="71" fillId="20" borderId="31" xfId="0" applyNumberFormat="1" applyFont="1" applyFill="1" applyBorder="1" applyAlignment="1">
      <alignment horizontal="center" vertical="center"/>
    </xf>
    <xf numFmtId="4" fontId="103" fillId="11" borderId="31" xfId="0" applyNumberFormat="1" applyFont="1" applyFill="1" applyBorder="1" applyAlignment="1">
      <alignment horizontal="center" vertical="center"/>
    </xf>
    <xf numFmtId="4" fontId="103" fillId="20" borderId="31" xfId="0" applyNumberFormat="1" applyFont="1" applyFill="1" applyBorder="1" applyAlignment="1">
      <alignment horizontal="center" vertical="center"/>
    </xf>
    <xf numFmtId="4" fontId="103" fillId="11" borderId="35" xfId="0" applyNumberFormat="1" applyFont="1" applyFill="1" applyBorder="1" applyAlignment="1">
      <alignment horizontal="center" vertical="center"/>
    </xf>
    <xf numFmtId="4" fontId="103" fillId="11" borderId="30" xfId="0" applyNumberFormat="1" applyFont="1" applyFill="1" applyBorder="1" applyAlignment="1">
      <alignment horizontal="center" vertical="center"/>
    </xf>
    <xf numFmtId="4" fontId="103" fillId="20" borderId="30" xfId="0" applyNumberFormat="1" applyFont="1" applyFill="1" applyBorder="1" applyAlignment="1">
      <alignment horizontal="center" vertical="center"/>
    </xf>
    <xf numFmtId="4" fontId="103" fillId="11" borderId="22" xfId="0" applyNumberFormat="1" applyFont="1" applyFill="1" applyBorder="1" applyAlignment="1">
      <alignment horizontal="center" vertical="center"/>
    </xf>
    <xf numFmtId="4" fontId="101" fillId="11" borderId="30" xfId="0" applyNumberFormat="1" applyFont="1" applyFill="1" applyBorder="1" applyAlignment="1">
      <alignment horizontal="center" vertical="center"/>
    </xf>
    <xf numFmtId="4" fontId="101" fillId="11" borderId="2" xfId="0" applyNumberFormat="1" applyFont="1" applyFill="1" applyBorder="1" applyAlignment="1">
      <alignment horizontal="center" vertical="center"/>
    </xf>
    <xf numFmtId="4" fontId="101" fillId="11" borderId="31" xfId="0" applyNumberFormat="1" applyFont="1" applyFill="1" applyBorder="1" applyAlignment="1">
      <alignment horizontal="center" vertical="center"/>
    </xf>
    <xf numFmtId="4" fontId="101" fillId="11" borderId="3" xfId="0" applyNumberFormat="1" applyFont="1" applyFill="1" applyBorder="1" applyAlignment="1">
      <alignment horizontal="center" vertical="center"/>
    </xf>
    <xf numFmtId="4" fontId="46" fillId="11" borderId="30" xfId="0" applyNumberFormat="1" applyFont="1" applyFill="1" applyBorder="1" applyAlignment="1">
      <alignment horizontal="center" vertical="center"/>
    </xf>
    <xf numFmtId="4" fontId="46" fillId="11" borderId="2" xfId="0" applyNumberFormat="1" applyFont="1" applyFill="1" applyBorder="1" applyAlignment="1">
      <alignment horizontal="center" vertical="center"/>
    </xf>
    <xf numFmtId="4" fontId="102" fillId="11" borderId="30" xfId="0" applyNumberFormat="1" applyFont="1" applyFill="1" applyBorder="1" applyAlignment="1">
      <alignment horizontal="center" vertical="center"/>
    </xf>
    <xf numFmtId="4" fontId="102" fillId="11" borderId="2" xfId="0" applyNumberFormat="1" applyFont="1" applyFill="1" applyBorder="1" applyAlignment="1">
      <alignment horizontal="center" vertical="center"/>
    </xf>
    <xf numFmtId="4" fontId="19" fillId="11" borderId="30" xfId="0" applyNumberFormat="1" applyFont="1" applyFill="1" applyBorder="1" applyAlignment="1">
      <alignment horizontal="center" vertical="center"/>
    </xf>
    <xf numFmtId="4" fontId="19" fillId="11" borderId="2" xfId="0" applyNumberFormat="1" applyFont="1" applyFill="1" applyBorder="1" applyAlignment="1">
      <alignment horizontal="center" vertical="center"/>
    </xf>
    <xf numFmtId="4" fontId="103" fillId="11" borderId="2" xfId="0" applyNumberFormat="1" applyFont="1" applyFill="1" applyBorder="1" applyAlignment="1">
      <alignment horizontal="center" vertical="center"/>
    </xf>
    <xf numFmtId="4" fontId="71" fillId="11" borderId="30" xfId="0" applyNumberFormat="1" applyFont="1" applyFill="1" applyBorder="1" applyAlignment="1">
      <alignment horizontal="center" vertical="center"/>
    </xf>
    <xf numFmtId="4" fontId="103" fillId="11" borderId="23" xfId="0" applyNumberFormat="1" applyFont="1" applyFill="1" applyBorder="1" applyAlignment="1">
      <alignment horizontal="center" vertical="center"/>
    </xf>
    <xf numFmtId="4" fontId="101" fillId="11" borderId="23" xfId="0" applyNumberFormat="1" applyFont="1" applyFill="1" applyBorder="1" applyAlignment="1">
      <alignment horizontal="center" vertical="center"/>
    </xf>
    <xf numFmtId="4" fontId="101" fillId="11" borderId="35" xfId="0" applyNumberFormat="1" applyFont="1" applyFill="1" applyBorder="1" applyAlignment="1">
      <alignment horizontal="center" vertical="center"/>
    </xf>
    <xf numFmtId="4" fontId="101" fillId="11" borderId="38" xfId="0" applyNumberFormat="1" applyFont="1" applyFill="1" applyBorder="1" applyAlignment="1">
      <alignment horizontal="center" vertical="center"/>
    </xf>
    <xf numFmtId="4" fontId="71" fillId="11" borderId="22" xfId="0" applyNumberFormat="1" applyFont="1" applyFill="1" applyBorder="1" applyAlignment="1">
      <alignment horizontal="center" vertical="center"/>
    </xf>
    <xf numFmtId="4" fontId="71" fillId="11" borderId="23" xfId="0" applyNumberFormat="1" applyFont="1" applyFill="1" applyBorder="1" applyAlignment="1">
      <alignment horizontal="center" vertical="center"/>
    </xf>
    <xf numFmtId="4" fontId="46" fillId="11" borderId="23" xfId="0" applyNumberFormat="1" applyFont="1" applyFill="1" applyBorder="1" applyAlignment="1">
      <alignment horizontal="center" vertical="center"/>
    </xf>
    <xf numFmtId="4" fontId="101" fillId="20" borderId="30" xfId="0" applyNumberFormat="1" applyFont="1" applyFill="1" applyBorder="1" applyAlignment="1">
      <alignment horizontal="center" vertical="center"/>
    </xf>
    <xf numFmtId="4" fontId="101" fillId="20" borderId="2" xfId="0" applyNumberFormat="1" applyFont="1" applyFill="1" applyBorder="1" applyAlignment="1">
      <alignment horizontal="center" vertical="center"/>
    </xf>
    <xf numFmtId="4" fontId="68" fillId="13" borderId="2" xfId="0" applyNumberFormat="1" applyFont="1" applyFill="1" applyBorder="1" applyAlignment="1">
      <alignment horizontal="center" vertical="center"/>
    </xf>
    <xf numFmtId="4" fontId="68" fillId="20" borderId="31" xfId="0" applyNumberFormat="1" applyFont="1" applyFill="1" applyBorder="1" applyAlignment="1">
      <alignment horizontal="center" vertical="center"/>
    </xf>
    <xf numFmtId="4" fontId="68" fillId="20" borderId="3" xfId="0" applyNumberFormat="1" applyFont="1" applyFill="1" applyBorder="1" applyAlignment="1">
      <alignment horizontal="center" vertical="center"/>
    </xf>
    <xf numFmtId="4" fontId="46" fillId="20" borderId="30" xfId="0" applyNumberFormat="1" applyFont="1" applyFill="1" applyBorder="1" applyAlignment="1">
      <alignment horizontal="center" vertical="center"/>
    </xf>
    <xf numFmtId="4" fontId="46" fillId="20" borderId="2" xfId="0" applyNumberFormat="1" applyFont="1" applyFill="1" applyBorder="1" applyAlignment="1">
      <alignment horizontal="center" vertical="center"/>
    </xf>
    <xf numFmtId="4" fontId="68" fillId="20" borderId="2" xfId="0" applyNumberFormat="1" applyFont="1" applyFill="1" applyBorder="1" applyAlignment="1">
      <alignment horizontal="center" vertical="center"/>
    </xf>
    <xf numFmtId="4" fontId="103" fillId="11" borderId="17" xfId="0" applyNumberFormat="1" applyFont="1" applyFill="1" applyBorder="1" applyAlignment="1">
      <alignment horizontal="center" vertical="center"/>
    </xf>
    <xf numFmtId="4" fontId="103" fillId="11" borderId="40" xfId="0" applyNumberFormat="1" applyFont="1" applyFill="1" applyBorder="1" applyAlignment="1">
      <alignment horizontal="center" vertical="center"/>
    </xf>
    <xf numFmtId="4" fontId="103" fillId="11" borderId="3" xfId="0" applyNumberFormat="1" applyFont="1" applyFill="1" applyBorder="1" applyAlignment="1">
      <alignment horizontal="center" vertical="center"/>
    </xf>
    <xf numFmtId="0" fontId="38" fillId="11" borderId="4" xfId="0" applyFont="1" applyFill="1" applyBorder="1" applyAlignment="1">
      <alignment horizontal="center" vertical="center" wrapText="1"/>
    </xf>
    <xf numFmtId="0" fontId="42" fillId="0" borderId="39" xfId="0" applyFont="1" applyBorder="1" applyAlignment="1">
      <alignment horizontal="center" vertical="center" wrapText="1"/>
    </xf>
    <xf numFmtId="0" fontId="38" fillId="11" borderId="17" xfId="0" applyFont="1" applyFill="1" applyBorder="1" applyAlignment="1">
      <alignment horizontal="center" vertical="center"/>
    </xf>
    <xf numFmtId="0" fontId="38" fillId="11" borderId="17" xfId="0" applyFont="1" applyFill="1" applyBorder="1" applyAlignment="1">
      <alignment horizontal="center" vertical="center" wrapText="1"/>
    </xf>
    <xf numFmtId="4" fontId="101" fillId="11" borderId="17" xfId="0" applyNumberFormat="1" applyFont="1" applyFill="1" applyBorder="1" applyAlignment="1">
      <alignment horizontal="center" vertical="center"/>
    </xf>
    <xf numFmtId="4" fontId="68" fillId="20" borderId="17" xfId="0" applyNumberFormat="1" applyFont="1" applyFill="1" applyBorder="1" applyAlignment="1">
      <alignment horizontal="center" vertical="center"/>
    </xf>
    <xf numFmtId="4" fontId="101" fillId="11" borderId="4" xfId="0" applyNumberFormat="1" applyFont="1" applyFill="1" applyBorder="1" applyAlignment="1">
      <alignment horizontal="center" vertical="center"/>
    </xf>
    <xf numFmtId="4" fontId="102" fillId="11" borderId="4" xfId="0" applyNumberFormat="1" applyFont="1" applyFill="1" applyBorder="1" applyAlignment="1">
      <alignment horizontal="center" vertical="center"/>
    </xf>
    <xf numFmtId="4" fontId="101" fillId="20" borderId="4" xfId="0" applyNumberFormat="1" applyFont="1" applyFill="1" applyBorder="1" applyAlignment="1">
      <alignment horizontal="center" vertical="center"/>
    </xf>
    <xf numFmtId="4" fontId="103" fillId="11" borderId="4" xfId="0" applyNumberFormat="1" applyFont="1" applyFill="1" applyBorder="1" applyAlignment="1">
      <alignment horizontal="center" vertical="center"/>
    </xf>
    <xf numFmtId="4" fontId="103" fillId="11" borderId="42" xfId="0" applyNumberFormat="1" applyFont="1" applyFill="1" applyBorder="1" applyAlignment="1">
      <alignment horizontal="center" vertical="center"/>
    </xf>
    <xf numFmtId="4" fontId="68" fillId="20" borderId="30" xfId="0" applyNumberFormat="1" applyFont="1" applyFill="1" applyBorder="1" applyAlignment="1">
      <alignment horizontal="center" vertical="center"/>
    </xf>
    <xf numFmtId="4" fontId="103" fillId="11" borderId="38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vertical="center" wrapText="1"/>
    </xf>
    <xf numFmtId="49" fontId="46" fillId="20" borderId="2" xfId="2" applyFont="1" applyFill="1" applyBorder="1" applyAlignment="1">
      <alignment vertical="center" wrapText="1"/>
    </xf>
    <xf numFmtId="49" fontId="108" fillId="5" borderId="13" xfId="2" applyFont="1" applyFill="1" applyBorder="1" applyAlignment="1">
      <alignment vertical="center" wrapText="1"/>
    </xf>
    <xf numFmtId="49" fontId="71" fillId="5" borderId="2" xfId="2" applyFont="1" applyFill="1" applyBorder="1" applyAlignment="1">
      <alignment vertical="center" wrapText="1"/>
    </xf>
    <xf numFmtId="2" fontId="44" fillId="0" borderId="2" xfId="0" applyNumberFormat="1" applyFont="1" applyBorder="1" applyAlignment="1">
      <alignment horizontal="center" vertical="center" wrapText="1"/>
    </xf>
    <xf numFmtId="2" fontId="18" fillId="11" borderId="2" xfId="0" applyNumberFormat="1" applyFont="1" applyFill="1" applyBorder="1" applyAlignment="1">
      <alignment horizontal="center" vertical="center" wrapText="1"/>
    </xf>
    <xf numFmtId="17" fontId="109" fillId="10" borderId="2" xfId="0" applyNumberFormat="1" applyFont="1" applyFill="1" applyBorder="1" applyAlignment="1">
      <alignment horizontal="center" vertical="center" wrapText="1"/>
    </xf>
    <xf numFmtId="2" fontId="47" fillId="0" borderId="2" xfId="0" applyNumberFormat="1" applyFont="1" applyBorder="1" applyAlignment="1">
      <alignment horizontal="center" vertical="center" wrapText="1"/>
    </xf>
    <xf numFmtId="17" fontId="98" fillId="10" borderId="2" xfId="0" applyNumberFormat="1" applyFont="1" applyFill="1" applyBorder="1" applyAlignment="1">
      <alignment horizontal="center" vertical="center" wrapText="1"/>
    </xf>
    <xf numFmtId="49" fontId="78" fillId="2" borderId="2" xfId="0" applyNumberFormat="1" applyFont="1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0" fillId="15" borderId="10" xfId="0" applyFill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3" fillId="5" borderId="3" xfId="0" applyFont="1" applyFill="1" applyBorder="1" applyAlignment="1">
      <alignment horizontal="center" vertical="center" wrapText="1"/>
    </xf>
    <xf numFmtId="0" fontId="43" fillId="9" borderId="2" xfId="0" applyFont="1" applyFill="1" applyBorder="1" applyAlignment="1">
      <alignment horizontal="center" vertical="center" wrapText="1"/>
    </xf>
    <xf numFmtId="0" fontId="43" fillId="5" borderId="4" xfId="0" applyFont="1" applyFill="1" applyBorder="1" applyAlignment="1">
      <alignment horizontal="center" vertical="center"/>
    </xf>
    <xf numFmtId="0" fontId="43" fillId="5" borderId="2" xfId="0" applyFont="1" applyFill="1" applyBorder="1" applyAlignment="1">
      <alignment horizontal="center" vertical="center"/>
    </xf>
    <xf numFmtId="0" fontId="19" fillId="16" borderId="0" xfId="0" applyNumberFormat="1" applyFont="1" applyFill="1" applyAlignment="1">
      <alignment horizontal="left"/>
    </xf>
    <xf numFmtId="0" fontId="27" fillId="0" borderId="0" xfId="0" applyFont="1" applyAlignment="1">
      <alignment wrapText="1"/>
    </xf>
    <xf numFmtId="0" fontId="33" fillId="0" borderId="25" xfId="0" applyFont="1" applyBorder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9" fillId="16" borderId="16" xfId="0" applyNumberFormat="1" applyFont="1" applyFill="1" applyBorder="1" applyAlignment="1">
      <alignment horizontal="right"/>
    </xf>
    <xf numFmtId="0" fontId="0" fillId="15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19" fillId="16" borderId="0" xfId="0" applyNumberFormat="1" applyFont="1" applyFill="1" applyAlignment="1">
      <alignment horizontal="right"/>
    </xf>
    <xf numFmtId="0" fontId="27" fillId="0" borderId="0" xfId="0" applyFont="1" applyAlignment="1">
      <alignment horizontal="right" wrapText="1"/>
    </xf>
    <xf numFmtId="0" fontId="43" fillId="5" borderId="2" xfId="0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right"/>
    </xf>
    <xf numFmtId="0" fontId="29" fillId="0" borderId="0" xfId="0" applyFont="1" applyAlignment="1">
      <alignment vertical="center" wrapText="1"/>
    </xf>
    <xf numFmtId="0" fontId="33" fillId="0" borderId="25" xfId="0" applyFont="1" applyBorder="1" applyAlignment="1">
      <alignment horizontal="center" vertical="center"/>
    </xf>
    <xf numFmtId="0" fontId="43" fillId="5" borderId="3" xfId="0" applyFont="1" applyFill="1" applyBorder="1" applyAlignment="1">
      <alignment horizontal="center" vertical="center"/>
    </xf>
    <xf numFmtId="0" fontId="43" fillId="5" borderId="17" xfId="0" applyFont="1" applyFill="1" applyBorder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29" fillId="0" borderId="17" xfId="0" applyFont="1" applyBorder="1" applyAlignment="1">
      <alignment vertical="center"/>
    </xf>
    <xf numFmtId="0" fontId="31" fillId="4" borderId="2" xfId="0" applyFont="1" applyFill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 wrapText="1"/>
    </xf>
    <xf numFmtId="0" fontId="38" fillId="9" borderId="2" xfId="0" applyFont="1" applyFill="1" applyBorder="1" applyAlignment="1">
      <alignment horizontal="center" vertical="center" wrapText="1"/>
    </xf>
    <xf numFmtId="0" fontId="38" fillId="5" borderId="4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69" fillId="14" borderId="11" xfId="0" applyFont="1" applyFill="1" applyBorder="1" applyAlignment="1">
      <alignment horizontal="center"/>
    </xf>
    <xf numFmtId="0" fontId="72" fillId="22" borderId="2" xfId="0" applyFont="1" applyFill="1" applyBorder="1" applyAlignment="1">
      <alignment horizontal="center" vertical="center" wrapText="1"/>
    </xf>
    <xf numFmtId="0" fontId="107" fillId="11" borderId="31" xfId="0" applyFont="1" applyFill="1" applyBorder="1" applyAlignment="1">
      <alignment horizontal="center" vertical="center" wrapText="1"/>
    </xf>
    <xf numFmtId="0" fontId="38" fillId="11" borderId="30" xfId="0" applyFont="1" applyFill="1" applyBorder="1" applyAlignment="1">
      <alignment horizontal="center" vertical="center"/>
    </xf>
    <xf numFmtId="0" fontId="38" fillId="11" borderId="2" xfId="0" applyFont="1" applyFill="1" applyBorder="1" applyAlignment="1">
      <alignment horizontal="center" vertical="center"/>
    </xf>
    <xf numFmtId="0" fontId="107" fillId="11" borderId="2" xfId="0" applyFont="1" applyFill="1" applyBorder="1" applyAlignment="1">
      <alignment horizontal="center" vertical="center" wrapText="1"/>
    </xf>
    <xf numFmtId="0" fontId="106" fillId="0" borderId="29" xfId="0" applyFont="1" applyBorder="1" applyAlignment="1">
      <alignment horizontal="center" vertical="center" wrapText="1"/>
    </xf>
    <xf numFmtId="0" fontId="106" fillId="0" borderId="36" xfId="0" applyFont="1" applyBorder="1" applyAlignment="1">
      <alignment horizontal="center" vertical="center" wrapText="1"/>
    </xf>
    <xf numFmtId="0" fontId="38" fillId="5" borderId="3" xfId="0" applyFont="1" applyFill="1" applyBorder="1" applyAlignment="1">
      <alignment horizontal="center" vertical="center"/>
    </xf>
    <xf numFmtId="0" fontId="38" fillId="11" borderId="31" xfId="0" applyFont="1" applyFill="1" applyBorder="1" applyAlignment="1">
      <alignment horizontal="center" vertical="center"/>
    </xf>
    <xf numFmtId="0" fontId="38" fillId="11" borderId="3" xfId="0" applyFont="1" applyFill="1" applyBorder="1" applyAlignment="1">
      <alignment horizontal="center" vertical="center"/>
    </xf>
    <xf numFmtId="0" fontId="107" fillId="11" borderId="30" xfId="0" applyFont="1" applyFill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2" fillId="0" borderId="36" xfId="0" applyFont="1" applyBorder="1" applyAlignment="1">
      <alignment horizontal="center" vertical="center" wrapText="1"/>
    </xf>
    <xf numFmtId="0" fontId="42" fillId="0" borderId="37" xfId="0" applyFont="1" applyBorder="1" applyAlignment="1">
      <alignment horizontal="center" vertical="center" wrapText="1"/>
    </xf>
    <xf numFmtId="0" fontId="106" fillId="0" borderId="28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7" fillId="0" borderId="0" xfId="0" applyFont="1" applyAlignment="1"/>
    <xf numFmtId="0" fontId="38" fillId="0" borderId="6" xfId="0" applyFont="1" applyBorder="1" applyAlignment="1">
      <alignment horizontal="center" vertical="center" wrapText="1"/>
    </xf>
    <xf numFmtId="17" fontId="38" fillId="0" borderId="6" xfId="0" applyNumberFormat="1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2" fontId="78" fillId="0" borderId="3" xfId="0" applyNumberFormat="1" applyFont="1" applyBorder="1" applyAlignment="1">
      <alignment horizontal="center" vertical="center"/>
    </xf>
    <xf numFmtId="2" fontId="78" fillId="0" borderId="17" xfId="0" applyNumberFormat="1" applyFont="1" applyBorder="1" applyAlignment="1">
      <alignment horizontal="center" vertical="center"/>
    </xf>
    <xf numFmtId="2" fontId="78" fillId="0" borderId="4" xfId="0" applyNumberFormat="1" applyFont="1" applyBorder="1" applyAlignment="1">
      <alignment horizontal="center" vertical="center"/>
    </xf>
    <xf numFmtId="2" fontId="78" fillId="0" borderId="2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left" wrapText="1"/>
    </xf>
    <xf numFmtId="0" fontId="78" fillId="11" borderId="5" xfId="0" applyFont="1" applyFill="1" applyBorder="1" applyAlignment="1">
      <alignment horizontal="center" vertical="center"/>
    </xf>
    <xf numFmtId="0" fontId="78" fillId="11" borderId="6" xfId="0" applyFont="1" applyFill="1" applyBorder="1" applyAlignment="1">
      <alignment horizontal="center" vertical="center"/>
    </xf>
    <xf numFmtId="2" fontId="78" fillId="0" borderId="3" xfId="0" applyNumberFormat="1" applyFont="1" applyBorder="1" applyAlignment="1">
      <alignment horizontal="center"/>
    </xf>
    <xf numFmtId="2" fontId="78" fillId="0" borderId="17" xfId="0" applyNumberFormat="1" applyFont="1" applyBorder="1" applyAlignment="1">
      <alignment horizontal="center"/>
    </xf>
    <xf numFmtId="2" fontId="78" fillId="0" borderId="4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8" fillId="11" borderId="4" xfId="0" applyFont="1" applyFill="1" applyBorder="1" applyAlignment="1">
      <alignment horizontal="center" vertical="center"/>
    </xf>
    <xf numFmtId="0" fontId="42" fillId="0" borderId="41" xfId="0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39" fillId="0" borderId="0" xfId="0" applyFont="1" applyAlignment="1">
      <alignment horizontal="right" wrapText="1"/>
    </xf>
    <xf numFmtId="0" fontId="27" fillId="0" borderId="0" xfId="0" applyFont="1" applyAlignment="1">
      <alignment horizontal="center" wrapText="1"/>
    </xf>
    <xf numFmtId="0" fontId="40" fillId="0" borderId="0" xfId="0" applyFont="1" applyAlignment="1">
      <alignment horizontal="right" wrapText="1"/>
    </xf>
    <xf numFmtId="0" fontId="6" fillId="0" borderId="0" xfId="0" applyFont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98" fillId="5" borderId="5" xfId="0" applyFont="1" applyFill="1" applyBorder="1" applyAlignment="1">
      <alignment horizontal="center" vertical="center"/>
    </xf>
    <xf numFmtId="0" fontId="98" fillId="5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42" fillId="0" borderId="0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49" fontId="19" fillId="11" borderId="0" xfId="2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27" fillId="0" borderId="25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10" xfId="2"/>
    <cellStyle name="Обычный 10 2" xfId="6"/>
    <cellStyle name="Обычный 2" xfId="3"/>
    <cellStyle name="Обычный 3" xfId="5"/>
    <cellStyle name="Обычный 4" xfId="7"/>
    <cellStyle name="Обычный_Полезный отпуск электроэнергии и мощности, реализуемой по регулируемым ценам" xfId="1"/>
    <cellStyle name="Финансовый" xfId="4" builtinId="3"/>
  </cellStyles>
  <dxfs count="0"/>
  <tableStyles count="0" defaultTableStyle="TableStyleMedium2" defaultPivotStyle="PivotStyleMedium9"/>
  <colors>
    <mruColors>
      <color rgb="FFF757C9"/>
      <color rgb="FF64EAEA"/>
      <color rgb="FFFF99CC"/>
      <color rgb="FFFFFF99"/>
      <color rgb="FFFF99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470086821477013E-2"/>
          <c:y val="3.6299921969213653E-2"/>
          <c:w val="0.92060532594068312"/>
          <c:h val="0.67924676364606973"/>
        </c:manualLayout>
      </c:layout>
      <c:lineChart>
        <c:grouping val="standard"/>
        <c:varyColors val="0"/>
        <c:ser>
          <c:idx val="0"/>
          <c:order val="0"/>
          <c:tx>
            <c:strRef>
              <c:f>'ПРил для ЛА'!$B$8</c:f>
              <c:strCache>
                <c:ptCount val="1"/>
                <c:pt idx="0">
                  <c:v>Промышленные потребители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 для ЛА'!$E$7:$P$7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 для ЛА'!$E$8:$P$8</c:f>
              <c:numCache>
                <c:formatCode>0.00</c:formatCode>
                <c:ptCount val="12"/>
                <c:pt idx="0">
                  <c:v>5.4806113841020814</c:v>
                </c:pt>
                <c:pt idx="1">
                  <c:v>5.5544140797626191</c:v>
                </c:pt>
                <c:pt idx="2">
                  <c:v>5.1876274157302582</c:v>
                </c:pt>
                <c:pt idx="3">
                  <c:v>4.8898303509294152</c:v>
                </c:pt>
                <c:pt idx="4">
                  <c:v>4.906020613736878</c:v>
                </c:pt>
                <c:pt idx="5">
                  <c:v>5.446912691000855</c:v>
                </c:pt>
                <c:pt idx="6">
                  <c:v>6.2760684410484293</c:v>
                </c:pt>
                <c:pt idx="7">
                  <c:v>6.1123315445733812</c:v>
                </c:pt>
                <c:pt idx="8">
                  <c:v>5.7614442793835625</c:v>
                </c:pt>
                <c:pt idx="9">
                  <c:v>5.6258301015188277</c:v>
                </c:pt>
                <c:pt idx="10">
                  <c:v>5.8327570381842992</c:v>
                </c:pt>
                <c:pt idx="11">
                  <c:v>5.7440399977105363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F-47FE-8449-648A99BF2EC0}"/>
            </c:ext>
          </c:extLst>
        </c:ser>
        <c:ser>
          <c:idx val="1"/>
          <c:order val="1"/>
          <c:tx>
            <c:strRef>
              <c:f>'ПРил для ЛА'!$B$9</c:f>
              <c:strCache>
                <c:ptCount val="1"/>
                <c:pt idx="0">
                  <c:v>Электрифицированный городской транспорт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'ПРил для ЛА'!$E$7:$P$7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 для ЛА'!$E$9:$P$9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F-47FE-8449-648A99BF2EC0}"/>
            </c:ext>
          </c:extLst>
        </c:ser>
        <c:ser>
          <c:idx val="2"/>
          <c:order val="2"/>
          <c:tx>
            <c:strRef>
              <c:f>'ПРил для ЛА'!$B$10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dLbls>
            <c:dLbl>
              <c:idx val="12"/>
              <c:layout>
                <c:manualLayout>
                  <c:x val="-2.5870799191650095E-2"/>
                  <c:y val="-4.09096490057387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 для ЛА'!$E$7:$P$7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 для ЛА'!$E$10:$P$10</c:f>
              <c:numCache>
                <c:formatCode>0.00</c:formatCode>
                <c:ptCount val="12"/>
                <c:pt idx="0">
                  <c:v>6.1541928063852556</c:v>
                </c:pt>
                <c:pt idx="1">
                  <c:v>6.3119743574802678</c:v>
                </c:pt>
                <c:pt idx="2">
                  <c:v>5.9929878625802484</c:v>
                </c:pt>
                <c:pt idx="3">
                  <c:v>6.1130634077029358</c:v>
                </c:pt>
                <c:pt idx="4">
                  <c:v>5.7559978509446159</c:v>
                </c:pt>
                <c:pt idx="5">
                  <c:v>6.4113785441244904</c:v>
                </c:pt>
                <c:pt idx="6">
                  <c:v>7.3558298214003077</c:v>
                </c:pt>
                <c:pt idx="7">
                  <c:v>7.0041945795252998</c:v>
                </c:pt>
                <c:pt idx="8">
                  <c:v>6.8322664141351162</c:v>
                </c:pt>
                <c:pt idx="9">
                  <c:v>6.8172996220468427</c:v>
                </c:pt>
                <c:pt idx="10">
                  <c:v>6.9507993953414013</c:v>
                </c:pt>
                <c:pt idx="11">
                  <c:v>6.8281447352138276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F-47FE-8449-648A99BF2EC0}"/>
            </c:ext>
          </c:extLst>
        </c:ser>
        <c:ser>
          <c:idx val="3"/>
          <c:order val="3"/>
          <c:tx>
            <c:strRef>
              <c:f>'ПРил для ЛА'!$B$11</c:f>
              <c:strCache>
                <c:ptCount val="1"/>
                <c:pt idx="0">
                  <c:v>Сельскохозяйственные товаропроизводители</c:v>
                </c:pt>
              </c:strCache>
            </c:strRef>
          </c:tx>
          <c:dLbls>
            <c:dLbl>
              <c:idx val="4"/>
              <c:layout>
                <c:manualLayout>
                  <c:x val="-2.8586475754105556E-2"/>
                  <c:y val="-4.7689310022687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 для ЛА'!$E$7:$P$7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 для ЛА'!$E$11:$P$11</c:f>
              <c:numCache>
                <c:formatCode>0.00</c:formatCode>
                <c:ptCount val="12"/>
                <c:pt idx="0">
                  <c:v>6.2709789062291081</c:v>
                </c:pt>
                <c:pt idx="1">
                  <c:v>6.3819722188959416</c:v>
                </c:pt>
                <c:pt idx="2">
                  <c:v>6.1070808523377691</c:v>
                </c:pt>
                <c:pt idx="3">
                  <c:v>6.2906235383367362</c:v>
                </c:pt>
                <c:pt idx="4">
                  <c:v>5.93341716533486</c:v>
                </c:pt>
                <c:pt idx="5">
                  <c:v>6.4944163789176095</c:v>
                </c:pt>
                <c:pt idx="6">
                  <c:v>7.4576542681609901</c:v>
                </c:pt>
                <c:pt idx="7">
                  <c:v>7.0921633073445456</c:v>
                </c:pt>
                <c:pt idx="8">
                  <c:v>6.9980814137789675</c:v>
                </c:pt>
                <c:pt idx="9">
                  <c:v>7.0148339277111127</c:v>
                </c:pt>
                <c:pt idx="10">
                  <c:v>7.1210557657320113</c:v>
                </c:pt>
                <c:pt idx="11">
                  <c:v>6.926618851680117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2F-47FE-8449-648A99BF2EC0}"/>
            </c:ext>
          </c:extLst>
        </c:ser>
        <c:ser>
          <c:idx val="4"/>
          <c:order val="4"/>
          <c:tx>
            <c:strRef>
              <c:f>'ПРил для ЛА'!$B$12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dLbls>
            <c:dLbl>
              <c:idx val="4"/>
              <c:layout>
                <c:manualLayout>
                  <c:x val="-2.8586475754105556E-2"/>
                  <c:y val="-2.7350326971840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72F-47FE-8449-648A99BF2EC0}"/>
                </c:ext>
              </c:extLst>
            </c:dLbl>
            <c:dLbl>
              <c:idx val="12"/>
              <c:layout>
                <c:manualLayout>
                  <c:x val="-2.2755534776224016E-2"/>
                  <c:y val="-2.0570665954891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2F-47FE-8449-648A99BF2EC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 для ЛА'!$E$7:$P$7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 для ЛА'!$E$12:$P$12</c:f>
              <c:numCache>
                <c:formatCode>0.00</c:formatCode>
                <c:ptCount val="12"/>
                <c:pt idx="0">
                  <c:v>6.4899353308840695</c:v>
                </c:pt>
                <c:pt idx="1">
                  <c:v>6.6976199559648419</c:v>
                </c:pt>
                <c:pt idx="2">
                  <c:v>6.3867088595417689</c:v>
                </c:pt>
                <c:pt idx="3">
                  <c:v>5.9991104410031557</c:v>
                </c:pt>
                <c:pt idx="4">
                  <c:v>5.2648379127429763</c:v>
                </c:pt>
                <c:pt idx="5">
                  <c:v>5.8564216700302447</c:v>
                </c:pt>
                <c:pt idx="6">
                  <c:v>6.7461384868086354</c:v>
                </c:pt>
                <c:pt idx="7">
                  <c:v>6.5657657308388142</c:v>
                </c:pt>
                <c:pt idx="8">
                  <c:v>6.8375691170289699</c:v>
                </c:pt>
                <c:pt idx="9">
                  <c:v>7.1595483269091016</c:v>
                </c:pt>
                <c:pt idx="10">
                  <c:v>7.4115874996313051</c:v>
                </c:pt>
                <c:pt idx="11">
                  <c:v>7.2453395423527152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2F-47FE-8449-648A99BF2EC0}"/>
            </c:ext>
          </c:extLst>
        </c:ser>
        <c:ser>
          <c:idx val="5"/>
          <c:order val="5"/>
          <c:tx>
            <c:strRef>
              <c:f>'ПРил для ЛА'!$B$13</c:f>
              <c:strCache>
                <c:ptCount val="1"/>
                <c:pt idx="0">
                  <c:v>Иные потребители (покупатели)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 для ЛА'!$E$7:$P$7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 для ЛА'!$E$13:$P$13</c:f>
              <c:numCache>
                <c:formatCode>0.00</c:formatCode>
                <c:ptCount val="12"/>
                <c:pt idx="0">
                  <c:v>5.2318723299454666</c:v>
                </c:pt>
                <c:pt idx="1">
                  <c:v>5.5087738241509729</c:v>
                </c:pt>
                <c:pt idx="2">
                  <c:v>5.2946673683295202</c:v>
                </c:pt>
                <c:pt idx="3">
                  <c:v>5.5515255152267722</c:v>
                </c:pt>
                <c:pt idx="4">
                  <c:v>5.2016472733953618</c:v>
                </c:pt>
                <c:pt idx="5">
                  <c:v>5.6542823992271245</c:v>
                </c:pt>
                <c:pt idx="6">
                  <c:v>6.5335800284367096</c:v>
                </c:pt>
                <c:pt idx="7">
                  <c:v>6.2283918534738598</c:v>
                </c:pt>
                <c:pt idx="8">
                  <c:v>6.2337595588026264</c:v>
                </c:pt>
                <c:pt idx="9">
                  <c:v>6.3147455906325485</c:v>
                </c:pt>
                <c:pt idx="10">
                  <c:v>6.3535229457440723</c:v>
                </c:pt>
                <c:pt idx="11">
                  <c:v>6.0708182116596445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2F-47FE-8449-648A99BF2EC0}"/>
            </c:ext>
          </c:extLst>
        </c:ser>
        <c:ser>
          <c:idx val="6"/>
          <c:order val="6"/>
          <c:tx>
            <c:strRef>
              <c:f>'ПРил для ЛА'!$B$14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'ПРил для ЛА'!$E$7:$P$7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'ПРил для ЛА'!$E$14:$P$14</c:f>
              <c:numCache>
                <c:formatCode>0.00</c:formatCode>
                <c:ptCount val="12"/>
                <c:pt idx="0">
                  <c:v>6.1494330156730532</c:v>
                </c:pt>
                <c:pt idx="1">
                  <c:v>6.3217200318758913</c:v>
                </c:pt>
                <c:pt idx="2">
                  <c:v>6.0310467375975056</c:v>
                </c:pt>
                <c:pt idx="3">
                  <c:v>6.0056826461372728</c:v>
                </c:pt>
                <c:pt idx="4">
                  <c:v>5.5717867551974232</c:v>
                </c:pt>
                <c:pt idx="5">
                  <c:v>6.2017761889566474</c:v>
                </c:pt>
                <c:pt idx="6">
                  <c:v>7.1305590390717795</c:v>
                </c:pt>
                <c:pt idx="7">
                  <c:v>6.8355682289302999</c:v>
                </c:pt>
                <c:pt idx="8">
                  <c:v>6.7722319023872641</c:v>
                </c:pt>
                <c:pt idx="9">
                  <c:v>6.820830715565843</c:v>
                </c:pt>
                <c:pt idx="10">
                  <c:v>6.9732016103706336</c:v>
                </c:pt>
                <c:pt idx="11">
                  <c:v>6.8265687254845258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2F-47FE-8449-648A99BF2E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1068032"/>
        <c:axId val="151082496"/>
      </c:lineChart>
      <c:dateAx>
        <c:axId val="15106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месяц</a:t>
                </a:r>
              </a:p>
            </c:rich>
          </c:tx>
          <c:layout>
            <c:manualLayout>
              <c:xMode val="edge"/>
              <c:yMode val="edge"/>
              <c:x val="0.45993543062582093"/>
              <c:y val="0.76764073134926203"/>
            </c:manualLayout>
          </c:layout>
          <c:overlay val="0"/>
        </c:title>
        <c:numFmt formatCode="mmm\-yy" sourceLinked="1"/>
        <c:majorTickMark val="out"/>
        <c:minorTickMark val="none"/>
        <c:tickLblPos val="nextTo"/>
        <c:crossAx val="151082496"/>
        <c:crossesAt val="0"/>
        <c:auto val="1"/>
        <c:lblOffset val="100"/>
        <c:baseTimeUnit val="months"/>
      </c:dateAx>
      <c:valAx>
        <c:axId val="151082496"/>
        <c:scaling>
          <c:orientation val="minMax"/>
          <c:max val="8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руб./кВт ч (без НДС)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51068032"/>
        <c:crosses val="autoZero"/>
        <c:crossBetween val="between"/>
        <c:majorUnit val="0.5"/>
        <c:minorUnit val="0.5"/>
      </c:valAx>
    </c:plotArea>
    <c:legend>
      <c:legendPos val="b"/>
      <c:layout>
        <c:manualLayout>
          <c:xMode val="edge"/>
          <c:yMode val="edge"/>
          <c:x val="6.4441760358492292E-2"/>
          <c:y val="0.75825565605952183"/>
          <c:w val="0.66792463311793082"/>
          <c:h val="0.23038892865664518"/>
        </c:manualLayout>
      </c:layout>
      <c:overlay val="0"/>
      <c:txPr>
        <a:bodyPr/>
        <a:lstStyle/>
        <a:p>
          <a:pPr>
            <a:defRPr sz="900" kern="1000" baseline="0"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522" l="0.70000000000000062" r="0.70000000000000062" t="0.75000000000000522" header="0.30000000000000032" footer="0.3000000000000003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 algn="ctr">
              <a:defRPr sz="1600"/>
            </a:pPr>
            <a:r>
              <a:rPr lang="ru-RU" sz="1600" b="1"/>
              <a:t>Изменение средневзвешенной одноставочной нерегулируемой цены на электрическую энергию, отпускаемую "прочим потребителям" гарантирующим поставщиком ПАО "Астраханская энергосбытовая компания" (по данным формы № 46-ээ) за 2024 год.</a:t>
            </a:r>
          </a:p>
        </c:rich>
      </c:tx>
      <c:layout>
        <c:manualLayout>
          <c:xMode val="edge"/>
          <c:yMode val="edge"/>
          <c:x val="0.10741521681333216"/>
          <c:y val="1.019108416551606E-2"/>
        </c:manualLayout>
      </c:layout>
      <c:overlay val="1"/>
    </c:title>
    <c:autoTitleDeleted val="0"/>
    <c:view3D>
      <c:rotX val="0"/>
      <c:rotY val="0"/>
      <c:rAngAx val="0"/>
      <c:perspective val="1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7692424137998225E-2"/>
          <c:y val="0.22863724073587671"/>
          <c:w val="0.93230753760577734"/>
          <c:h val="0.6536491838305891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'ПРил для ЛА'!$C$20:$P$20</c15:sqref>
                  </c15:fullRef>
                </c:ext>
              </c:extLst>
              <c:f>'ПРил для ЛА'!$D$20:$P$20</c:f>
              <c:strCache>
                <c:ptCount val="13"/>
                <c:pt idx="0">
                  <c:v>дек. 2023</c:v>
                </c:pt>
                <c:pt idx="1">
                  <c:v>янв.24</c:v>
                </c:pt>
                <c:pt idx="2">
                  <c:v>фев.24</c:v>
                </c:pt>
                <c:pt idx="3">
                  <c:v>мар.24</c:v>
                </c:pt>
                <c:pt idx="4">
                  <c:v>апр.24</c:v>
                </c:pt>
                <c:pt idx="5">
                  <c:v>май.24</c:v>
                </c:pt>
                <c:pt idx="6">
                  <c:v>июн.24</c:v>
                </c:pt>
                <c:pt idx="7">
                  <c:v>июл.24</c:v>
                </c:pt>
                <c:pt idx="8">
                  <c:v>авг.24</c:v>
                </c:pt>
                <c:pt idx="9">
                  <c:v>сен.24</c:v>
                </c:pt>
                <c:pt idx="10">
                  <c:v>окт.24</c:v>
                </c:pt>
                <c:pt idx="11">
                  <c:v>ноя.24</c:v>
                </c:pt>
                <c:pt idx="12">
                  <c:v>дек.24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'ПРил для ЛА'!$C$21:$P$21</c15:sqref>
                  </c15:fullRef>
                </c:ext>
              </c:extLst>
              <c:f>'ПРил для ЛА'!$D$21:$P$21</c:f>
              <c:numCache>
                <c:formatCode>0.00</c:formatCode>
                <c:ptCount val="13"/>
                <c:pt idx="0">
                  <c:v>5.8606458828315944</c:v>
                </c:pt>
                <c:pt idx="1">
                  <c:v>6.1494330156730532</c:v>
                </c:pt>
                <c:pt idx="2">
                  <c:v>6.3217200318758913</c:v>
                </c:pt>
                <c:pt idx="3">
                  <c:v>6.0310467375975056</c:v>
                </c:pt>
                <c:pt idx="4">
                  <c:v>6.0056826461372728</c:v>
                </c:pt>
                <c:pt idx="5">
                  <c:v>5.5717867551974232</c:v>
                </c:pt>
                <c:pt idx="6">
                  <c:v>6.2017761889566474</c:v>
                </c:pt>
                <c:pt idx="7">
                  <c:v>7.1305590390717795</c:v>
                </c:pt>
                <c:pt idx="8">
                  <c:v>6.8355682289302999</c:v>
                </c:pt>
                <c:pt idx="9">
                  <c:v>6.7722319023872641</c:v>
                </c:pt>
                <c:pt idx="10">
                  <c:v>6.820830715565843</c:v>
                </c:pt>
                <c:pt idx="11">
                  <c:v>6.9732016103706336</c:v>
                </c:pt>
                <c:pt idx="12">
                  <c:v>6.8265687254845258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6-496D-9BAC-248645C2D3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52877312"/>
        <c:axId val="152891392"/>
        <c:axId val="0"/>
      </c:bar3DChart>
      <c:catAx>
        <c:axId val="152877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52891392"/>
        <c:crosses val="autoZero"/>
        <c:auto val="1"/>
        <c:lblAlgn val="ctr"/>
        <c:lblOffset val="100"/>
        <c:noMultiLvlLbl val="0"/>
      </c:catAx>
      <c:valAx>
        <c:axId val="152891392"/>
        <c:scaling>
          <c:orientation val="minMax"/>
          <c:max val="7.3"/>
          <c:min val="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sz="1000" b="1" i="0" u="none" strike="noStrike" baseline="0"/>
                  <a:t>руб./кВт ч (без НДС)</a:t>
                </a:r>
              </a:p>
              <a:p>
                <a:pPr>
                  <a:defRPr/>
                </a:pPr>
                <a:endParaRPr lang="ru-RU"/>
              </a:p>
            </c:rich>
          </c:tx>
          <c:layout/>
          <c:overlay val="0"/>
        </c:title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52877312"/>
        <c:crosses val="autoZero"/>
        <c:crossBetween val="between"/>
        <c:majorUnit val="0.1"/>
      </c:valAx>
    </c:plotArea>
    <c:plotVisOnly val="1"/>
    <c:dispBlanksAs val="gap"/>
    <c:showDLblsOverMax val="0"/>
  </c:chart>
  <c:printSettings>
    <c:headerFooter/>
    <c:pageMargins b="0.74803149606299224" l="0.70866141732283483" r="0.70866141732283483" t="0.74803149606299224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2013 и январь-декабрь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1741949338203811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0-495E-AD8C-F0C582F8C6AA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0-495E-AD8C-F0C582F8C6AA}"/>
                </c:ext>
              </c:extLst>
            </c:dLbl>
            <c:dLbl>
              <c:idx val="2"/>
              <c:layout>
                <c:manualLayout>
                  <c:x val="0"/>
                  <c:y val="-2.8417870489596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0-495E-AD8C-F0C582F8C6AA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0-495E-AD8C-F0C582F8C6AA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00-495E-AD8C-F0C582F8C6AA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00-495E-AD8C-F0C582F8C6AA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00-495E-AD8C-F0C582F8C6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#,##0.000</c:formatCode>
                <c:ptCount val="13"/>
                <c:pt idx="0">
                  <c:v>3.2452708542199242</c:v>
                </c:pt>
                <c:pt idx="1">
                  <c:v>3.4141349598989854</c:v>
                </c:pt>
                <c:pt idx="2">
                  <c:v>3.3112349021634597</c:v>
                </c:pt>
                <c:pt idx="3">
                  <c:v>3.4122899431650824</c:v>
                </c:pt>
                <c:pt idx="4">
                  <c:v>3.4252452659994388</c:v>
                </c:pt>
                <c:pt idx="5">
                  <c:v>3.4252452659994388</c:v>
                </c:pt>
                <c:pt idx="6">
                  <c:v>3.5971048861471391</c:v>
                </c:pt>
                <c:pt idx="7">
                  <c:v>3.5856180087041336</c:v>
                </c:pt>
                <c:pt idx="8">
                  <c:v>3.6014627301793287</c:v>
                </c:pt>
                <c:pt idx="9">
                  <c:v>3.4286373592456192</c:v>
                </c:pt>
                <c:pt idx="10">
                  <c:v>3.5434561412820891</c:v>
                </c:pt>
                <c:pt idx="11">
                  <c:v>3.5430452603323292</c:v>
                </c:pt>
                <c:pt idx="12">
                  <c:v>3.5372259627574612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2014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mmm\-yy</c:formatCode>
                      <c:ptCount val="13"/>
                      <c:pt idx="0">
                        <c:v>41609</c:v>
                      </c:pt>
                      <c:pt idx="1">
                        <c:v>41640</c:v>
                      </c:pt>
                      <c:pt idx="2">
                        <c:v>41671</c:v>
                      </c:pt>
                      <c:pt idx="3">
                        <c:v>41699</c:v>
                      </c:pt>
                      <c:pt idx="4">
                        <c:v>41730</c:v>
                      </c:pt>
                      <c:pt idx="5">
                        <c:v>41760</c:v>
                      </c:pt>
                      <c:pt idx="6">
                        <c:v>41791</c:v>
                      </c:pt>
                      <c:pt idx="7">
                        <c:v>41821</c:v>
                      </c:pt>
                      <c:pt idx="8">
                        <c:v>41852</c:v>
                      </c:pt>
                      <c:pt idx="9">
                        <c:v>41883</c:v>
                      </c:pt>
                      <c:pt idx="10">
                        <c:v>41913</c:v>
                      </c:pt>
                      <c:pt idx="11">
                        <c:v>41944</c:v>
                      </c:pt>
                      <c:pt idx="12">
                        <c:v>41974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7100-495E-AD8C-F0C582F8C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2903040"/>
        <c:axId val="153281664"/>
        <c:axId val="0"/>
      </c:bar3DChart>
      <c:catAx>
        <c:axId val="15290304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crossAx val="153281664"/>
        <c:crosses val="autoZero"/>
        <c:auto val="1"/>
        <c:lblAlgn val="ctr"/>
        <c:lblOffset val="100"/>
        <c:noMultiLvlLbl val="1"/>
      </c:catAx>
      <c:valAx>
        <c:axId val="153281664"/>
        <c:scaling>
          <c:orientation val="minMax"/>
          <c:max val="3.8"/>
          <c:min val="2"/>
        </c:scaling>
        <c:delete val="0"/>
        <c:axPos val="l"/>
        <c:majorGridlines/>
        <c:numFmt formatCode="#,##0.000" sourceLinked="1"/>
        <c:majorTickMark val="none"/>
        <c:minorTickMark val="none"/>
        <c:tickLblPos val="nextTo"/>
        <c:spPr>
          <a:ln w="9525">
            <a:noFill/>
          </a:ln>
        </c:spPr>
        <c:crossAx val="15290304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33000000000000573" l="0.70866141732284715" r="0.89" t="0.62000000000000965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 b="1" i="0" baseline="0">
                <a:solidFill>
                  <a:sysClr val="windowText" lastClr="000000"/>
                </a:solidFill>
                <a:effectLst/>
              </a:rPr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2015 года  - декабрь </a:t>
            </a:r>
            <a:endParaRPr lang="ru-RU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Вспомог.таблица!$B$16:$I$16</c:f>
              <c:numCache>
                <c:formatCode>mmm\-yy</c:formatCode>
                <c:ptCount val="8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  <c:pt idx="3">
                  <c:v>43160</c:v>
                </c:pt>
                <c:pt idx="4">
                  <c:v>43191</c:v>
                </c:pt>
                <c:pt idx="5">
                  <c:v>43221</c:v>
                </c:pt>
                <c:pt idx="6">
                  <c:v>43252</c:v>
                </c:pt>
                <c:pt idx="7">
                  <c:v>43282</c:v>
                </c:pt>
              </c:numCache>
            </c:numRef>
          </c:cat>
          <c:val>
            <c:numRef>
              <c:f>Вспомог.таблица!$B$17:$I$17</c:f>
              <c:numCache>
                <c:formatCode>#\ ##0.000</c:formatCode>
                <c:ptCount val="8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  <c:pt idx="3">
                  <c:v>4.7709179372228983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B-4417-8569-05A63D78091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3016192"/>
        <c:axId val="153017728"/>
      </c:barChart>
      <c:dateAx>
        <c:axId val="15301619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17728"/>
        <c:crosses val="autoZero"/>
        <c:auto val="1"/>
        <c:lblOffset val="100"/>
        <c:baseTimeUnit val="months"/>
      </c:dateAx>
      <c:valAx>
        <c:axId val="15301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0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16197039734467E-2"/>
          <c:y val="1.4325163579904618E-2"/>
          <c:w val="0.64348378492160341"/>
          <c:h val="0.91513104875974949"/>
        </c:manualLayout>
      </c:layout>
      <c:lineChart>
        <c:grouping val="standard"/>
        <c:varyColors val="0"/>
        <c:ser>
          <c:idx val="0"/>
          <c:order val="0"/>
          <c:tx>
            <c:strRef>
              <c:f>Вспомог.таблица!$A$6</c:f>
              <c:strCache>
                <c:ptCount val="1"/>
                <c:pt idx="0">
                  <c:v>Промышленные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Вспомог.таблица!$B$6:$D$6</c:f>
              <c:numCache>
                <c:formatCode>0.0000</c:formatCode>
                <c:ptCount val="3"/>
                <c:pt idx="0">
                  <c:v>0</c:v>
                </c:pt>
                <c:pt idx="1">
                  <c:v>4.7291654540557015</c:v>
                </c:pt>
                <c:pt idx="2">
                  <c:v>4.9061304427268215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B-4F6A-B639-B518EBCE06CA}"/>
            </c:ext>
          </c:extLst>
        </c:ser>
        <c:ser>
          <c:idx val="1"/>
          <c:order val="1"/>
          <c:tx>
            <c:strRef>
              <c:f>Вспомог.таблица!$A$7</c:f>
              <c:strCache>
                <c:ptCount val="1"/>
                <c:pt idx="0">
                  <c:v>Электрифицированный городской транспорт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Вспомог.таблица!$B$7:$D$7</c:f>
            </c:numRef>
          </c:val>
          <c:smooth val="0"/>
          <c:extLst>
            <c:ext xmlns:c16="http://schemas.microsoft.com/office/drawing/2014/chart" uri="{C3380CC4-5D6E-409C-BE32-E72D297353CC}">
              <c16:uniqueId val="{00000001-ADAB-4F6A-B639-B518EBCE06CA}"/>
            </c:ext>
          </c:extLst>
        </c:ser>
        <c:ser>
          <c:idx val="2"/>
          <c:order val="2"/>
          <c:tx>
            <c:strRef>
              <c:f>Вспомог.таблица!$A$8</c:f>
              <c:strCache>
                <c:ptCount val="1"/>
                <c:pt idx="0">
                  <c:v>Непромышленные потребители</c:v>
                </c:pt>
              </c:strCache>
            </c:strRef>
          </c:tx>
          <c:marker>
            <c:symbol val="none"/>
          </c:marker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Вспомог.таблица!$B$8:$D$8</c:f>
              <c:numCache>
                <c:formatCode>0.0000</c:formatCode>
                <c:ptCount val="3"/>
                <c:pt idx="0">
                  <c:v>0</c:v>
                </c:pt>
                <c:pt idx="1">
                  <c:v>4.8024752041102374</c:v>
                </c:pt>
                <c:pt idx="2">
                  <c:v>4.9537552693022331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B-4F6A-B639-B518EBCE06CA}"/>
            </c:ext>
          </c:extLst>
        </c:ser>
        <c:ser>
          <c:idx val="3"/>
          <c:order val="3"/>
          <c:tx>
            <c:strRef>
              <c:f>Вспомог.таблица!$A$9</c:f>
              <c:strCache>
                <c:ptCount val="1"/>
                <c:pt idx="0">
                  <c:v>Сельскохозяйственные товаропроизводители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Вспомог.таблица!$B$9:$D$9</c:f>
              <c:numCache>
                <c:formatCode>0.0000</c:formatCode>
                <c:ptCount val="3"/>
                <c:pt idx="0">
                  <c:v>0</c:v>
                </c:pt>
                <c:pt idx="1">
                  <c:v>5.054533372073621</c:v>
                </c:pt>
                <c:pt idx="2">
                  <c:v>5.3172436422000571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AB-4F6A-B639-B518EBCE06CA}"/>
            </c:ext>
          </c:extLst>
        </c:ser>
        <c:ser>
          <c:idx val="4"/>
          <c:order val="4"/>
          <c:tx>
            <c:strRef>
              <c:f>Вспомог.таблица!$A$10</c:f>
              <c:strCache>
                <c:ptCount val="1"/>
                <c:pt idx="0">
                  <c:v>Бюджетные потребители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Вспомог.таблица!$B$10:$D$10</c:f>
              <c:numCache>
                <c:formatCode>0.0000</c:formatCode>
                <c:ptCount val="3"/>
                <c:pt idx="0">
                  <c:v>0</c:v>
                </c:pt>
                <c:pt idx="1">
                  <c:v>5.2784639634077379</c:v>
                </c:pt>
                <c:pt idx="2">
                  <c:v>5.442188360621401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AB-4F6A-B639-B518EBCE06CA}"/>
            </c:ext>
          </c:extLst>
        </c:ser>
        <c:ser>
          <c:idx val="5"/>
          <c:order val="5"/>
          <c:tx>
            <c:strRef>
              <c:f>Вспомог.таблица!$A$11</c:f>
              <c:strCache>
                <c:ptCount val="1"/>
                <c:pt idx="0">
                  <c:v>Средневзвешанная одноставочная цена на электроэнергию, всего по Астраханской области 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Вспомог.таблица!$B$5:$D$5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Вспомог.таблица!$B$11:$D$11</c:f>
              <c:numCache>
                <c:formatCode>0.0000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AB-4F6A-B639-B518EBCE0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571328"/>
        <c:axId val="153572864"/>
      </c:lineChart>
      <c:dateAx>
        <c:axId val="153571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53572864"/>
        <c:crossesAt val="0"/>
        <c:auto val="1"/>
        <c:lblOffset val="100"/>
        <c:baseTimeUnit val="months"/>
      </c:dateAx>
      <c:valAx>
        <c:axId val="153572864"/>
        <c:scaling>
          <c:orientation val="minMax"/>
          <c:min val="3"/>
        </c:scaling>
        <c:delete val="0"/>
        <c:axPos val="l"/>
        <c:majorGridlines/>
        <c:numFmt formatCode="0.0000" sourceLinked="1"/>
        <c:majorTickMark val="out"/>
        <c:minorTickMark val="none"/>
        <c:tickLblPos val="nextTo"/>
        <c:crossAx val="153571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Изменение средневзвешанной одноставочной нерегулируемой цены на электрическую энергию, отпускаемую "прочим потребителям" гарантирующим поставщиком ОАО "Астраханская энергосбытовая компания" (по данным формы № 46-ээ) за период декабрь 2014 года и январь-ма</a:t>
            </a:r>
          </a:p>
        </c:rich>
      </c:tx>
      <c:layout>
        <c:manualLayout>
          <c:xMode val="edge"/>
          <c:yMode val="edge"/>
          <c:x val="4.5936807229928933E-2"/>
          <c:y val="6.9070418476844891E-2"/>
        </c:manualLayout>
      </c:layout>
      <c:overlay val="0"/>
    </c:title>
    <c:autoTitleDeleted val="0"/>
    <c:view3D>
      <c:rotX val="15"/>
      <c:rotY val="15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718945157454782E-2"/>
          <c:y val="0.22892571250413651"/>
          <c:w val="0.94716542558699968"/>
          <c:h val="0.7315234738323125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Вспомог.таблица!$A$17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2.174194933820387E-17"/>
                  <c:y val="-2.6839099906840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76-44CD-BC27-DFB727871999}"/>
                </c:ext>
              </c:extLst>
            </c:dLbl>
            <c:dLbl>
              <c:idx val="1"/>
              <c:layout>
                <c:manualLayout>
                  <c:x val="1.1859382092575831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76-44CD-BC27-DFB727871999}"/>
                </c:ext>
              </c:extLst>
            </c:dLbl>
            <c:dLbl>
              <c:idx val="2"/>
              <c:layout>
                <c:manualLayout>
                  <c:x val="0"/>
                  <c:y val="-2.84178704895963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76-44CD-BC27-DFB727871999}"/>
                </c:ext>
              </c:extLst>
            </c:dLbl>
            <c:dLbl>
              <c:idx val="3"/>
              <c:layout>
                <c:manualLayout>
                  <c:x val="2.3718764185151663E-3"/>
                  <c:y val="-2.0524017575818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76-44CD-BC27-DFB727871999}"/>
                </c:ext>
              </c:extLst>
            </c:dLbl>
            <c:dLbl>
              <c:idx val="4"/>
              <c:layout>
                <c:manualLayout>
                  <c:x val="0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76-44CD-BC27-DFB727871999}"/>
                </c:ext>
              </c:extLst>
            </c:dLbl>
            <c:dLbl>
              <c:idx val="5"/>
              <c:layout>
                <c:manualLayout>
                  <c:x val="1.7789073138863749E-2"/>
                  <c:y val="-1.4208935244797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76-44CD-BC27-DFB727871999}"/>
                </c:ext>
              </c:extLst>
            </c:dLbl>
            <c:dLbl>
              <c:idx val="6"/>
              <c:layout>
                <c:manualLayout>
                  <c:x val="2.2532825975894212E-2"/>
                  <c:y val="-1.8945246993063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76-44CD-BC27-DFB727871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aseline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Вспомог.таблица!$B$16:$D$16</c:f>
              <c:numCache>
                <c:formatCode>mmm\-yy</c:formatCode>
                <c:ptCount val="3"/>
                <c:pt idx="0">
                  <c:v>43070</c:v>
                </c:pt>
                <c:pt idx="1">
                  <c:v>43101</c:v>
                </c:pt>
                <c:pt idx="2">
                  <c:v>43132</c:v>
                </c:pt>
              </c:numCache>
            </c:numRef>
          </c:cat>
          <c:val>
            <c:numRef>
              <c:f>Вспомог.таблица!$B$17:$D$17</c:f>
              <c:numCache>
                <c:formatCode>#\ ##0.000</c:formatCode>
                <c:ptCount val="3"/>
                <c:pt idx="0">
                  <c:v>0</c:v>
                </c:pt>
                <c:pt idx="1">
                  <c:v>4.907520621799657</c:v>
                </c:pt>
                <c:pt idx="2">
                  <c:v>5.0724875886541358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76-44CD-BC27-DFB72787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3615360"/>
        <c:axId val="153629440"/>
        <c:axId val="0"/>
      </c:bar3DChart>
      <c:dateAx>
        <c:axId val="15361536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ru-RU"/>
          </a:p>
        </c:txPr>
        <c:crossAx val="153629440"/>
        <c:crosses val="autoZero"/>
        <c:auto val="1"/>
        <c:lblOffset val="100"/>
        <c:baseTimeUnit val="months"/>
      </c:dateAx>
      <c:valAx>
        <c:axId val="153629440"/>
        <c:scaling>
          <c:orientation val="minMax"/>
          <c:max val="3.8"/>
          <c:min val="2"/>
        </c:scaling>
        <c:delete val="0"/>
        <c:axPos val="l"/>
        <c:majorGridlines/>
        <c:numFmt formatCode="#\ ##0.000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ru-RU"/>
          </a:p>
        </c:txPr>
        <c:crossAx val="153615360"/>
        <c:crosses val="autoZero"/>
        <c:crossBetween val="between"/>
        <c:majorUnit val="0.5"/>
      </c:valAx>
    </c:plotArea>
    <c:plotVisOnly val="1"/>
    <c:dispBlanksAs val="gap"/>
    <c:showDLblsOverMax val="0"/>
  </c:chart>
  <c:printSettings>
    <c:headerFooter/>
    <c:pageMargins b="0.75000000000000777" l="0.70000000000000062" r="0.70000000000000062" t="0.75000000000000777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6</xdr:row>
      <xdr:rowOff>38099</xdr:rowOff>
    </xdr:from>
    <xdr:to>
      <xdr:col>13</xdr:col>
      <xdr:colOff>504824</xdr:colOff>
      <xdr:row>36</xdr:row>
      <xdr:rowOff>85724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4</xdr:row>
      <xdr:rowOff>95249</xdr:rowOff>
    </xdr:from>
    <xdr:to>
      <xdr:col>17</xdr:col>
      <xdr:colOff>409575</xdr:colOff>
      <xdr:row>41</xdr:row>
      <xdr:rowOff>28574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136072</xdr:colOff>
      <xdr:row>4</xdr:row>
      <xdr:rowOff>81642</xdr:rowOff>
    </xdr:from>
    <xdr:to>
      <xdr:col>54</xdr:col>
      <xdr:colOff>244929</xdr:colOff>
      <xdr:row>20</xdr:row>
      <xdr:rowOff>121475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191861</xdr:colOff>
      <xdr:row>4</xdr:row>
      <xdr:rowOff>337457</xdr:rowOff>
    </xdr:from>
    <xdr:to>
      <xdr:col>34</xdr:col>
      <xdr:colOff>547007</xdr:colOff>
      <xdr:row>16</xdr:row>
      <xdr:rowOff>470807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4</xdr:row>
      <xdr:rowOff>85725</xdr:rowOff>
    </xdr:from>
    <xdr:to>
      <xdr:col>17</xdr:col>
      <xdr:colOff>352425</xdr:colOff>
      <xdr:row>32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183814</xdr:rowOff>
    </xdr:from>
    <xdr:to>
      <xdr:col>17</xdr:col>
      <xdr:colOff>116974</xdr:colOff>
      <xdr:row>48</xdr:row>
      <xdr:rowOff>175903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9;&#1093;&#1072;&#1085;&#1086;&#1074;&#1072;%20&#1070;&#1083;&#1080;&#1103;\&#1040;&#1069;&#1057;&#1050;%2046%20&#1092;&#1086;&#1088;&#1084;&#1099;\2013\46EE.2013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Раздел I. А"/>
      <sheetName val="Раздел I. Б"/>
      <sheetName val="Раздел I. В"/>
      <sheetName val="Раздел II. А"/>
      <sheetName val="Раздел II. Б"/>
      <sheetName val="Раздел III"/>
      <sheetName val="Раздел IV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_12"/>
      <sheetName val="mod_13"/>
      <sheetName val="mod_21"/>
      <sheetName val="mod_22"/>
      <sheetName val="mod_31"/>
      <sheetName val="mod_41"/>
      <sheetName val="modComm"/>
      <sheetName val="modButton"/>
      <sheetName val="REESTR_ORG"/>
      <sheetName val="modfrmCheckUpdates"/>
      <sheetName val="REESTR_MO"/>
      <sheetName val="modfrmReestr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>
        <row r="16">
          <cell r="G16" t="str">
            <v>ОАО "Астраханская энергосбытовая компания"</v>
          </cell>
        </row>
      </sheetData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4"/>
    <pageSetUpPr fitToPage="1"/>
  </sheetPr>
  <dimension ref="A1:AM52"/>
  <sheetViews>
    <sheetView zoomScale="80" zoomScaleNormal="80" zoomScaleSheetLayoutView="70" workbookViewId="0">
      <pane xSplit="3" ySplit="5" topLeftCell="AB48" activePane="bottomRight" state="frozen"/>
      <selection pane="topRight" activeCell="D1" sqref="D1"/>
      <selection pane="bottomLeft" activeCell="A6" sqref="A6"/>
      <selection pane="bottomRight" activeCell="AI76" sqref="AI76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610"/>
      <c r="K1" s="610"/>
      <c r="L1" s="610"/>
      <c r="R1" s="610"/>
      <c r="S1" s="610"/>
      <c r="T1" s="610"/>
    </row>
    <row r="2" spans="1:39" s="97" customFormat="1" ht="101.25" customHeight="1" x14ac:dyDescent="0.25">
      <c r="B2" s="612" t="s">
        <v>83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2"/>
      <c r="W2" s="2"/>
      <c r="X2" s="2"/>
      <c r="Y2" s="2"/>
      <c r="Z2" s="603">
        <v>3</v>
      </c>
      <c r="AA2" s="603"/>
      <c r="AB2" s="604">
        <v>5</v>
      </c>
      <c r="AC2" s="604"/>
    </row>
    <row r="3" spans="1:39" ht="27.75" customHeight="1" thickBot="1" x14ac:dyDescent="0.4">
      <c r="S3" s="611"/>
      <c r="T3" s="611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160" t="s">
        <v>26</v>
      </c>
      <c r="Q4" s="161"/>
      <c r="R4" s="608" t="s">
        <v>26</v>
      </c>
      <c r="S4" s="608"/>
      <c r="T4" s="608"/>
      <c r="U4" s="608"/>
      <c r="V4" s="18"/>
      <c r="W4" s="18"/>
      <c r="X4" s="18"/>
      <c r="Y4" s="18"/>
      <c r="Z4" s="600" t="s">
        <v>16</v>
      </c>
      <c r="AA4" s="600"/>
      <c r="AB4" s="600"/>
      <c r="AC4" s="600"/>
      <c r="AD4" s="600"/>
      <c r="AE4" s="601"/>
      <c r="AG4" s="599" t="s">
        <v>19</v>
      </c>
      <c r="AH4" s="600"/>
      <c r="AI4" s="600"/>
      <c r="AJ4" s="600"/>
      <c r="AK4" s="600"/>
      <c r="AL4" s="601"/>
    </row>
    <row r="5" spans="1:39" ht="61.5" customHeight="1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602"/>
      <c r="B6" s="168" t="s">
        <v>1</v>
      </c>
      <c r="C6" s="169">
        <v>100</v>
      </c>
      <c r="D6" s="30">
        <f>SUM(D7:D13)</f>
        <v>0</v>
      </c>
      <c r="E6" s="30">
        <f>SUM(E7:E13)</f>
        <v>0</v>
      </c>
      <c r="F6" s="30"/>
      <c r="G6" s="30">
        <f t="shared" ref="G6:H6" si="0">SUM(G7:G13)</f>
        <v>0</v>
      </c>
      <c r="H6" s="30">
        <f t="shared" si="0"/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74">
        <f>M6+J6+G6+D6</f>
        <v>110.62</v>
      </c>
      <c r="S6" s="175">
        <f>N6+K6+H6+E6</f>
        <v>657.41399999999999</v>
      </c>
      <c r="T6" s="176">
        <f>S6/R6</f>
        <v>5.9429940336286382</v>
      </c>
      <c r="U6" s="219">
        <f>T6*1.2</f>
        <v>7.131592840354366</v>
      </c>
      <c r="V6" s="12"/>
      <c r="W6" s="12"/>
      <c r="X6" s="12"/>
      <c r="Y6" s="12"/>
      <c r="Z6" s="245">
        <f>SUM(Z7:Z13)</f>
        <v>110.62</v>
      </c>
      <c r="AA6" s="245">
        <f>SUM(AA7:AA13)</f>
        <v>280.97199999999998</v>
      </c>
      <c r="AB6" s="245">
        <f>SUM(AB7:AB13)</f>
        <v>0.46500000000000002</v>
      </c>
      <c r="AC6" s="245">
        <f>SUM(AC7:AC13)</f>
        <v>376.44200000000001</v>
      </c>
      <c r="AD6" s="139">
        <f t="shared" ref="AD6:AD13" si="1">Z6</f>
        <v>110.62</v>
      </c>
      <c r="AE6" s="139">
        <f t="shared" ref="AE6:AE13" si="2">AA6+AC6</f>
        <v>657.41399999999999</v>
      </c>
      <c r="AF6" s="48"/>
      <c r="AG6" s="86">
        <f>SUM(AG7:AG13)</f>
        <v>0</v>
      </c>
      <c r="AH6" s="86">
        <f t="shared" ref="AH6:AJ6" si="3">SUM(AH7:AH13)</f>
        <v>0</v>
      </c>
      <c r="AI6" s="86">
        <f t="shared" si="3"/>
        <v>0</v>
      </c>
      <c r="AJ6" s="86">
        <f t="shared" si="3"/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602"/>
      <c r="B7" s="179" t="s">
        <v>7</v>
      </c>
      <c r="C7" s="180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52">
        <f t="shared" ref="J7:J29" si="4">AD7</f>
        <v>0</v>
      </c>
      <c r="K7" s="252">
        <f t="shared" ref="K7:K29" si="5">AE7</f>
        <v>0</v>
      </c>
      <c r="L7" s="253"/>
      <c r="M7" s="252">
        <f t="shared" ref="M7:M21" si="6">AK7</f>
        <v>0</v>
      </c>
      <c r="N7" s="254">
        <f t="shared" ref="N7:N14" si="7">AL7</f>
        <v>0</v>
      </c>
      <c r="O7" s="39"/>
      <c r="P7" s="35"/>
      <c r="Q7" s="36"/>
      <c r="R7" s="174">
        <f t="shared" ref="R7:R13" si="8">M7+J7+G7+D7</f>
        <v>0</v>
      </c>
      <c r="S7" s="175">
        <f t="shared" ref="S7:S13" si="9">N7+K7+H7+E7</f>
        <v>0</v>
      </c>
      <c r="T7" s="176"/>
      <c r="U7" s="219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1"/>
        <v>0</v>
      </c>
      <c r="AE7" s="19">
        <f t="shared" si="2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6" si="10">AG7</f>
        <v>0</v>
      </c>
      <c r="AL7" s="87">
        <f t="shared" ref="AL7:AL38" si="11">AH7+AJ7</f>
        <v>0</v>
      </c>
    </row>
    <row r="8" spans="1:39" ht="26.25" customHeight="1" x14ac:dyDescent="0.25">
      <c r="A8" s="602"/>
      <c r="B8" s="179" t="s">
        <v>8</v>
      </c>
      <c r="C8" s="180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52">
        <f t="shared" si="4"/>
        <v>0</v>
      </c>
      <c r="K8" s="252">
        <f t="shared" si="5"/>
        <v>0</v>
      </c>
      <c r="L8" s="253"/>
      <c r="M8" s="252">
        <f t="shared" si="6"/>
        <v>0</v>
      </c>
      <c r="N8" s="254">
        <f t="shared" si="7"/>
        <v>0</v>
      </c>
      <c r="O8" s="39"/>
      <c r="P8" s="35"/>
      <c r="Q8" s="36"/>
      <c r="R8" s="174">
        <f t="shared" si="8"/>
        <v>0</v>
      </c>
      <c r="S8" s="175">
        <f t="shared" si="9"/>
        <v>0</v>
      </c>
      <c r="T8" s="176"/>
      <c r="U8" s="219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1"/>
        <v>0</v>
      </c>
      <c r="AE8" s="19">
        <f t="shared" si="2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10"/>
        <v>0</v>
      </c>
      <c r="AL8" s="87">
        <f t="shared" si="11"/>
        <v>0</v>
      </c>
    </row>
    <row r="9" spans="1:39" ht="15.75" x14ac:dyDescent="0.25">
      <c r="A9" s="602"/>
      <c r="B9" s="179" t="s">
        <v>9</v>
      </c>
      <c r="C9" s="180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52">
        <f t="shared" si="4"/>
        <v>0</v>
      </c>
      <c r="K9" s="252">
        <f t="shared" si="5"/>
        <v>0</v>
      </c>
      <c r="L9" s="253"/>
      <c r="M9" s="252">
        <f t="shared" si="6"/>
        <v>0</v>
      </c>
      <c r="N9" s="254">
        <f t="shared" si="7"/>
        <v>0</v>
      </c>
      <c r="O9" s="39"/>
      <c r="P9" s="35"/>
      <c r="Q9" s="36"/>
      <c r="R9" s="174">
        <f t="shared" si="8"/>
        <v>0</v>
      </c>
      <c r="S9" s="175">
        <f t="shared" si="9"/>
        <v>0</v>
      </c>
      <c r="T9" s="176"/>
      <c r="U9" s="219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1"/>
        <v>0</v>
      </c>
      <c r="AE9" s="19">
        <f t="shared" si="2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10"/>
        <v>0</v>
      </c>
      <c r="AL9" s="87">
        <f t="shared" si="11"/>
        <v>0</v>
      </c>
    </row>
    <row r="10" spans="1:39" ht="15.75" x14ac:dyDescent="0.25">
      <c r="A10" s="602"/>
      <c r="B10" s="179" t="s">
        <v>10</v>
      </c>
      <c r="C10" s="180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52">
        <f t="shared" si="4"/>
        <v>110.62</v>
      </c>
      <c r="K10" s="252">
        <f t="shared" si="5"/>
        <v>657.41399999999999</v>
      </c>
      <c r="L10" s="253"/>
      <c r="M10" s="252">
        <f t="shared" si="6"/>
        <v>0</v>
      </c>
      <c r="N10" s="254">
        <f t="shared" si="7"/>
        <v>0</v>
      </c>
      <c r="O10" s="39"/>
      <c r="P10" s="35"/>
      <c r="Q10" s="36"/>
      <c r="R10" s="174">
        <f t="shared" si="8"/>
        <v>110.62</v>
      </c>
      <c r="S10" s="175">
        <f t="shared" si="9"/>
        <v>657.41399999999999</v>
      </c>
      <c r="T10" s="176">
        <f t="shared" ref="T10:T47" si="12">S10/R10</f>
        <v>5.9429940336286382</v>
      </c>
      <c r="U10" s="219">
        <f t="shared" ref="U10:U47" si="13">T10*1.2</f>
        <v>7.131592840354366</v>
      </c>
      <c r="V10" s="12"/>
      <c r="W10" s="12"/>
      <c r="X10" s="12"/>
      <c r="Y10" s="12"/>
      <c r="Z10" s="240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1"/>
        <v>110.62</v>
      </c>
      <c r="AE10" s="19">
        <f t="shared" si="2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10"/>
        <v>0</v>
      </c>
      <c r="AL10" s="87">
        <f t="shared" si="11"/>
        <v>0</v>
      </c>
    </row>
    <row r="11" spans="1:39" ht="30" customHeight="1" x14ac:dyDescent="0.25">
      <c r="A11" s="602"/>
      <c r="B11" s="179" t="s">
        <v>11</v>
      </c>
      <c r="C11" s="180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52">
        <f t="shared" si="4"/>
        <v>0</v>
      </c>
      <c r="K11" s="252">
        <f t="shared" si="5"/>
        <v>0</v>
      </c>
      <c r="L11" s="253"/>
      <c r="M11" s="252">
        <f t="shared" si="6"/>
        <v>0</v>
      </c>
      <c r="N11" s="254">
        <f t="shared" si="7"/>
        <v>0</v>
      </c>
      <c r="O11" s="39"/>
      <c r="P11" s="35"/>
      <c r="Q11" s="36"/>
      <c r="R11" s="174">
        <f t="shared" si="8"/>
        <v>0</v>
      </c>
      <c r="S11" s="175">
        <f t="shared" si="9"/>
        <v>0</v>
      </c>
      <c r="T11" s="176"/>
      <c r="U11" s="219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1"/>
        <v>0</v>
      </c>
      <c r="AE11" s="19">
        <f t="shared" si="2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10"/>
        <v>0</v>
      </c>
      <c r="AL11" s="87">
        <f t="shared" si="11"/>
        <v>0</v>
      </c>
    </row>
    <row r="12" spans="1:39" ht="15.75" x14ac:dyDescent="0.25">
      <c r="A12" s="602"/>
      <c r="B12" s="179" t="s">
        <v>12</v>
      </c>
      <c r="C12" s="180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52">
        <f t="shared" si="4"/>
        <v>0</v>
      </c>
      <c r="K12" s="252">
        <f t="shared" si="5"/>
        <v>0</v>
      </c>
      <c r="L12" s="253"/>
      <c r="M12" s="252">
        <f t="shared" si="6"/>
        <v>0</v>
      </c>
      <c r="N12" s="254">
        <f t="shared" si="7"/>
        <v>0</v>
      </c>
      <c r="O12" s="39"/>
      <c r="P12" s="35"/>
      <c r="Q12" s="36"/>
      <c r="R12" s="174">
        <f t="shared" si="8"/>
        <v>0</v>
      </c>
      <c r="S12" s="175">
        <f t="shared" si="9"/>
        <v>0</v>
      </c>
      <c r="T12" s="176"/>
      <c r="U12" s="219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1"/>
        <v>0</v>
      </c>
      <c r="AE12" s="19">
        <f t="shared" si="2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10"/>
        <v>0</v>
      </c>
      <c r="AL12" s="87">
        <f t="shared" si="11"/>
        <v>0</v>
      </c>
    </row>
    <row r="13" spans="1:39" ht="24.75" customHeight="1" x14ac:dyDescent="0.25">
      <c r="A13" s="602"/>
      <c r="B13" s="179" t="s">
        <v>13</v>
      </c>
      <c r="C13" s="180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52">
        <f t="shared" si="4"/>
        <v>0</v>
      </c>
      <c r="K13" s="252">
        <f t="shared" si="5"/>
        <v>0</v>
      </c>
      <c r="L13" s="42"/>
      <c r="M13" s="252">
        <f t="shared" si="6"/>
        <v>0</v>
      </c>
      <c r="N13" s="254">
        <f t="shared" si="7"/>
        <v>0</v>
      </c>
      <c r="O13" s="37"/>
      <c r="P13" s="37"/>
      <c r="Q13" s="37"/>
      <c r="R13" s="174">
        <f t="shared" si="8"/>
        <v>0</v>
      </c>
      <c r="S13" s="175">
        <f t="shared" si="9"/>
        <v>0</v>
      </c>
      <c r="T13" s="176"/>
      <c r="U13" s="219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1"/>
        <v>0</v>
      </c>
      <c r="AE13" s="19">
        <f t="shared" si="2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10"/>
        <v>0</v>
      </c>
      <c r="AL13" s="87">
        <f t="shared" si="11"/>
        <v>0</v>
      </c>
    </row>
    <row r="14" spans="1:39" ht="63.75" customHeight="1" x14ac:dyDescent="0.25">
      <c r="A14" s="602"/>
      <c r="B14" s="168" t="s">
        <v>17</v>
      </c>
      <c r="C14" s="169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4"/>
        <v>12168.05</v>
      </c>
      <c r="K14" s="32">
        <f t="shared" si="5"/>
        <v>54494.125</v>
      </c>
      <c r="L14" s="40">
        <f>K14/J14</f>
        <v>4.4784599833169656</v>
      </c>
      <c r="M14" s="32">
        <f t="shared" si="6"/>
        <v>6712.4570000000003</v>
      </c>
      <c r="N14" s="33">
        <f t="shared" si="7"/>
        <v>20510.234000000004</v>
      </c>
      <c r="O14" s="40">
        <f>N14/M14</f>
        <v>3.0555479163590924</v>
      </c>
      <c r="P14" s="35"/>
      <c r="Q14" s="36"/>
      <c r="R14" s="174">
        <f t="shared" ref="R14:S16" si="14">M14+J14+G14+D14</f>
        <v>18880.506999999998</v>
      </c>
      <c r="S14" s="175">
        <f t="shared" si="14"/>
        <v>75004.358999999997</v>
      </c>
      <c r="T14" s="176">
        <f t="shared" si="12"/>
        <v>3.9725818273841909</v>
      </c>
      <c r="U14" s="219">
        <f t="shared" si="13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46">
        <f>Z14</f>
        <v>12168.05</v>
      </c>
      <c r="AE14" s="246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10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602"/>
      <c r="B15" s="179" t="s">
        <v>7</v>
      </c>
      <c r="C15" s="180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52">
        <f t="shared" si="4"/>
        <v>1896.2909999999999</v>
      </c>
      <c r="K15" s="252">
        <f t="shared" si="5"/>
        <v>7907.0320000000002</v>
      </c>
      <c r="L15" s="44">
        <f t="shared" ref="L15:L26" si="15">K15/J15</f>
        <v>4.169735552191093</v>
      </c>
      <c r="M15" s="252">
        <f t="shared" si="6"/>
        <v>0</v>
      </c>
      <c r="N15" s="43">
        <f>AL15</f>
        <v>0</v>
      </c>
      <c r="O15" s="44"/>
      <c r="P15" s="35"/>
      <c r="Q15" s="36"/>
      <c r="R15" s="187">
        <f t="shared" si="14"/>
        <v>1896.2909999999999</v>
      </c>
      <c r="S15" s="188">
        <f t="shared" si="14"/>
        <v>7907.0320000000002</v>
      </c>
      <c r="T15" s="176">
        <f t="shared" si="12"/>
        <v>4.169735552191093</v>
      </c>
      <c r="U15" s="219">
        <f t="shared" si="13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7" si="16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10"/>
        <v>0</v>
      </c>
      <c r="AL15" s="87">
        <f t="shared" si="11"/>
        <v>0</v>
      </c>
    </row>
    <row r="16" spans="1:39" ht="15.75" x14ac:dyDescent="0.25">
      <c r="A16" s="602"/>
      <c r="B16" s="179" t="s">
        <v>8</v>
      </c>
      <c r="C16" s="180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52">
        <f t="shared" si="4"/>
        <v>0</v>
      </c>
      <c r="K16" s="252">
        <f t="shared" si="5"/>
        <v>0</v>
      </c>
      <c r="L16" s="44"/>
      <c r="M16" s="252">
        <f t="shared" si="6"/>
        <v>0</v>
      </c>
      <c r="N16" s="43">
        <f t="shared" ref="N16:N17" si="17">AL16</f>
        <v>0</v>
      </c>
      <c r="O16" s="44"/>
      <c r="P16" s="35"/>
      <c r="Q16" s="36"/>
      <c r="R16" s="187">
        <f t="shared" si="14"/>
        <v>0</v>
      </c>
      <c r="S16" s="188">
        <f t="shared" si="14"/>
        <v>0</v>
      </c>
      <c r="T16" s="176"/>
      <c r="U16" s="219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16"/>
        <v>0</v>
      </c>
      <c r="AE16" s="19">
        <f t="shared" ref="AE16:AE37" si="18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10"/>
        <v>0</v>
      </c>
      <c r="AL16" s="87">
        <f t="shared" si="11"/>
        <v>0</v>
      </c>
    </row>
    <row r="17" spans="1:38" ht="15.75" x14ac:dyDescent="0.25">
      <c r="A17" s="602"/>
      <c r="B17" s="179" t="s">
        <v>9</v>
      </c>
      <c r="C17" s="180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52">
        <f t="shared" si="4"/>
        <v>0</v>
      </c>
      <c r="K17" s="252">
        <f t="shared" si="5"/>
        <v>0</v>
      </c>
      <c r="L17" s="44"/>
      <c r="M17" s="252">
        <f t="shared" si="6"/>
        <v>0</v>
      </c>
      <c r="N17" s="43">
        <f t="shared" si="17"/>
        <v>0</v>
      </c>
      <c r="O17" s="44"/>
      <c r="P17" s="35"/>
      <c r="Q17" s="36"/>
      <c r="R17" s="187">
        <f>M17+J17+G17+D17</f>
        <v>0</v>
      </c>
      <c r="S17" s="188">
        <f t="shared" ref="R17:S21" si="19">N17+K17+H17+E17</f>
        <v>0</v>
      </c>
      <c r="T17" s="176"/>
      <c r="U17" s="219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16"/>
        <v>0</v>
      </c>
      <c r="AE17" s="19">
        <f t="shared" si="18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10"/>
        <v>0</v>
      </c>
      <c r="AL17" s="87">
        <f t="shared" si="11"/>
        <v>0</v>
      </c>
    </row>
    <row r="18" spans="1:38" ht="15.75" x14ac:dyDescent="0.25">
      <c r="A18" s="602"/>
      <c r="B18" s="179" t="s">
        <v>10</v>
      </c>
      <c r="C18" s="180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52">
        <f t="shared" si="4"/>
        <v>9200.4050000000007</v>
      </c>
      <c r="K18" s="252">
        <f t="shared" si="5"/>
        <v>41349.953999999998</v>
      </c>
      <c r="L18" s="44">
        <f t="shared" si="15"/>
        <v>4.4943623677435935</v>
      </c>
      <c r="M18" s="252">
        <f t="shared" si="6"/>
        <v>6022.2910000000002</v>
      </c>
      <c r="N18" s="43">
        <f t="shared" ref="M18:N29" si="20">AL18</f>
        <v>18290.253000000001</v>
      </c>
      <c r="O18" s="44">
        <f>N18/M18</f>
        <v>3.0370921963086808</v>
      </c>
      <c r="P18" s="35"/>
      <c r="Q18" s="36"/>
      <c r="R18" s="187">
        <f t="shared" si="19"/>
        <v>15222.696</v>
      </c>
      <c r="S18" s="188">
        <f t="shared" si="19"/>
        <v>59640.206999999995</v>
      </c>
      <c r="T18" s="176">
        <f t="shared" si="12"/>
        <v>3.9178478634796354</v>
      </c>
      <c r="U18" s="219">
        <f t="shared" si="13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16"/>
        <v>9200.4050000000007</v>
      </c>
      <c r="AE18" s="19">
        <f t="shared" si="18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10"/>
        <v>6022.2910000000002</v>
      </c>
      <c r="AL18" s="87">
        <f t="shared" si="11"/>
        <v>18290.253000000001</v>
      </c>
    </row>
    <row r="19" spans="1:38" ht="15.75" x14ac:dyDescent="0.25">
      <c r="A19" s="602"/>
      <c r="B19" s="179" t="s">
        <v>11</v>
      </c>
      <c r="C19" s="180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52">
        <f t="shared" si="4"/>
        <v>196.41800000000001</v>
      </c>
      <c r="K19" s="252">
        <f t="shared" si="5"/>
        <v>975.69800000000009</v>
      </c>
      <c r="L19" s="44"/>
      <c r="M19" s="252">
        <f t="shared" si="6"/>
        <v>0</v>
      </c>
      <c r="N19" s="43">
        <f t="shared" si="20"/>
        <v>0</v>
      </c>
      <c r="O19" s="44"/>
      <c r="P19" s="35"/>
      <c r="Q19" s="36"/>
      <c r="R19" s="187">
        <f t="shared" si="19"/>
        <v>196.41800000000001</v>
      </c>
      <c r="S19" s="188">
        <f t="shared" ref="S19:S24" si="21">N19+K19+H19+E19</f>
        <v>975.69800000000009</v>
      </c>
      <c r="T19" s="176">
        <f t="shared" si="12"/>
        <v>4.9674571576943052</v>
      </c>
      <c r="U19" s="219">
        <f t="shared" si="13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16"/>
        <v>196.41800000000001</v>
      </c>
      <c r="AE19" s="19">
        <f t="shared" si="18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10"/>
        <v>0</v>
      </c>
      <c r="AL19" s="87">
        <f t="shared" si="11"/>
        <v>0</v>
      </c>
    </row>
    <row r="20" spans="1:38" ht="15.75" x14ac:dyDescent="0.25">
      <c r="A20" s="602"/>
      <c r="B20" s="179" t="s">
        <v>12</v>
      </c>
      <c r="C20" s="180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52">
        <f t="shared" si="4"/>
        <v>874.93600000000004</v>
      </c>
      <c r="K20" s="252">
        <f t="shared" si="5"/>
        <v>4261.4409999999998</v>
      </c>
      <c r="L20" s="44">
        <f t="shared" si="15"/>
        <v>4.8705745334515891</v>
      </c>
      <c r="M20" s="252">
        <f t="shared" si="6"/>
        <v>690.16600000000005</v>
      </c>
      <c r="N20" s="43">
        <f t="shared" si="20"/>
        <v>2219.9809999999998</v>
      </c>
      <c r="O20" s="44">
        <f t="shared" ref="O20:O28" si="22">N20/M20</f>
        <v>3.2165899218448888</v>
      </c>
      <c r="P20" s="35"/>
      <c r="Q20" s="36"/>
      <c r="R20" s="187">
        <f t="shared" si="19"/>
        <v>1565.1020000000001</v>
      </c>
      <c r="S20" s="188">
        <f t="shared" si="21"/>
        <v>6481.4219999999996</v>
      </c>
      <c r="T20" s="176">
        <f t="shared" si="12"/>
        <v>4.141213799483995</v>
      </c>
      <c r="U20" s="219">
        <f t="shared" si="13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16"/>
        <v>874.93600000000004</v>
      </c>
      <c r="AE20" s="19">
        <f t="shared" si="18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10"/>
        <v>690.16600000000005</v>
      </c>
      <c r="AL20" s="87">
        <f t="shared" si="11"/>
        <v>2219.9809999999998</v>
      </c>
    </row>
    <row r="21" spans="1:38" ht="15.75" x14ac:dyDescent="0.25">
      <c r="A21" s="602"/>
      <c r="B21" s="179" t="s">
        <v>13</v>
      </c>
      <c r="C21" s="180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52">
        <f t="shared" si="4"/>
        <v>0</v>
      </c>
      <c r="K21" s="252">
        <f t="shared" si="5"/>
        <v>0</v>
      </c>
      <c r="L21" s="44"/>
      <c r="M21" s="252">
        <f t="shared" si="6"/>
        <v>0</v>
      </c>
      <c r="N21" s="43">
        <f>AL21</f>
        <v>0</v>
      </c>
      <c r="O21" s="44"/>
      <c r="P21" s="35"/>
      <c r="Q21" s="36"/>
      <c r="R21" s="187">
        <f t="shared" si="19"/>
        <v>0</v>
      </c>
      <c r="S21" s="188">
        <f t="shared" si="21"/>
        <v>0</v>
      </c>
      <c r="T21" s="176"/>
      <c r="U21" s="219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16"/>
        <v>0</v>
      </c>
      <c r="AE21" s="19">
        <f t="shared" si="18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10"/>
        <v>0</v>
      </c>
      <c r="AL21" s="87">
        <f t="shared" si="11"/>
        <v>0</v>
      </c>
    </row>
    <row r="22" spans="1:38" ht="36" x14ac:dyDescent="0.25">
      <c r="A22" s="602"/>
      <c r="B22" s="168" t="s">
        <v>74</v>
      </c>
      <c r="C22" s="169">
        <v>300</v>
      </c>
      <c r="D22" s="249">
        <f>SUM(D23:D29)</f>
        <v>76005.717000000004</v>
      </c>
      <c r="E22" s="249">
        <f>SUM(E23:E29)</f>
        <v>394744.00900000002</v>
      </c>
      <c r="F22" s="249"/>
      <c r="G22" s="249">
        <f t="shared" ref="G22:H22" si="23">SUM(G23:G29)</f>
        <v>1951.0119999999999</v>
      </c>
      <c r="H22" s="249">
        <f t="shared" si="23"/>
        <v>10625.097</v>
      </c>
      <c r="I22" s="44">
        <f>H22/G22</f>
        <v>5.445941388366653</v>
      </c>
      <c r="J22" s="32">
        <f t="shared" si="4"/>
        <v>2498.5659999999998</v>
      </c>
      <c r="K22" s="32">
        <f t="shared" si="5"/>
        <v>10831.856</v>
      </c>
      <c r="L22" s="40">
        <f t="shared" si="15"/>
        <v>4.3352290874045352</v>
      </c>
      <c r="M22" s="32">
        <f>AK22</f>
        <v>2574.8629999999998</v>
      </c>
      <c r="N22" s="33">
        <f t="shared" si="20"/>
        <v>8808.8249999999989</v>
      </c>
      <c r="O22" s="40">
        <f>N22/M22</f>
        <v>3.4210849276252753</v>
      </c>
      <c r="P22" s="35"/>
      <c r="Q22" s="36"/>
      <c r="R22" s="174">
        <f>M22+J22+G22+D22</f>
        <v>83030.15800000001</v>
      </c>
      <c r="S22" s="175">
        <f t="shared" si="21"/>
        <v>425009.78700000001</v>
      </c>
      <c r="T22" s="176">
        <f t="shared" si="12"/>
        <v>5.1187399522954049</v>
      </c>
      <c r="U22" s="219">
        <f t="shared" si="13"/>
        <v>6.1424879427544861</v>
      </c>
      <c r="V22" s="12"/>
      <c r="W22" s="12"/>
      <c r="X22" s="12"/>
      <c r="Y22" s="12"/>
      <c r="Z22" s="74">
        <f>SUM(Z23:Z29)</f>
        <v>2498.5659999999998</v>
      </c>
      <c r="AA22" s="74">
        <f>SUM(AA23:AA29)</f>
        <v>9058.9930000000004</v>
      </c>
      <c r="AB22" s="74">
        <f>SUM(AB23:AB29)</f>
        <v>2.1890000000000001</v>
      </c>
      <c r="AC22" s="74">
        <f>SUM(AC23:AC29)</f>
        <v>1772.8630000000001</v>
      </c>
      <c r="AD22" s="246">
        <f t="shared" si="16"/>
        <v>2498.5659999999998</v>
      </c>
      <c r="AE22" s="246">
        <f t="shared" si="18"/>
        <v>10831.856</v>
      </c>
      <c r="AF22" s="48"/>
      <c r="AG22" s="74">
        <f>SUM(AG23:AG29)</f>
        <v>2574.8629999999998</v>
      </c>
      <c r="AH22" s="74">
        <f>SUM(AH23:AH29)</f>
        <v>5603.6929999999993</v>
      </c>
      <c r="AI22" s="74">
        <f>SUM(AI23:AI29)</f>
        <v>3.5540000000000003</v>
      </c>
      <c r="AJ22" s="74">
        <f>SUM(AJ23:AJ29)</f>
        <v>3205.1320000000001</v>
      </c>
      <c r="AK22" s="52">
        <f t="shared" ref="AK22" si="24">AK23+AK24+AK25+AK26+AK27+AK28+AK29</f>
        <v>2574.8629999999998</v>
      </c>
      <c r="AL22" s="138">
        <f>AH22+AJ22</f>
        <v>8808.8249999999989</v>
      </c>
    </row>
    <row r="23" spans="1:38" ht="15.75" x14ac:dyDescent="0.25">
      <c r="A23" s="602"/>
      <c r="B23" s="179" t="s">
        <v>7</v>
      </c>
      <c r="C23" s="180">
        <v>311</v>
      </c>
      <c r="D23" s="236">
        <v>7774.5119999999997</v>
      </c>
      <c r="E23" s="37">
        <v>37874.377999999997</v>
      </c>
      <c r="F23" s="44">
        <f>E23/D23</f>
        <v>4.8716084044889243</v>
      </c>
      <c r="G23" s="37">
        <v>0</v>
      </c>
      <c r="H23" s="37">
        <v>0</v>
      </c>
      <c r="I23" s="44"/>
      <c r="J23" s="252">
        <f t="shared" si="4"/>
        <v>208.018</v>
      </c>
      <c r="K23" s="252">
        <f t="shared" si="5"/>
        <v>937.16899999999998</v>
      </c>
      <c r="L23" s="44"/>
      <c r="M23" s="42">
        <f t="shared" si="20"/>
        <v>0</v>
      </c>
      <c r="N23" s="43">
        <f t="shared" si="20"/>
        <v>0</v>
      </c>
      <c r="O23" s="44"/>
      <c r="P23" s="35"/>
      <c r="Q23" s="36"/>
      <c r="R23" s="187">
        <f>M23+J23+G23+D23</f>
        <v>7982.53</v>
      </c>
      <c r="S23" s="188">
        <f t="shared" si="21"/>
        <v>38811.546999999999</v>
      </c>
      <c r="T23" s="176">
        <f t="shared" si="12"/>
        <v>4.8620609004914481</v>
      </c>
      <c r="U23" s="219">
        <f t="shared" si="13"/>
        <v>5.8344730805897376</v>
      </c>
      <c r="V23" s="13"/>
      <c r="W23" s="13"/>
      <c r="X23" s="13"/>
      <c r="Y23" s="13"/>
      <c r="Z23" s="68">
        <v>208.018</v>
      </c>
      <c r="AA23" s="68">
        <v>799.06700000000001</v>
      </c>
      <c r="AB23" s="53">
        <v>0.17100000000000001</v>
      </c>
      <c r="AC23" s="52">
        <v>138.102</v>
      </c>
      <c r="AD23" s="19">
        <f t="shared" si="16"/>
        <v>208.018</v>
      </c>
      <c r="AE23" s="19">
        <f t="shared" si="18"/>
        <v>937.16899999999998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10"/>
        <v>0</v>
      </c>
      <c r="AL23" s="87">
        <f t="shared" si="11"/>
        <v>0</v>
      </c>
    </row>
    <row r="24" spans="1:38" ht="15.75" x14ac:dyDescent="0.25">
      <c r="A24" s="602"/>
      <c r="B24" s="179" t="s">
        <v>8</v>
      </c>
      <c r="C24" s="180">
        <v>321</v>
      </c>
      <c r="D24" s="37">
        <v>0</v>
      </c>
      <c r="E24" s="37">
        <v>0</v>
      </c>
      <c r="F24" s="44"/>
      <c r="G24" s="37">
        <v>0</v>
      </c>
      <c r="H24" s="37">
        <v>0</v>
      </c>
      <c r="I24" s="44"/>
      <c r="J24" s="252">
        <f t="shared" si="4"/>
        <v>0</v>
      </c>
      <c r="K24" s="252">
        <f t="shared" si="5"/>
        <v>0</v>
      </c>
      <c r="L24" s="44"/>
      <c r="M24" s="42">
        <f t="shared" si="20"/>
        <v>0</v>
      </c>
      <c r="N24" s="43">
        <f t="shared" si="20"/>
        <v>0</v>
      </c>
      <c r="O24" s="44"/>
      <c r="P24" s="35"/>
      <c r="Q24" s="36"/>
      <c r="R24" s="187">
        <f t="shared" ref="R24:S29" si="25">M24+J24+G24+D24</f>
        <v>0</v>
      </c>
      <c r="S24" s="188">
        <f t="shared" si="21"/>
        <v>0</v>
      </c>
      <c r="T24" s="176"/>
      <c r="U24" s="219"/>
      <c r="V24" s="13"/>
      <c r="W24" s="13"/>
      <c r="X24" s="13"/>
      <c r="Y24" s="13"/>
      <c r="Z24" s="68">
        <v>0</v>
      </c>
      <c r="AA24" s="68">
        <v>0</v>
      </c>
      <c r="AB24" s="53">
        <v>0</v>
      </c>
      <c r="AC24" s="52">
        <v>0</v>
      </c>
      <c r="AD24" s="19">
        <f t="shared" si="16"/>
        <v>0</v>
      </c>
      <c r="AE24" s="19">
        <f t="shared" si="18"/>
        <v>0</v>
      </c>
      <c r="AF24" s="48"/>
      <c r="AG24" s="28">
        <v>0</v>
      </c>
      <c r="AH24" s="28">
        <v>0</v>
      </c>
      <c r="AI24" s="27">
        <v>0</v>
      </c>
      <c r="AJ24" s="28">
        <v>0</v>
      </c>
      <c r="AK24" s="4">
        <f t="shared" si="10"/>
        <v>0</v>
      </c>
      <c r="AL24" s="87">
        <f t="shared" si="11"/>
        <v>0</v>
      </c>
    </row>
    <row r="25" spans="1:38" ht="15.75" x14ac:dyDescent="0.25">
      <c r="A25" s="602"/>
      <c r="B25" s="179" t="s">
        <v>9</v>
      </c>
      <c r="C25" s="180">
        <v>331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52">
        <f t="shared" si="4"/>
        <v>0</v>
      </c>
      <c r="K25" s="252">
        <f t="shared" si="5"/>
        <v>0</v>
      </c>
      <c r="L25" s="44"/>
      <c r="M25" s="42">
        <f t="shared" si="20"/>
        <v>0</v>
      </c>
      <c r="N25" s="43">
        <f t="shared" si="20"/>
        <v>0</v>
      </c>
      <c r="O25" s="44"/>
      <c r="P25" s="35"/>
      <c r="Q25" s="36"/>
      <c r="R25" s="187">
        <f t="shared" si="25"/>
        <v>0</v>
      </c>
      <c r="S25" s="188">
        <f t="shared" si="25"/>
        <v>0</v>
      </c>
      <c r="T25" s="176"/>
      <c r="U25" s="219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16"/>
        <v>0</v>
      </c>
      <c r="AE25" s="19">
        <f t="shared" si="18"/>
        <v>0</v>
      </c>
      <c r="AF25" s="48"/>
      <c r="AG25" s="29">
        <v>0</v>
      </c>
      <c r="AH25" s="29">
        <v>0</v>
      </c>
      <c r="AI25" s="27">
        <v>0</v>
      </c>
      <c r="AJ25" s="27">
        <v>0</v>
      </c>
      <c r="AK25" s="4">
        <f t="shared" si="10"/>
        <v>0</v>
      </c>
      <c r="AL25" s="87">
        <f t="shared" si="11"/>
        <v>0</v>
      </c>
    </row>
    <row r="26" spans="1:38" ht="15.75" x14ac:dyDescent="0.25">
      <c r="A26" s="602"/>
      <c r="B26" s="179" t="s">
        <v>10</v>
      </c>
      <c r="C26" s="180">
        <v>341</v>
      </c>
      <c r="D26" s="236">
        <v>46089.788999999997</v>
      </c>
      <c r="E26" s="37">
        <v>237136.524</v>
      </c>
      <c r="F26" s="44">
        <f>E26/D26</f>
        <v>5.1450989285283999</v>
      </c>
      <c r="G26" s="236">
        <v>1951.0119999999999</v>
      </c>
      <c r="H26" s="236">
        <v>10625.097</v>
      </c>
      <c r="I26" s="44">
        <f t="shared" ref="I26" si="26">H26/G26</f>
        <v>5.445941388366653</v>
      </c>
      <c r="J26" s="252">
        <f t="shared" si="4"/>
        <v>1793.4939999999999</v>
      </c>
      <c r="K26" s="252">
        <f t="shared" si="5"/>
        <v>7822.5649999999996</v>
      </c>
      <c r="L26" s="44">
        <f t="shared" si="15"/>
        <v>4.3616343294150974</v>
      </c>
      <c r="M26" s="42">
        <f t="shared" si="20"/>
        <v>2132.0509999999999</v>
      </c>
      <c r="N26" s="43">
        <f t="shared" si="20"/>
        <v>7323.1509999999998</v>
      </c>
      <c r="O26" s="44">
        <f t="shared" si="22"/>
        <v>3.4347916630512123</v>
      </c>
      <c r="P26" s="35"/>
      <c r="Q26" s="36"/>
      <c r="R26" s="187">
        <f>M26+J26+G26+D26</f>
        <v>51966.345999999998</v>
      </c>
      <c r="S26" s="188">
        <f>N26+K26+H26+E26</f>
        <v>262907.337</v>
      </c>
      <c r="T26" s="176">
        <f t="shared" si="12"/>
        <v>5.0591845922743923</v>
      </c>
      <c r="U26" s="219">
        <f t="shared" si="13"/>
        <v>6.0710215107292704</v>
      </c>
      <c r="V26" s="13"/>
      <c r="W26" s="13"/>
      <c r="X26" s="13"/>
      <c r="Y26" s="13"/>
      <c r="Z26" s="68">
        <v>1793.4939999999999</v>
      </c>
      <c r="AA26" s="68">
        <v>6580.8159999999998</v>
      </c>
      <c r="AB26" s="53">
        <v>1.5329999999999999</v>
      </c>
      <c r="AC26" s="52">
        <v>1241.749</v>
      </c>
      <c r="AD26" s="19">
        <f t="shared" si="16"/>
        <v>1793.4939999999999</v>
      </c>
      <c r="AE26" s="19">
        <f t="shared" si="18"/>
        <v>7822.5649999999996</v>
      </c>
      <c r="AF26" s="48"/>
      <c r="AG26" s="29">
        <v>2132.0509999999999</v>
      </c>
      <c r="AH26" s="29">
        <v>4639.8689999999997</v>
      </c>
      <c r="AI26" s="27">
        <v>2.91</v>
      </c>
      <c r="AJ26" s="28">
        <v>2683.2820000000002</v>
      </c>
      <c r="AK26" s="4">
        <f t="shared" si="10"/>
        <v>2132.0509999999999</v>
      </c>
      <c r="AL26" s="87">
        <f t="shared" si="11"/>
        <v>7323.1509999999998</v>
      </c>
    </row>
    <row r="27" spans="1:38" ht="15.75" x14ac:dyDescent="0.25">
      <c r="A27" s="602"/>
      <c r="B27" s="179" t="s">
        <v>11</v>
      </c>
      <c r="C27" s="180">
        <v>351</v>
      </c>
      <c r="D27" s="236">
        <v>1517.56</v>
      </c>
      <c r="E27" s="37">
        <v>7687.6610000000001</v>
      </c>
      <c r="F27" s="44">
        <f t="shared" ref="F27:F28" si="27">E27/D27</f>
        <v>5.0658036585044419</v>
      </c>
      <c r="G27" s="37">
        <v>0</v>
      </c>
      <c r="H27" s="37">
        <v>0</v>
      </c>
      <c r="I27" s="44"/>
      <c r="J27" s="252">
        <f t="shared" si="4"/>
        <v>0</v>
      </c>
      <c r="K27" s="252">
        <f t="shared" si="5"/>
        <v>0</v>
      </c>
      <c r="L27" s="44"/>
      <c r="M27" s="42">
        <f t="shared" si="20"/>
        <v>0</v>
      </c>
      <c r="N27" s="43">
        <f t="shared" si="20"/>
        <v>0</v>
      </c>
      <c r="O27" s="44"/>
      <c r="P27" s="35"/>
      <c r="Q27" s="36"/>
      <c r="R27" s="187">
        <f t="shared" si="25"/>
        <v>1517.56</v>
      </c>
      <c r="S27" s="188">
        <f t="shared" si="25"/>
        <v>7687.6610000000001</v>
      </c>
      <c r="T27" s="176">
        <f t="shared" si="12"/>
        <v>5.0658036585044419</v>
      </c>
      <c r="U27" s="219">
        <f t="shared" si="13"/>
        <v>6.0789643902053303</v>
      </c>
      <c r="V27" s="13"/>
      <c r="W27" s="13"/>
      <c r="X27" s="13"/>
      <c r="Y27" s="13"/>
      <c r="Z27" s="68">
        <v>0</v>
      </c>
      <c r="AA27" s="68">
        <v>0</v>
      </c>
      <c r="AB27" s="53">
        <v>0</v>
      </c>
      <c r="AC27" s="52">
        <v>0</v>
      </c>
      <c r="AD27" s="19">
        <f t="shared" si="16"/>
        <v>0</v>
      </c>
      <c r="AE27" s="19">
        <f t="shared" si="18"/>
        <v>0</v>
      </c>
      <c r="AF27" s="48"/>
      <c r="AG27" s="29">
        <v>0</v>
      </c>
      <c r="AH27" s="29">
        <v>0</v>
      </c>
      <c r="AI27" s="27">
        <v>0</v>
      </c>
      <c r="AJ27" s="27">
        <v>0</v>
      </c>
      <c r="AK27" s="4">
        <f t="shared" si="10"/>
        <v>0</v>
      </c>
      <c r="AL27" s="87">
        <f t="shared" si="11"/>
        <v>0</v>
      </c>
    </row>
    <row r="28" spans="1:38" ht="15.75" x14ac:dyDescent="0.25">
      <c r="A28" s="602"/>
      <c r="B28" s="179" t="s">
        <v>12</v>
      </c>
      <c r="C28" s="180">
        <v>361</v>
      </c>
      <c r="D28" s="236">
        <v>20623.856</v>
      </c>
      <c r="E28" s="37">
        <v>112045.446</v>
      </c>
      <c r="F28" s="44">
        <f t="shared" si="27"/>
        <v>5.4328078124672707</v>
      </c>
      <c r="G28" s="37">
        <v>0</v>
      </c>
      <c r="H28" s="37">
        <v>0</v>
      </c>
      <c r="I28" s="44"/>
      <c r="J28" s="252">
        <f t="shared" si="4"/>
        <v>497.05399999999997</v>
      </c>
      <c r="K28" s="252">
        <f t="shared" si="5"/>
        <v>2072.1219999999998</v>
      </c>
      <c r="L28" s="44">
        <f t="shared" ref="L28" si="28">K28/J28</f>
        <v>4.1688066085375031</v>
      </c>
      <c r="M28" s="42">
        <f t="shared" si="20"/>
        <v>442.81200000000001</v>
      </c>
      <c r="N28" s="43">
        <f t="shared" si="20"/>
        <v>1485.674</v>
      </c>
      <c r="O28" s="44">
        <f t="shared" si="22"/>
        <v>3.3550897446320334</v>
      </c>
      <c r="P28" s="35"/>
      <c r="Q28" s="36"/>
      <c r="R28" s="187">
        <f t="shared" si="25"/>
        <v>21563.722000000002</v>
      </c>
      <c r="S28" s="188">
        <f>N28+K28+H28+E28</f>
        <v>115603.242</v>
      </c>
      <c r="T28" s="176">
        <f t="shared" si="12"/>
        <v>5.3610059524974396</v>
      </c>
      <c r="U28" s="219">
        <f t="shared" si="13"/>
        <v>6.4332071429969275</v>
      </c>
      <c r="V28" s="13"/>
      <c r="W28" s="13"/>
      <c r="X28" s="13"/>
      <c r="Y28" s="13"/>
      <c r="Z28" s="68">
        <v>497.05399999999997</v>
      </c>
      <c r="AA28" s="68">
        <v>1679.11</v>
      </c>
      <c r="AB28" s="53">
        <v>0.48499999999999999</v>
      </c>
      <c r="AC28" s="52">
        <v>393.012</v>
      </c>
      <c r="AD28" s="19">
        <f t="shared" si="16"/>
        <v>497.05399999999997</v>
      </c>
      <c r="AE28" s="19">
        <f t="shared" si="18"/>
        <v>2072.1219999999998</v>
      </c>
      <c r="AF28" s="48"/>
      <c r="AG28" s="29">
        <v>442.81200000000001</v>
      </c>
      <c r="AH28" s="29">
        <v>963.82399999999996</v>
      </c>
      <c r="AI28" s="27">
        <v>0.64400000000000002</v>
      </c>
      <c r="AJ28" s="28">
        <v>521.85</v>
      </c>
      <c r="AK28" s="4">
        <f t="shared" si="10"/>
        <v>442.81200000000001</v>
      </c>
      <c r="AL28" s="87">
        <f t="shared" si="11"/>
        <v>1485.674</v>
      </c>
    </row>
    <row r="29" spans="1:38" ht="15.75" x14ac:dyDescent="0.25">
      <c r="A29" s="602"/>
      <c r="B29" s="179" t="s">
        <v>13</v>
      </c>
      <c r="C29" s="180">
        <v>371</v>
      </c>
      <c r="D29" s="37">
        <v>0</v>
      </c>
      <c r="E29" s="37">
        <v>0</v>
      </c>
      <c r="F29" s="44"/>
      <c r="G29" s="37">
        <v>0</v>
      </c>
      <c r="H29" s="37">
        <v>0</v>
      </c>
      <c r="I29" s="44"/>
      <c r="J29" s="252">
        <f t="shared" si="4"/>
        <v>0</v>
      </c>
      <c r="K29" s="252">
        <f t="shared" si="5"/>
        <v>0</v>
      </c>
      <c r="L29" s="44"/>
      <c r="M29" s="42">
        <f t="shared" si="20"/>
        <v>0</v>
      </c>
      <c r="N29" s="43">
        <f t="shared" si="20"/>
        <v>0</v>
      </c>
      <c r="O29" s="39"/>
      <c r="P29" s="41">
        <f>P31+P32+P33+P34+P35+P36+P37</f>
        <v>0</v>
      </c>
      <c r="Q29" s="41">
        <f>Q31+Q32+Q33+Q34+Q35+Q36+Q37</f>
        <v>0</v>
      </c>
      <c r="R29" s="187">
        <f t="shared" si="25"/>
        <v>0</v>
      </c>
      <c r="S29" s="188">
        <f>N29+K29+H29+E29</f>
        <v>0</v>
      </c>
      <c r="T29" s="176"/>
      <c r="U29" s="219"/>
      <c r="V29" s="13"/>
      <c r="W29" s="13"/>
      <c r="X29" s="13"/>
      <c r="Y29" s="13"/>
      <c r="Z29" s="68">
        <v>0</v>
      </c>
      <c r="AA29" s="68">
        <v>0</v>
      </c>
      <c r="AB29" s="53">
        <v>0</v>
      </c>
      <c r="AC29" s="52">
        <v>0</v>
      </c>
      <c r="AD29" s="19">
        <f t="shared" si="16"/>
        <v>0</v>
      </c>
      <c r="AE29" s="19">
        <f t="shared" si="18"/>
        <v>0</v>
      </c>
      <c r="AF29" s="48"/>
      <c r="AG29" s="29">
        <v>0</v>
      </c>
      <c r="AH29" s="29">
        <v>0</v>
      </c>
      <c r="AI29" s="27">
        <v>0</v>
      </c>
      <c r="AJ29" s="27">
        <v>0</v>
      </c>
      <c r="AK29" s="4">
        <f t="shared" si="10"/>
        <v>0</v>
      </c>
      <c r="AL29" s="87">
        <f t="shared" si="11"/>
        <v>0</v>
      </c>
    </row>
    <row r="30" spans="1:38" ht="1.5" hidden="1" customHeight="1" x14ac:dyDescent="0.25">
      <c r="A30" s="602"/>
      <c r="B30" s="168" t="s">
        <v>14</v>
      </c>
      <c r="C30" s="169">
        <v>400</v>
      </c>
      <c r="D30" s="37"/>
      <c r="E30" s="37"/>
      <c r="F30" s="44"/>
      <c r="G30" s="37"/>
      <c r="H30" s="37"/>
      <c r="I30" s="44"/>
      <c r="J30" s="66"/>
      <c r="K30" s="33"/>
      <c r="L30" s="40"/>
      <c r="M30" s="77"/>
      <c r="N30" s="33"/>
      <c r="O30" s="40"/>
      <c r="P30" s="35"/>
      <c r="Q30" s="36"/>
      <c r="R30" s="174"/>
      <c r="S30" s="188"/>
      <c r="T30" s="176" t="e">
        <f t="shared" si="12"/>
        <v>#DIV/0!</v>
      </c>
      <c r="U30" s="219" t="e">
        <f t="shared" si="13"/>
        <v>#DIV/0!</v>
      </c>
      <c r="V30" s="12"/>
      <c r="W30" s="12"/>
      <c r="X30" s="12"/>
      <c r="Y30" s="12"/>
      <c r="Z30" s="74">
        <f t="shared" ref="Z30:AC30" si="29">Z31+Z32+Z33+Z34+Z35+Z36+Z37</f>
        <v>241.89699999999999</v>
      </c>
      <c r="AA30" s="74">
        <f t="shared" si="29"/>
        <v>738.88099999999997</v>
      </c>
      <c r="AB30" s="74">
        <f t="shared" si="29"/>
        <v>0.36299999999999999</v>
      </c>
      <c r="AC30" s="74">
        <f t="shared" si="29"/>
        <v>249.67100000000002</v>
      </c>
      <c r="AD30" s="19">
        <f t="shared" si="16"/>
        <v>241.89699999999999</v>
      </c>
      <c r="AE30" s="19">
        <f t="shared" si="18"/>
        <v>988.55200000000002</v>
      </c>
      <c r="AF30" s="48"/>
      <c r="AG30" s="74">
        <f t="shared" ref="AG30:AJ30" si="30">AG31+AG32+AG33+AG34+AG35+AG36+AG37</f>
        <v>2479.3870000000002</v>
      </c>
      <c r="AH30" s="74">
        <f t="shared" si="30"/>
        <v>4662.3680000000004</v>
      </c>
      <c r="AI30" s="74">
        <f t="shared" si="30"/>
        <v>3.617</v>
      </c>
      <c r="AJ30" s="74">
        <f t="shared" si="30"/>
        <v>5121.5159999999996</v>
      </c>
      <c r="AK30" s="4">
        <f t="shared" si="10"/>
        <v>2479.3870000000002</v>
      </c>
      <c r="AL30" s="138">
        <f>AH30+AJ30</f>
        <v>9783.884</v>
      </c>
    </row>
    <row r="31" spans="1:38" ht="15.75" hidden="1" x14ac:dyDescent="0.25">
      <c r="A31" s="602"/>
      <c r="B31" s="179" t="s">
        <v>7</v>
      </c>
      <c r="C31" s="180">
        <v>411</v>
      </c>
      <c r="D31" s="37"/>
      <c r="E31" s="37"/>
      <c r="F31" s="44"/>
      <c r="G31" s="37"/>
      <c r="H31" s="37"/>
      <c r="I31" s="44"/>
      <c r="J31" s="42"/>
      <c r="K31" s="43"/>
      <c r="L31" s="44"/>
      <c r="M31" s="42"/>
      <c r="N31" s="43"/>
      <c r="O31" s="44"/>
      <c r="P31" s="35"/>
      <c r="Q31" s="36"/>
      <c r="R31" s="187"/>
      <c r="S31" s="188"/>
      <c r="T31" s="176" t="e">
        <f t="shared" si="12"/>
        <v>#DIV/0!</v>
      </c>
      <c r="U31" s="219" t="e">
        <f t="shared" si="13"/>
        <v>#DIV/0!</v>
      </c>
      <c r="V31" s="13"/>
      <c r="W31" s="13"/>
      <c r="X31" s="13"/>
      <c r="Y31" s="13"/>
      <c r="Z31" s="68">
        <v>12.760999999999999</v>
      </c>
      <c r="AA31" s="68">
        <v>43.91</v>
      </c>
      <c r="AB31" s="53">
        <v>2.1000000000000001E-2</v>
      </c>
      <c r="AC31" s="52">
        <v>14.393000000000001</v>
      </c>
      <c r="AD31" s="19">
        <f t="shared" si="16"/>
        <v>12.760999999999999</v>
      </c>
      <c r="AE31" s="19">
        <f t="shared" si="18"/>
        <v>58.302999999999997</v>
      </c>
      <c r="AF31" s="48"/>
      <c r="AG31" s="29">
        <v>298.32600000000002</v>
      </c>
      <c r="AH31" s="29">
        <v>547.93100000000004</v>
      </c>
      <c r="AI31" s="29">
        <v>0.433</v>
      </c>
      <c r="AJ31" s="29">
        <v>634.65200000000004</v>
      </c>
      <c r="AK31" s="4">
        <f t="shared" si="10"/>
        <v>298.32600000000002</v>
      </c>
      <c r="AL31" s="87">
        <f t="shared" si="11"/>
        <v>1182.5830000000001</v>
      </c>
    </row>
    <row r="32" spans="1:38" ht="15.75" hidden="1" x14ac:dyDescent="0.25">
      <c r="A32" s="602"/>
      <c r="B32" s="179" t="s">
        <v>8</v>
      </c>
      <c r="C32" s="180">
        <v>421</v>
      </c>
      <c r="D32" s="37"/>
      <c r="E32" s="37"/>
      <c r="F32" s="44"/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87"/>
      <c r="S32" s="188"/>
      <c r="T32" s="176" t="e">
        <f t="shared" si="12"/>
        <v>#DIV/0!</v>
      </c>
      <c r="U32" s="219" t="e">
        <f t="shared" si="13"/>
        <v>#DIV/0!</v>
      </c>
      <c r="V32" s="13"/>
      <c r="W32" s="13"/>
      <c r="X32" s="13"/>
      <c r="Y32" s="13"/>
      <c r="Z32" s="68">
        <v>0</v>
      </c>
      <c r="AA32" s="68">
        <v>0</v>
      </c>
      <c r="AB32" s="53">
        <v>0</v>
      </c>
      <c r="AC32" s="52">
        <v>0</v>
      </c>
      <c r="AD32" s="19">
        <f t="shared" si="16"/>
        <v>0</v>
      </c>
      <c r="AE32" s="19">
        <f t="shared" si="18"/>
        <v>0</v>
      </c>
      <c r="AF32" s="48"/>
      <c r="AG32" s="29">
        <v>0</v>
      </c>
      <c r="AH32" s="29">
        <v>0</v>
      </c>
      <c r="AI32" s="29">
        <v>0</v>
      </c>
      <c r="AJ32" s="29">
        <v>0</v>
      </c>
      <c r="AK32" s="4">
        <f t="shared" si="10"/>
        <v>0</v>
      </c>
      <c r="AL32" s="87">
        <f t="shared" si="11"/>
        <v>0</v>
      </c>
    </row>
    <row r="33" spans="1:38" ht="15.75" hidden="1" x14ac:dyDescent="0.25">
      <c r="A33" s="602"/>
      <c r="B33" s="179" t="s">
        <v>9</v>
      </c>
      <c r="C33" s="180">
        <v>431</v>
      </c>
      <c r="D33" s="37"/>
      <c r="E33" s="37"/>
      <c r="F33" s="44"/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87"/>
      <c r="S33" s="188"/>
      <c r="T33" s="176" t="e">
        <f t="shared" si="12"/>
        <v>#DIV/0!</v>
      </c>
      <c r="U33" s="219" t="e">
        <f t="shared" si="13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16"/>
        <v>0</v>
      </c>
      <c r="AE33" s="19">
        <f t="shared" si="18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10"/>
        <v>0</v>
      </c>
      <c r="AL33" s="87">
        <f t="shared" si="11"/>
        <v>0</v>
      </c>
    </row>
    <row r="34" spans="1:38" ht="15.75" hidden="1" x14ac:dyDescent="0.25">
      <c r="A34" s="602"/>
      <c r="B34" s="179" t="s">
        <v>10</v>
      </c>
      <c r="C34" s="180">
        <v>441</v>
      </c>
      <c r="D34" s="37"/>
      <c r="E34" s="37"/>
      <c r="F34" s="44"/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87"/>
      <c r="S34" s="188"/>
      <c r="T34" s="176" t="e">
        <f t="shared" si="12"/>
        <v>#DIV/0!</v>
      </c>
      <c r="U34" s="219" t="e">
        <f t="shared" si="13"/>
        <v>#DIV/0!</v>
      </c>
      <c r="V34" s="13"/>
      <c r="W34" s="13"/>
      <c r="X34" s="13"/>
      <c r="Y34" s="13"/>
      <c r="Z34" s="68">
        <v>229.136</v>
      </c>
      <c r="AA34" s="68">
        <v>694.971</v>
      </c>
      <c r="AB34" s="53">
        <v>0.34199999999999997</v>
      </c>
      <c r="AC34" s="52">
        <v>235.27800000000002</v>
      </c>
      <c r="AD34" s="19">
        <f t="shared" si="16"/>
        <v>229.136</v>
      </c>
      <c r="AE34" s="19">
        <f t="shared" si="18"/>
        <v>930.24900000000002</v>
      </c>
      <c r="AF34" s="48"/>
      <c r="AG34" s="29">
        <v>1659.7830000000001</v>
      </c>
      <c r="AH34" s="29">
        <v>3146.2049999999999</v>
      </c>
      <c r="AI34" s="29">
        <v>2.4279999999999999</v>
      </c>
      <c r="AJ34" s="29">
        <v>3367.32</v>
      </c>
      <c r="AK34" s="4">
        <f t="shared" si="10"/>
        <v>1659.7830000000001</v>
      </c>
      <c r="AL34" s="87">
        <f t="shared" si="11"/>
        <v>6513.5249999999996</v>
      </c>
    </row>
    <row r="35" spans="1:38" ht="0.75" hidden="1" customHeight="1" x14ac:dyDescent="0.25">
      <c r="A35" s="602"/>
      <c r="B35" s="179" t="s">
        <v>11</v>
      </c>
      <c r="C35" s="180">
        <v>451</v>
      </c>
      <c r="D35" s="37"/>
      <c r="E35" s="37"/>
      <c r="F35" s="44"/>
      <c r="G35" s="37"/>
      <c r="H35" s="37"/>
      <c r="I35" s="44"/>
      <c r="J35" s="42"/>
      <c r="K35" s="43"/>
      <c r="L35" s="39"/>
      <c r="M35" s="42"/>
      <c r="N35" s="43"/>
      <c r="O35" s="39"/>
      <c r="P35" s="35"/>
      <c r="Q35" s="36"/>
      <c r="R35" s="187"/>
      <c r="S35" s="188"/>
      <c r="T35" s="176" t="e">
        <f t="shared" si="12"/>
        <v>#DIV/0!</v>
      </c>
      <c r="U35" s="219" t="e">
        <f t="shared" si="13"/>
        <v>#DIV/0!</v>
      </c>
      <c r="V35" s="13"/>
      <c r="W35" s="13"/>
      <c r="X35" s="13"/>
      <c r="Y35" s="13"/>
      <c r="Z35" s="68">
        <v>0</v>
      </c>
      <c r="AA35" s="75">
        <v>0</v>
      </c>
      <c r="AB35" s="76">
        <v>0</v>
      </c>
      <c r="AC35" s="76">
        <v>0</v>
      </c>
      <c r="AD35" s="48">
        <f t="shared" si="16"/>
        <v>0</v>
      </c>
      <c r="AE35" s="19">
        <f t="shared" si="18"/>
        <v>0</v>
      </c>
      <c r="AF35" s="48"/>
      <c r="AG35" s="29">
        <v>0</v>
      </c>
      <c r="AH35" s="29">
        <v>0</v>
      </c>
      <c r="AI35" s="29">
        <v>0</v>
      </c>
      <c r="AJ35" s="29">
        <v>0</v>
      </c>
      <c r="AK35" s="4">
        <f t="shared" si="10"/>
        <v>0</v>
      </c>
      <c r="AL35" s="87">
        <f t="shared" si="11"/>
        <v>0</v>
      </c>
    </row>
    <row r="36" spans="1:38" ht="15.75" hidden="1" x14ac:dyDescent="0.25">
      <c r="A36" s="602"/>
      <c r="B36" s="179" t="s">
        <v>12</v>
      </c>
      <c r="C36" s="180">
        <v>461</v>
      </c>
      <c r="D36" s="37"/>
      <c r="E36" s="37"/>
      <c r="F36" s="44"/>
      <c r="G36" s="37"/>
      <c r="H36" s="37"/>
      <c r="I36" s="44"/>
      <c r="J36" s="42"/>
      <c r="K36" s="43"/>
      <c r="L36" s="39"/>
      <c r="M36" s="37"/>
      <c r="N36" s="38"/>
      <c r="O36" s="39"/>
      <c r="P36" s="35"/>
      <c r="Q36" s="36"/>
      <c r="R36" s="187"/>
      <c r="S36" s="188"/>
      <c r="T36" s="176" t="e">
        <f t="shared" si="12"/>
        <v>#DIV/0!</v>
      </c>
      <c r="U36" s="219" t="e">
        <f t="shared" si="13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16"/>
        <v>0</v>
      </c>
      <c r="AE36" s="19">
        <f t="shared" si="18"/>
        <v>0</v>
      </c>
      <c r="AF36" s="48"/>
      <c r="AG36" s="29">
        <v>521.27800000000002</v>
      </c>
      <c r="AH36" s="29">
        <v>968.23199999999997</v>
      </c>
      <c r="AI36" s="29">
        <v>0.75600000000000001</v>
      </c>
      <c r="AJ36" s="29">
        <v>1119.5439999999999</v>
      </c>
      <c r="AK36" s="4">
        <f t="shared" si="10"/>
        <v>521.27800000000002</v>
      </c>
      <c r="AL36" s="87">
        <f t="shared" si="11"/>
        <v>2087.7759999999998</v>
      </c>
    </row>
    <row r="37" spans="1:38" ht="15.75" hidden="1" x14ac:dyDescent="0.25">
      <c r="A37" s="602"/>
      <c r="B37" s="179" t="s">
        <v>13</v>
      </c>
      <c r="C37" s="180">
        <v>471</v>
      </c>
      <c r="D37" s="37"/>
      <c r="E37" s="37"/>
      <c r="F37" s="44"/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87"/>
      <c r="S37" s="188"/>
      <c r="T37" s="176" t="e">
        <f t="shared" si="12"/>
        <v>#DIV/0!</v>
      </c>
      <c r="U37" s="219" t="e">
        <f t="shared" si="13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16"/>
        <v>0</v>
      </c>
      <c r="AE37" s="19">
        <f t="shared" si="18"/>
        <v>0</v>
      </c>
      <c r="AF37" s="48"/>
      <c r="AG37" s="105">
        <v>0</v>
      </c>
      <c r="AH37" s="105">
        <v>0</v>
      </c>
      <c r="AI37" s="29">
        <v>0</v>
      </c>
      <c r="AJ37" s="29">
        <v>0</v>
      </c>
      <c r="AK37" s="54"/>
      <c r="AL37" s="87">
        <f t="shared" si="11"/>
        <v>0</v>
      </c>
    </row>
    <row r="38" spans="1:38" ht="56.25" customHeight="1" x14ac:dyDescent="0.25">
      <c r="A38" s="602"/>
      <c r="B38" s="168" t="s">
        <v>15</v>
      </c>
      <c r="C38" s="169">
        <v>500</v>
      </c>
      <c r="D38" s="37">
        <v>0</v>
      </c>
      <c r="E38" s="37">
        <v>0</v>
      </c>
      <c r="F38" s="44"/>
      <c r="G38" s="37">
        <v>0</v>
      </c>
      <c r="H38" s="37">
        <v>0</v>
      </c>
      <c r="I38" s="37"/>
      <c r="J38" s="42">
        <f t="shared" ref="J38:K39" si="31">AD38</f>
        <v>0</v>
      </c>
      <c r="K38" s="43">
        <f t="shared" si="31"/>
        <v>0</v>
      </c>
      <c r="L38" s="45"/>
      <c r="M38" s="37">
        <f>AK38</f>
        <v>0</v>
      </c>
      <c r="N38" s="38">
        <f>AL38</f>
        <v>0</v>
      </c>
      <c r="O38" s="45"/>
      <c r="P38" s="35"/>
      <c r="Q38" s="36"/>
      <c r="R38" s="187">
        <f t="shared" ref="R38" si="32">M38+J38+G38+D38</f>
        <v>0</v>
      </c>
      <c r="S38" s="188">
        <f>N38+K38+H38+E38</f>
        <v>0</v>
      </c>
      <c r="T38" s="176"/>
      <c r="U38" s="219"/>
      <c r="V38" s="12"/>
      <c r="W38" s="12"/>
      <c r="X38" s="12"/>
      <c r="Y38" s="12"/>
      <c r="Z38" s="71">
        <v>0</v>
      </c>
      <c r="AA38" s="71">
        <v>0</v>
      </c>
      <c r="AB38">
        <v>0</v>
      </c>
      <c r="AC38">
        <v>0</v>
      </c>
      <c r="AG38" s="105">
        <v>0</v>
      </c>
      <c r="AH38" s="105">
        <v>0</v>
      </c>
      <c r="AI38" s="105">
        <v>0</v>
      </c>
      <c r="AJ38" s="105">
        <v>0</v>
      </c>
      <c r="AK38" s="3"/>
      <c r="AL38" s="87">
        <f t="shared" si="11"/>
        <v>0</v>
      </c>
    </row>
    <row r="39" spans="1:38" ht="55.5" customHeight="1" x14ac:dyDescent="0.25">
      <c r="B39" s="191" t="s">
        <v>31</v>
      </c>
      <c r="C39" s="192">
        <v>600</v>
      </c>
      <c r="D39" s="251">
        <f>D6+D14+D22</f>
        <v>76005.717000000004</v>
      </c>
      <c r="E39" s="251">
        <f>E6+E14+E22</f>
        <v>394744.00900000002</v>
      </c>
      <c r="F39" s="8">
        <f>E39/D39</f>
        <v>5.1936094359849276</v>
      </c>
      <c r="G39" s="251">
        <f>G6+G14+G22</f>
        <v>1951.0119999999999</v>
      </c>
      <c r="H39" s="251">
        <f>H22+H14+H6</f>
        <v>10625.097</v>
      </c>
      <c r="I39" s="8">
        <f>H39/G39</f>
        <v>5.445941388366653</v>
      </c>
      <c r="J39" s="32">
        <f t="shared" si="31"/>
        <v>14777.236000000001</v>
      </c>
      <c r="K39" s="33">
        <f t="shared" si="31"/>
        <v>65983.39499999999</v>
      </c>
      <c r="L39" s="8">
        <f>K39/J39</f>
        <v>4.4652054687358307</v>
      </c>
      <c r="M39" s="66">
        <f>AK39</f>
        <v>9287.32</v>
      </c>
      <c r="N39" s="250">
        <f>AL39</f>
        <v>29319.059000000001</v>
      </c>
      <c r="O39" s="8">
        <f>N39/M39</f>
        <v>3.156891223733004</v>
      </c>
      <c r="P39" s="46"/>
      <c r="Q39" s="47"/>
      <c r="R39" s="242">
        <f>R6+R14+R22</f>
        <v>102021.285</v>
      </c>
      <c r="S39" s="242">
        <f>S6+S14+S22</f>
        <v>500671.56</v>
      </c>
      <c r="T39" s="248">
        <f t="shared" si="12"/>
        <v>4.907520621799657</v>
      </c>
      <c r="U39" s="219">
        <f t="shared" si="13"/>
        <v>5.8890247461595884</v>
      </c>
      <c r="V39" s="14"/>
      <c r="W39" s="14"/>
      <c r="X39" s="14"/>
      <c r="Y39" s="14"/>
      <c r="Z39" s="237">
        <f t="shared" ref="Z39:AE39" si="33">Z6+Z14+Z22</f>
        <v>14777.236000000001</v>
      </c>
      <c r="AA39" s="237">
        <f t="shared" si="33"/>
        <v>47684.386000000006</v>
      </c>
      <c r="AB39" s="237">
        <f t="shared" si="33"/>
        <v>22.593999999999998</v>
      </c>
      <c r="AC39" s="237">
        <f t="shared" si="33"/>
        <v>18299.009000000002</v>
      </c>
      <c r="AD39" s="237">
        <f t="shared" si="33"/>
        <v>14777.236000000001</v>
      </c>
      <c r="AE39" s="237">
        <f t="shared" si="33"/>
        <v>65983.39499999999</v>
      </c>
      <c r="AG39" s="23">
        <f t="shared" ref="AG39:AL39" si="34">AG6+AG14+AG22</f>
        <v>9287.32</v>
      </c>
      <c r="AH39" s="23">
        <f t="shared" si="34"/>
        <v>17694.406000000003</v>
      </c>
      <c r="AI39" s="23">
        <f t="shared" si="34"/>
        <v>13.545</v>
      </c>
      <c r="AJ39" s="23">
        <f t="shared" si="34"/>
        <v>11624.653</v>
      </c>
      <c r="AK39" s="23">
        <f t="shared" si="34"/>
        <v>9287.32</v>
      </c>
      <c r="AL39" s="23">
        <f t="shared" si="34"/>
        <v>29319.059000000001</v>
      </c>
    </row>
    <row r="40" spans="1:38" ht="30.75" hidden="1" customHeight="1" x14ac:dyDescent="0.25">
      <c r="B40" s="197" t="s">
        <v>22</v>
      </c>
      <c r="C40" s="198"/>
      <c r="D40" s="9">
        <f>SUM(D7:D30)</f>
        <v>152011.43400000001</v>
      </c>
      <c r="E40" s="9">
        <f>SUM(E7:E37)</f>
        <v>789488.01799999992</v>
      </c>
      <c r="F40" s="8">
        <f t="shared" ref="F40:F48" si="35">E40/D40</f>
        <v>5.1936094359849267</v>
      </c>
      <c r="G40" s="9">
        <f>G39</f>
        <v>1951.0119999999999</v>
      </c>
      <c r="H40" s="9">
        <f t="shared" ref="H40:O40" si="36">H39</f>
        <v>10625.097</v>
      </c>
      <c r="I40" s="10">
        <f t="shared" si="36"/>
        <v>5.445941388366653</v>
      </c>
      <c r="J40" s="9">
        <f t="shared" si="36"/>
        <v>14777.236000000001</v>
      </c>
      <c r="K40" s="9">
        <f t="shared" si="36"/>
        <v>65983.39499999999</v>
      </c>
      <c r="L40" s="10">
        <f t="shared" si="36"/>
        <v>4.4652054687358307</v>
      </c>
      <c r="M40" s="9">
        <f t="shared" si="36"/>
        <v>9287.32</v>
      </c>
      <c r="N40" s="9">
        <f t="shared" si="36"/>
        <v>29319.059000000001</v>
      </c>
      <c r="O40" s="10">
        <f t="shared" si="36"/>
        <v>3.156891223733004</v>
      </c>
      <c r="P40" s="48"/>
      <c r="Q40" s="48"/>
      <c r="R40" s="202">
        <f t="shared" ref="R40:S40" si="37">R39</f>
        <v>102021.285</v>
      </c>
      <c r="S40" s="202">
        <f t="shared" si="37"/>
        <v>500671.56</v>
      </c>
      <c r="T40" s="176">
        <f t="shared" si="12"/>
        <v>4.907520621799657</v>
      </c>
      <c r="U40" s="219">
        <f t="shared" si="13"/>
        <v>5.8890247461595884</v>
      </c>
      <c r="V40" s="15"/>
      <c r="W40" s="15"/>
      <c r="X40" s="15"/>
      <c r="Y40" s="15"/>
      <c r="Z40" s="72"/>
      <c r="AA40" s="72"/>
    </row>
    <row r="41" spans="1:38" ht="30.75" customHeight="1" x14ac:dyDescent="0.25">
      <c r="B41" s="197" t="s">
        <v>22</v>
      </c>
      <c r="C41" s="198" t="s">
        <v>82</v>
      </c>
      <c r="D41" s="238">
        <f>SUM(D42:D48)</f>
        <v>76005.717000000004</v>
      </c>
      <c r="E41" s="238">
        <f>SUM(E42:E48)</f>
        <v>394744.00900000002</v>
      </c>
      <c r="F41" s="8">
        <f>E41/D41</f>
        <v>5.1936094359849276</v>
      </c>
      <c r="G41" s="238">
        <f>SUM(G42:G48)</f>
        <v>1951.0119999999999</v>
      </c>
      <c r="H41" s="238">
        <f>SUM(H42:H48)</f>
        <v>10625.097</v>
      </c>
      <c r="I41" s="99">
        <f>H41/G41</f>
        <v>5.445941388366653</v>
      </c>
      <c r="J41" s="9">
        <f>SUM(J42:J48)</f>
        <v>14777.236000000001</v>
      </c>
      <c r="K41" s="9">
        <f>SUM(K42:K48)</f>
        <v>65983.39499999999</v>
      </c>
      <c r="L41" s="99">
        <f>K41/J41</f>
        <v>4.4652054687358307</v>
      </c>
      <c r="M41" s="9">
        <f>SUM(M42:M48)</f>
        <v>9287.32</v>
      </c>
      <c r="N41" s="9">
        <f>SUM(N42:N48)</f>
        <v>29319.059000000001</v>
      </c>
      <c r="O41" s="99">
        <f>N41/M41</f>
        <v>3.156891223733004</v>
      </c>
      <c r="P41" s="48"/>
      <c r="Q41" s="48"/>
      <c r="R41" s="202">
        <f>SUM(R42:R48)</f>
        <v>102021.285</v>
      </c>
      <c r="S41" s="202">
        <f>SUM(S42:S48)</f>
        <v>500671.56</v>
      </c>
      <c r="T41" s="176">
        <f t="shared" si="12"/>
        <v>4.907520621799657</v>
      </c>
      <c r="U41" s="219">
        <f t="shared" si="13"/>
        <v>5.8890247461595884</v>
      </c>
      <c r="V41" s="15"/>
      <c r="W41" s="15"/>
      <c r="X41" s="15"/>
      <c r="Y41" s="15"/>
      <c r="Z41" s="72"/>
      <c r="AA41" s="72"/>
    </row>
    <row r="42" spans="1:38" ht="24.75" customHeight="1" x14ac:dyDescent="0.25">
      <c r="A42" s="597"/>
      <c r="B42" s="204" t="s">
        <v>7</v>
      </c>
      <c r="C42" s="180"/>
      <c r="D42" s="38">
        <f>D7+D15+D23</f>
        <v>7774.5119999999997</v>
      </c>
      <c r="E42" s="38">
        <f t="shared" ref="D42:E48" si="38">E7+E15+E23+E31</f>
        <v>37874.377999999997</v>
      </c>
      <c r="F42" s="39">
        <f t="shared" si="35"/>
        <v>4.8716084044889243</v>
      </c>
      <c r="G42" s="38">
        <f t="shared" ref="G42:H48" si="39">G7+G15+G23+G31</f>
        <v>0</v>
      </c>
      <c r="H42" s="38">
        <f t="shared" si="39"/>
        <v>0</v>
      </c>
      <c r="I42" s="39"/>
      <c r="J42" s="37">
        <f t="shared" ref="J42:K48" si="40">J7+J15+J23</f>
        <v>2104.3089999999997</v>
      </c>
      <c r="K42" s="38">
        <f t="shared" si="40"/>
        <v>8844.2010000000009</v>
      </c>
      <c r="L42" s="39">
        <f t="shared" ref="L42:L47" si="41">K42/J42</f>
        <v>4.2029003345041067</v>
      </c>
      <c r="M42" s="37">
        <f t="shared" ref="M42:N48" si="42">M7+M15+M23</f>
        <v>0</v>
      </c>
      <c r="N42" s="38">
        <f t="shared" si="42"/>
        <v>0</v>
      </c>
      <c r="O42" s="39"/>
      <c r="P42" s="37">
        <f>P7+P15+P23+P31</f>
        <v>0</v>
      </c>
      <c r="Q42" s="49">
        <f>Q7+Q15+Q23+Q31</f>
        <v>0</v>
      </c>
      <c r="R42" s="181">
        <f t="shared" ref="R42:S48" si="43">R7+R15+R23</f>
        <v>9878.8209999999999</v>
      </c>
      <c r="S42" s="186">
        <f t="shared" si="43"/>
        <v>46718.578999999998</v>
      </c>
      <c r="T42" s="176">
        <f t="shared" si="12"/>
        <v>4.7291654540557015</v>
      </c>
      <c r="U42" s="219">
        <f t="shared" si="13"/>
        <v>5.6749985448668419</v>
      </c>
      <c r="V42" s="16"/>
      <c r="W42" s="16"/>
      <c r="X42" s="16"/>
      <c r="Y42" s="16"/>
      <c r="Z42" s="70"/>
      <c r="AA42" s="70"/>
      <c r="AI42" s="48"/>
    </row>
    <row r="43" spans="1:38" ht="24.75" customHeight="1" x14ac:dyDescent="0.25">
      <c r="A43" s="597"/>
      <c r="B43" s="204" t="s">
        <v>8</v>
      </c>
      <c r="C43" s="180"/>
      <c r="D43" s="38">
        <f>D8+D16+D24</f>
        <v>0</v>
      </c>
      <c r="E43" s="38">
        <f t="shared" si="38"/>
        <v>0</v>
      </c>
      <c r="F43" s="39"/>
      <c r="G43" s="38">
        <f t="shared" si="39"/>
        <v>0</v>
      </c>
      <c r="H43" s="38">
        <f t="shared" si="39"/>
        <v>0</v>
      </c>
      <c r="I43" s="39"/>
      <c r="J43" s="37">
        <f t="shared" si="40"/>
        <v>0</v>
      </c>
      <c r="K43" s="38">
        <f t="shared" si="40"/>
        <v>0</v>
      </c>
      <c r="L43" s="39"/>
      <c r="M43" s="37">
        <f t="shared" si="42"/>
        <v>0</v>
      </c>
      <c r="N43" s="38">
        <f t="shared" si="42"/>
        <v>0</v>
      </c>
      <c r="O43" s="39"/>
      <c r="P43" s="37"/>
      <c r="Q43" s="49"/>
      <c r="R43" s="181">
        <f t="shared" si="43"/>
        <v>0</v>
      </c>
      <c r="S43" s="186">
        <f t="shared" si="43"/>
        <v>0</v>
      </c>
      <c r="T43" s="176"/>
      <c r="U43" s="219"/>
      <c r="V43" s="16"/>
      <c r="W43" s="16"/>
      <c r="X43" s="16"/>
      <c r="Y43" s="16"/>
      <c r="Z43" s="70"/>
      <c r="AA43" s="70"/>
    </row>
    <row r="44" spans="1:38" ht="24.75" customHeight="1" x14ac:dyDescent="0.25">
      <c r="A44" s="597"/>
      <c r="B44" s="204" t="s">
        <v>9</v>
      </c>
      <c r="C44" s="180"/>
      <c r="D44" s="38">
        <f>D9+D17+D25</f>
        <v>0</v>
      </c>
      <c r="E44" s="38">
        <f t="shared" si="38"/>
        <v>0</v>
      </c>
      <c r="F44" s="39"/>
      <c r="G44" s="38">
        <f t="shared" si="39"/>
        <v>0</v>
      </c>
      <c r="H44" s="38">
        <f t="shared" si="39"/>
        <v>0</v>
      </c>
      <c r="I44" s="39"/>
      <c r="J44" s="37">
        <f t="shared" si="40"/>
        <v>0</v>
      </c>
      <c r="K44" s="38">
        <f t="shared" si="40"/>
        <v>0</v>
      </c>
      <c r="L44" s="39"/>
      <c r="M44" s="37">
        <f t="shared" si="42"/>
        <v>0</v>
      </c>
      <c r="N44" s="38">
        <f t="shared" si="42"/>
        <v>0</v>
      </c>
      <c r="O44" s="39"/>
      <c r="P44" s="37">
        <f t="shared" ref="P44:Q48" si="44">P9+P17+P25+P33</f>
        <v>0</v>
      </c>
      <c r="Q44" s="49">
        <f t="shared" si="44"/>
        <v>0</v>
      </c>
      <c r="R44" s="181">
        <f t="shared" si="43"/>
        <v>0</v>
      </c>
      <c r="S44" s="186">
        <f t="shared" si="43"/>
        <v>0</v>
      </c>
      <c r="T44" s="176"/>
      <c r="U44" s="219"/>
      <c r="V44" s="16"/>
      <c r="W44" s="16"/>
      <c r="X44" s="16"/>
      <c r="Y44" s="16"/>
      <c r="Z44" s="70"/>
      <c r="AA44" s="70"/>
      <c r="AD44" s="598" t="s">
        <v>32</v>
      </c>
      <c r="AE44" s="598"/>
      <c r="AF44" s="598"/>
      <c r="AG44" s="598"/>
      <c r="AH44" s="598"/>
      <c r="AI44" s="598"/>
    </row>
    <row r="45" spans="1:38" ht="24.75" customHeight="1" x14ac:dyDescent="0.25">
      <c r="A45" s="597"/>
      <c r="B45" s="204" t="s">
        <v>10</v>
      </c>
      <c r="C45" s="180"/>
      <c r="D45" s="38">
        <f t="shared" si="38"/>
        <v>46089.788999999997</v>
      </c>
      <c r="E45" s="38">
        <f t="shared" si="38"/>
        <v>237136.524</v>
      </c>
      <c r="F45" s="39">
        <f t="shared" si="35"/>
        <v>5.1450989285283999</v>
      </c>
      <c r="G45" s="236">
        <f t="shared" si="39"/>
        <v>1951.0119999999999</v>
      </c>
      <c r="H45" s="239">
        <f t="shared" si="39"/>
        <v>10625.097</v>
      </c>
      <c r="I45" s="39">
        <f t="shared" ref="I45" si="45">H45/G45</f>
        <v>5.445941388366653</v>
      </c>
      <c r="J45" s="37">
        <f t="shared" si="40"/>
        <v>11104.519000000002</v>
      </c>
      <c r="K45" s="38">
        <f t="shared" si="40"/>
        <v>49829.932999999997</v>
      </c>
      <c r="L45" s="39">
        <f t="shared" si="41"/>
        <v>4.4873562736035648</v>
      </c>
      <c r="M45" s="37">
        <f t="shared" si="42"/>
        <v>8154.3420000000006</v>
      </c>
      <c r="N45" s="38">
        <f t="shared" si="42"/>
        <v>25613.404000000002</v>
      </c>
      <c r="O45" s="39">
        <f t="shared" ref="O45:O47" si="46">N45/M45</f>
        <v>3.1410755153512082</v>
      </c>
      <c r="P45" s="37">
        <f t="shared" si="44"/>
        <v>0</v>
      </c>
      <c r="Q45" s="49">
        <f t="shared" si="44"/>
        <v>0</v>
      </c>
      <c r="R45" s="181">
        <f t="shared" si="43"/>
        <v>67299.661999999997</v>
      </c>
      <c r="S45" s="186">
        <f t="shared" si="43"/>
        <v>323204.95799999998</v>
      </c>
      <c r="T45" s="176">
        <f t="shared" si="12"/>
        <v>4.8024752041102374</v>
      </c>
      <c r="U45" s="219">
        <f t="shared" si="13"/>
        <v>5.7629702449322844</v>
      </c>
      <c r="V45" s="16"/>
      <c r="W45" s="16"/>
      <c r="X45" s="16"/>
      <c r="Y45" s="16"/>
      <c r="Z45" s="70"/>
      <c r="AA45" s="70"/>
      <c r="AD45" s="598"/>
      <c r="AE45" s="598"/>
      <c r="AF45" s="598"/>
      <c r="AG45" s="598"/>
      <c r="AH45" s="598"/>
      <c r="AI45" s="598"/>
    </row>
    <row r="46" spans="1:38" ht="24.75" customHeight="1" x14ac:dyDescent="0.25">
      <c r="A46" s="597"/>
      <c r="B46" s="204" t="s">
        <v>11</v>
      </c>
      <c r="C46" s="180"/>
      <c r="D46" s="38">
        <f t="shared" si="38"/>
        <v>1517.56</v>
      </c>
      <c r="E46" s="38">
        <f t="shared" si="38"/>
        <v>7687.6610000000001</v>
      </c>
      <c r="F46" s="39">
        <f t="shared" si="35"/>
        <v>5.0658036585044419</v>
      </c>
      <c r="G46" s="38">
        <f t="shared" si="39"/>
        <v>0</v>
      </c>
      <c r="H46" s="38">
        <f t="shared" si="39"/>
        <v>0</v>
      </c>
      <c r="I46" s="39"/>
      <c r="J46" s="37">
        <f t="shared" si="40"/>
        <v>196.41800000000001</v>
      </c>
      <c r="K46" s="38">
        <f t="shared" si="40"/>
        <v>975.69800000000009</v>
      </c>
      <c r="L46" s="39"/>
      <c r="M46" s="37">
        <f t="shared" si="42"/>
        <v>0</v>
      </c>
      <c r="N46" s="38">
        <f t="shared" si="42"/>
        <v>0</v>
      </c>
      <c r="O46" s="39"/>
      <c r="P46" s="37">
        <f t="shared" si="44"/>
        <v>0</v>
      </c>
      <c r="Q46" s="49">
        <f t="shared" si="44"/>
        <v>0</v>
      </c>
      <c r="R46" s="181">
        <f t="shared" si="43"/>
        <v>1713.9780000000001</v>
      </c>
      <c r="S46" s="186">
        <f t="shared" si="43"/>
        <v>8663.3590000000004</v>
      </c>
      <c r="T46" s="176">
        <f t="shared" si="12"/>
        <v>5.054533372073621</v>
      </c>
      <c r="U46" s="219">
        <f t="shared" si="13"/>
        <v>6.0654400464883453</v>
      </c>
      <c r="V46" s="16"/>
      <c r="W46" s="16"/>
      <c r="X46" s="16"/>
      <c r="Y46" s="16"/>
      <c r="Z46" s="70"/>
      <c r="AA46" s="70"/>
      <c r="AD46" s="598"/>
      <c r="AE46" s="598"/>
      <c r="AF46" s="598"/>
      <c r="AG46" s="598"/>
      <c r="AH46" s="598"/>
      <c r="AI46" s="598"/>
    </row>
    <row r="47" spans="1:38" ht="24.75" customHeight="1" x14ac:dyDescent="0.25">
      <c r="A47" s="597"/>
      <c r="B47" s="204" t="s">
        <v>12</v>
      </c>
      <c r="C47" s="180"/>
      <c r="D47" s="38">
        <f t="shared" si="38"/>
        <v>20623.856</v>
      </c>
      <c r="E47" s="38">
        <f t="shared" si="38"/>
        <v>112045.446</v>
      </c>
      <c r="F47" s="39">
        <f t="shared" si="35"/>
        <v>5.4328078124672707</v>
      </c>
      <c r="G47" s="38">
        <f t="shared" si="39"/>
        <v>0</v>
      </c>
      <c r="H47" s="38">
        <f t="shared" si="39"/>
        <v>0</v>
      </c>
      <c r="I47" s="39"/>
      <c r="J47" s="37">
        <f t="shared" si="40"/>
        <v>1371.99</v>
      </c>
      <c r="K47" s="38">
        <f t="shared" si="40"/>
        <v>6333.5630000000001</v>
      </c>
      <c r="L47" s="39">
        <f t="shared" si="41"/>
        <v>4.6163332094257248</v>
      </c>
      <c r="M47" s="37">
        <f t="shared" si="42"/>
        <v>1132.9780000000001</v>
      </c>
      <c r="N47" s="38">
        <f t="shared" si="42"/>
        <v>3705.6549999999997</v>
      </c>
      <c r="O47" s="39">
        <f t="shared" si="46"/>
        <v>3.2707210554838659</v>
      </c>
      <c r="P47" s="37">
        <f t="shared" si="44"/>
        <v>0</v>
      </c>
      <c r="Q47" s="49">
        <f t="shared" si="44"/>
        <v>0</v>
      </c>
      <c r="R47" s="181">
        <f t="shared" si="43"/>
        <v>23128.824000000001</v>
      </c>
      <c r="S47" s="186">
        <f t="shared" si="43"/>
        <v>122084.664</v>
      </c>
      <c r="T47" s="176">
        <f t="shared" si="12"/>
        <v>5.2784639634077379</v>
      </c>
      <c r="U47" s="219">
        <f t="shared" si="13"/>
        <v>6.3341567560892855</v>
      </c>
      <c r="V47" s="16"/>
      <c r="W47" s="16"/>
      <c r="X47" s="16"/>
      <c r="Y47" s="16"/>
      <c r="Z47" s="70"/>
      <c r="AA47" s="70"/>
      <c r="AD47" s="598"/>
      <c r="AE47" s="598"/>
      <c r="AF47" s="598"/>
      <c r="AG47" s="598"/>
      <c r="AH47" s="598"/>
      <c r="AI47" s="598"/>
    </row>
    <row r="48" spans="1:38" ht="24.75" customHeight="1" x14ac:dyDescent="0.25">
      <c r="A48" s="597"/>
      <c r="B48" s="204" t="s">
        <v>13</v>
      </c>
      <c r="C48" s="207"/>
      <c r="D48" s="38">
        <f t="shared" si="38"/>
        <v>0</v>
      </c>
      <c r="E48" s="38">
        <f t="shared" si="38"/>
        <v>0</v>
      </c>
      <c r="F48" s="39" t="e">
        <f t="shared" si="35"/>
        <v>#DIV/0!</v>
      </c>
      <c r="G48" s="38">
        <f t="shared" si="39"/>
        <v>0</v>
      </c>
      <c r="H48" s="38">
        <f t="shared" si="39"/>
        <v>0</v>
      </c>
      <c r="I48" s="39"/>
      <c r="J48" s="37">
        <f t="shared" si="40"/>
        <v>0</v>
      </c>
      <c r="K48" s="38">
        <f t="shared" si="40"/>
        <v>0</v>
      </c>
      <c r="L48" s="39"/>
      <c r="M48" s="37">
        <f t="shared" si="42"/>
        <v>0</v>
      </c>
      <c r="N48" s="38">
        <f t="shared" si="42"/>
        <v>0</v>
      </c>
      <c r="O48" s="39"/>
      <c r="P48" s="37">
        <f t="shared" si="44"/>
        <v>0</v>
      </c>
      <c r="Q48" s="49">
        <f t="shared" si="44"/>
        <v>0</v>
      </c>
      <c r="R48" s="181">
        <f t="shared" si="43"/>
        <v>0</v>
      </c>
      <c r="S48" s="186">
        <f t="shared" si="43"/>
        <v>0</v>
      </c>
      <c r="T48" s="176"/>
      <c r="U48" s="219"/>
      <c r="V48" s="16"/>
      <c r="W48" s="16"/>
      <c r="X48" s="16"/>
      <c r="Y48" s="16"/>
      <c r="Z48" s="70"/>
      <c r="AA48" s="70"/>
    </row>
    <row r="49" spans="1:20" ht="18.75" x14ac:dyDescent="0.3">
      <c r="A49" s="21"/>
      <c r="B49" s="67" t="s">
        <v>72</v>
      </c>
      <c r="C49"/>
      <c r="S49" s="609" t="s">
        <v>75</v>
      </c>
      <c r="T49" s="609"/>
    </row>
    <row r="50" spans="1:20" x14ac:dyDescent="0.25">
      <c r="C50"/>
      <c r="R50" s="48"/>
    </row>
    <row r="51" spans="1:20" x14ac:dyDescent="0.25">
      <c r="C51"/>
    </row>
    <row r="52" spans="1:20" x14ac:dyDescent="0.25">
      <c r="R52" s="48"/>
    </row>
  </sheetData>
  <mergeCells count="19">
    <mergeCell ref="S49:T49"/>
    <mergeCell ref="Z4:AE4"/>
    <mergeCell ref="J1:L1"/>
    <mergeCell ref="S3:T3"/>
    <mergeCell ref="R4:U4"/>
    <mergeCell ref="R1:T1"/>
    <mergeCell ref="B2:U2"/>
    <mergeCell ref="A42:A48"/>
    <mergeCell ref="AD44:AI47"/>
    <mergeCell ref="AG4:AL4"/>
    <mergeCell ref="A6:A38"/>
    <mergeCell ref="Z2:AA2"/>
    <mergeCell ref="AB2:AC2"/>
    <mergeCell ref="B4:B5"/>
    <mergeCell ref="C4:C5"/>
    <mergeCell ref="D4:F4"/>
    <mergeCell ref="G4:I4"/>
    <mergeCell ref="J4:L4"/>
    <mergeCell ref="M4:O4"/>
  </mergeCells>
  <dataValidations count="1">
    <dataValidation type="decimal" allowBlank="1" showErrorMessage="1" errorTitle="Ошибка" error="Допускается ввод только действительных чисел!" sqref="G30:H34 AG39:AL39 D38:D39 D40:F41 D22:D30 F42:F48 AG23:AJ38 O29:Q29 G22:H28 AG15:AJ21 R39:S39 O42:O48 I42:I48 J6:K28 Z15:AC34 Z35:Z37 AG22:AK22 J30:K38 L42:L48 E22:E39 AG6:AJ13 G29:L29 V39:AE39 O39 F22 F39:L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8"/>
  <sheetViews>
    <sheetView view="pageBreakPreview" zoomScale="60" zoomScaleNormal="70" workbookViewId="0">
      <selection activeCell="P14" sqref="P14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93.7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31.5" customHeight="1" x14ac:dyDescent="0.25">
      <c r="B3" s="612" t="s">
        <v>184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85.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2297.3020000000001</v>
      </c>
      <c r="K6" s="392">
        <f t="shared" si="4"/>
        <v>7522.3320000000003</v>
      </c>
      <c r="L6" s="392">
        <f t="shared" si="4"/>
        <v>5.7510000000000003</v>
      </c>
      <c r="M6" s="392">
        <f t="shared" si="4"/>
        <v>4562.8249999999998</v>
      </c>
      <c r="N6" s="392">
        <f t="shared" ref="N6:N13" si="5">J6</f>
        <v>2297.3020000000001</v>
      </c>
      <c r="O6" s="392">
        <f t="shared" ref="O6:O13" si="6">K6+M6</f>
        <v>12085.156999999999</v>
      </c>
      <c r="P6" s="392">
        <f>O6/N6</f>
        <v>5.2605869842101729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2297.3020000000001</v>
      </c>
      <c r="AA6" s="392">
        <f t="shared" si="8"/>
        <v>12085.156999999999</v>
      </c>
      <c r="AB6" s="392">
        <f>IFERROR(AA6/Z6,0)</f>
        <v>5.2605869842101729</v>
      </c>
      <c r="AC6" s="392">
        <f>AB6*1.2</f>
        <v>6.3127043810522077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1832.16</v>
      </c>
      <c r="K7" s="394">
        <v>5982.4530000000004</v>
      </c>
      <c r="L7" s="394">
        <v>4.2960000000000003</v>
      </c>
      <c r="M7" s="394">
        <v>3408.694</v>
      </c>
      <c r="N7" s="395">
        <f t="shared" si="5"/>
        <v>1832.16</v>
      </c>
      <c r="O7" s="395">
        <f t="shared" si="6"/>
        <v>9391.1470000000008</v>
      </c>
      <c r="P7" s="392">
        <f t="shared" ref="P7:P30" si="9">O7/N7</f>
        <v>5.1257242817221202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1832.16</v>
      </c>
      <c r="AA7" s="395">
        <f t="shared" si="8"/>
        <v>9391.1470000000008</v>
      </c>
      <c r="AB7" s="392">
        <f t="shared" ref="AB7:AB40" si="13">IFERROR(AA7/Z7,0)</f>
        <v>5.1257242817221202</v>
      </c>
      <c r="AC7" s="392">
        <f t="shared" ref="AC7:AC25" si="14">AB7*1.2</f>
        <v>6.1508691380665441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465.142</v>
      </c>
      <c r="K10" s="394">
        <v>1539.8789999999999</v>
      </c>
      <c r="L10" s="394">
        <v>1.4550000000000001</v>
      </c>
      <c r="M10" s="394">
        <v>1154.1310000000001</v>
      </c>
      <c r="N10" s="395">
        <f t="shared" si="5"/>
        <v>465.142</v>
      </c>
      <c r="O10" s="395">
        <f t="shared" si="6"/>
        <v>2694.01</v>
      </c>
      <c r="P10" s="392">
        <f t="shared" si="9"/>
        <v>5.7918012133929002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465.142</v>
      </c>
      <c r="AA10" s="395">
        <f t="shared" si="8"/>
        <v>2694.01</v>
      </c>
      <c r="AB10" s="392">
        <f t="shared" si="13"/>
        <v>5.7918012133929002</v>
      </c>
      <c r="AC10" s="392">
        <f t="shared" si="14"/>
        <v>6.9501614560714797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12712.549000000001</v>
      </c>
      <c r="K14" s="392">
        <f t="shared" si="17"/>
        <v>52471.916000000005</v>
      </c>
      <c r="L14" s="392">
        <f t="shared" si="17"/>
        <v>21.928000000000001</v>
      </c>
      <c r="M14" s="392">
        <f t="shared" si="17"/>
        <v>17399.475999999999</v>
      </c>
      <c r="N14" s="392">
        <f>J14</f>
        <v>12712.549000000001</v>
      </c>
      <c r="O14" s="392">
        <f>K14+M14</f>
        <v>69871.392000000007</v>
      </c>
      <c r="P14" s="392">
        <f t="shared" si="9"/>
        <v>5.4962535050995678</v>
      </c>
      <c r="Q14" s="392">
        <f t="shared" ref="Q14:V14" si="18">SUM(Q15:Q21)</f>
        <v>7753.704999999999</v>
      </c>
      <c r="R14" s="392">
        <f t="shared" si="18"/>
        <v>19623.580999999998</v>
      </c>
      <c r="S14" s="392">
        <f t="shared" si="18"/>
        <v>13.008999999999999</v>
      </c>
      <c r="T14" s="392">
        <f t="shared" si="18"/>
        <v>10322.504999999999</v>
      </c>
      <c r="U14" s="392">
        <f t="shared" si="18"/>
        <v>12.950000000000003</v>
      </c>
      <c r="V14" s="392">
        <f t="shared" si="18"/>
        <v>10694.682000000001</v>
      </c>
      <c r="W14" s="392">
        <f t="shared" si="10"/>
        <v>7753.704999999999</v>
      </c>
      <c r="X14" s="392">
        <f t="shared" si="11"/>
        <v>40640.767999999996</v>
      </c>
      <c r="Y14" s="392">
        <f t="shared" si="12"/>
        <v>5.2414643064186732</v>
      </c>
      <c r="Z14" s="392">
        <f t="shared" si="8"/>
        <v>20466.254000000001</v>
      </c>
      <c r="AA14" s="392">
        <f t="shared" si="8"/>
        <v>110512.16</v>
      </c>
      <c r="AB14" s="392">
        <f t="shared" si="13"/>
        <v>5.3997258120611615</v>
      </c>
      <c r="AC14" s="392">
        <f t="shared" si="14"/>
        <v>6.479670974473394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1319.175</v>
      </c>
      <c r="K15" s="396">
        <v>5380.0190000000002</v>
      </c>
      <c r="L15" s="396">
        <v>3.4660000000000002</v>
      </c>
      <c r="M15" s="396">
        <v>2750.2139999999999</v>
      </c>
      <c r="N15" s="395">
        <f t="shared" ref="N15:N30" si="20">J15</f>
        <v>1319.175</v>
      </c>
      <c r="O15" s="395">
        <f>K15+M15</f>
        <v>8130.2330000000002</v>
      </c>
      <c r="P15" s="392">
        <f t="shared" si="9"/>
        <v>6.1631193738510817</v>
      </c>
      <c r="Q15" s="396">
        <v>1178.7420000000002</v>
      </c>
      <c r="R15" s="396">
        <v>2681.5859999999998</v>
      </c>
      <c r="S15" s="396">
        <v>2.4090000000000003</v>
      </c>
      <c r="T15" s="396">
        <v>1911.703</v>
      </c>
      <c r="U15" s="396">
        <v>2.5449999999999999</v>
      </c>
      <c r="V15" s="396">
        <v>778.34500000000003</v>
      </c>
      <c r="W15" s="395">
        <f>Q15</f>
        <v>1178.7420000000002</v>
      </c>
      <c r="X15" s="392">
        <f t="shared" si="11"/>
        <v>5371.634</v>
      </c>
      <c r="Y15" s="392">
        <f t="shared" si="12"/>
        <v>4.5570905253227583</v>
      </c>
      <c r="Z15" s="395">
        <f t="shared" si="8"/>
        <v>2497.9170000000004</v>
      </c>
      <c r="AA15" s="395">
        <f t="shared" si="8"/>
        <v>13501.867</v>
      </c>
      <c r="AB15" s="392">
        <f t="shared" si="13"/>
        <v>5.4052504546788374</v>
      </c>
      <c r="AC15" s="392">
        <f t="shared" si="14"/>
        <v>6.486300545614605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9014.5889999999999</v>
      </c>
      <c r="K18" s="396">
        <v>37023.055</v>
      </c>
      <c r="L18" s="396">
        <v>14.347000000000001</v>
      </c>
      <c r="M18" s="396">
        <v>11383.536</v>
      </c>
      <c r="N18" s="395">
        <f t="shared" si="20"/>
        <v>9014.5889999999999</v>
      </c>
      <c r="O18" s="395">
        <f t="shared" si="21"/>
        <v>48406.591</v>
      </c>
      <c r="P18" s="392">
        <f t="shared" si="9"/>
        <v>5.3698056561425043</v>
      </c>
      <c r="Q18" s="396">
        <v>4707.119999999999</v>
      </c>
      <c r="R18" s="396">
        <v>12338.288999999999</v>
      </c>
      <c r="S18" s="396">
        <v>7.335</v>
      </c>
      <c r="T18" s="396">
        <v>5820.18</v>
      </c>
      <c r="U18" s="396">
        <v>7.6930000000000014</v>
      </c>
      <c r="V18" s="396">
        <v>7315.6980000000003</v>
      </c>
      <c r="W18" s="395">
        <f t="shared" si="10"/>
        <v>4707.119999999999</v>
      </c>
      <c r="X18" s="392">
        <f t="shared" si="11"/>
        <v>25474.166999999998</v>
      </c>
      <c r="Y18" s="392">
        <f t="shared" si="12"/>
        <v>5.4118371743231535</v>
      </c>
      <c r="Z18" s="395">
        <f t="shared" si="8"/>
        <v>13721.708999999999</v>
      </c>
      <c r="AA18" s="395">
        <f t="shared" si="8"/>
        <v>73880.758000000002</v>
      </c>
      <c r="AB18" s="392">
        <f t="shared" si="13"/>
        <v>5.3842242245481238</v>
      </c>
      <c r="AC18" s="392">
        <f t="shared" si="14"/>
        <v>6.4610690694577482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240.119</v>
      </c>
      <c r="K19" s="396">
        <v>1154.8599999999999</v>
      </c>
      <c r="L19" s="396">
        <v>0.46700000000000003</v>
      </c>
      <c r="M19" s="396">
        <v>370.39299999999997</v>
      </c>
      <c r="N19" s="395">
        <f t="shared" si="20"/>
        <v>240.119</v>
      </c>
      <c r="O19" s="395">
        <f t="shared" si="21"/>
        <v>1525.2529999999999</v>
      </c>
      <c r="P19" s="392">
        <f t="shared" si="9"/>
        <v>6.3520712646646036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240.119</v>
      </c>
      <c r="AA19" s="395">
        <f t="shared" si="8"/>
        <v>1525.2529999999999</v>
      </c>
      <c r="AB19" s="392">
        <f t="shared" si="13"/>
        <v>6.3520712646646036</v>
      </c>
      <c r="AC19" s="392">
        <f t="shared" si="14"/>
        <v>7.6224855175975241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1791.5129999999999</v>
      </c>
      <c r="K20" s="396">
        <v>7703.1350000000002</v>
      </c>
      <c r="L20" s="396">
        <v>3.2210000000000001</v>
      </c>
      <c r="M20" s="396">
        <v>2556.107</v>
      </c>
      <c r="N20" s="395">
        <f t="shared" si="20"/>
        <v>1791.5129999999999</v>
      </c>
      <c r="O20" s="395">
        <f t="shared" si="21"/>
        <v>10259.242</v>
      </c>
      <c r="P20" s="392">
        <f t="shared" si="9"/>
        <v>5.7265797122320636</v>
      </c>
      <c r="Q20" s="396">
        <v>1248.1669999999999</v>
      </c>
      <c r="R20" s="396">
        <v>3245.1990000000001</v>
      </c>
      <c r="S20" s="396">
        <v>2.3220000000000001</v>
      </c>
      <c r="T20" s="396">
        <v>1842.329</v>
      </c>
      <c r="U20" s="396">
        <v>2.5110000000000001</v>
      </c>
      <c r="V20" s="396">
        <v>2391.038</v>
      </c>
      <c r="W20" s="395">
        <f t="shared" si="10"/>
        <v>1248.1669999999999</v>
      </c>
      <c r="X20" s="392">
        <f t="shared" si="11"/>
        <v>7478.5660000000007</v>
      </c>
      <c r="Y20" s="392">
        <f t="shared" si="12"/>
        <v>5.9916389393406497</v>
      </c>
      <c r="Z20" s="395">
        <f t="shared" si="8"/>
        <v>3039.68</v>
      </c>
      <c r="AA20" s="395">
        <f t="shared" si="8"/>
        <v>17737.808000000001</v>
      </c>
      <c r="AB20" s="392">
        <f t="shared" si="13"/>
        <v>5.8354195178439845</v>
      </c>
      <c r="AC20" s="392">
        <f t="shared" si="14"/>
        <v>7.002503421412781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347.15300000000002</v>
      </c>
      <c r="K21" s="396">
        <v>1210.847</v>
      </c>
      <c r="L21" s="396">
        <v>0.42700000000000005</v>
      </c>
      <c r="M21" s="396">
        <v>339.226</v>
      </c>
      <c r="N21" s="395">
        <f t="shared" si="20"/>
        <v>347.15300000000002</v>
      </c>
      <c r="O21" s="395">
        <f t="shared" si="21"/>
        <v>1550.0729999999999</v>
      </c>
      <c r="P21" s="392">
        <f t="shared" si="9"/>
        <v>4.4651004024162253</v>
      </c>
      <c r="Q21" s="396">
        <v>619.67600000000004</v>
      </c>
      <c r="R21" s="396">
        <v>1358.5070000000001</v>
      </c>
      <c r="S21" s="396">
        <v>0.94300000000000006</v>
      </c>
      <c r="T21" s="396">
        <v>748.29300000000001</v>
      </c>
      <c r="U21" s="396">
        <v>0.20100000000000001</v>
      </c>
      <c r="V21" s="396">
        <v>209.601</v>
      </c>
      <c r="W21" s="395">
        <f t="shared" si="10"/>
        <v>619.67600000000004</v>
      </c>
      <c r="X21" s="392">
        <f t="shared" si="11"/>
        <v>2316.4010000000003</v>
      </c>
      <c r="Y21" s="392">
        <f t="shared" si="12"/>
        <v>3.7380840955596151</v>
      </c>
      <c r="Z21" s="395">
        <f t="shared" si="8"/>
        <v>966.82900000000006</v>
      </c>
      <c r="AA21" s="395">
        <f t="shared" si="8"/>
        <v>3866.4740000000002</v>
      </c>
      <c r="AB21" s="392">
        <f t="shared" si="13"/>
        <v>3.9991291117664032</v>
      </c>
      <c r="AC21" s="392">
        <f t="shared" si="14"/>
        <v>4.798954934119684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79814.508999999991</v>
      </c>
      <c r="E23" s="392">
        <f>SUM(E24:E30)</f>
        <v>510129.261</v>
      </c>
      <c r="F23" s="392">
        <f t="shared" si="19"/>
        <v>6.3914351837959691</v>
      </c>
      <c r="G23" s="392">
        <f t="shared" ref="G23:H23" si="22">SUM(G24:G30)</f>
        <v>2247.136</v>
      </c>
      <c r="H23" s="392">
        <f t="shared" si="22"/>
        <v>14859.04</v>
      </c>
      <c r="I23" s="392">
        <f>H23/G23</f>
        <v>6.6124346724007808</v>
      </c>
      <c r="J23" s="392">
        <f t="shared" ref="J23:M23" si="23">SUM(J24:J30)</f>
        <v>1514.684</v>
      </c>
      <c r="K23" s="392">
        <f t="shared" si="23"/>
        <v>7434.5469999999996</v>
      </c>
      <c r="L23" s="392">
        <f t="shared" si="23"/>
        <v>1.9289999999999998</v>
      </c>
      <c r="M23" s="392">
        <f t="shared" si="23"/>
        <v>1531.25</v>
      </c>
      <c r="N23" s="392">
        <f t="shared" si="20"/>
        <v>1514.684</v>
      </c>
      <c r="O23" s="392">
        <f>K23+M23</f>
        <v>8965.7969999999987</v>
      </c>
      <c r="P23" s="392">
        <f t="shared" si="9"/>
        <v>5.9192524645404578</v>
      </c>
      <c r="Q23" s="392">
        <f t="shared" ref="Q23:V23" si="24">SUM(Q24:Q30)</f>
        <v>3899.5819999999999</v>
      </c>
      <c r="R23" s="392">
        <f t="shared" si="24"/>
        <v>11642.608</v>
      </c>
      <c r="S23" s="392">
        <f t="shared" si="24"/>
        <v>5.3230000000000004</v>
      </c>
      <c r="T23" s="392">
        <f t="shared" si="24"/>
        <v>4223.777</v>
      </c>
      <c r="U23" s="392">
        <f t="shared" si="24"/>
        <v>6.1760000000000002</v>
      </c>
      <c r="V23" s="392">
        <f t="shared" si="24"/>
        <v>5492.4179999999997</v>
      </c>
      <c r="W23" s="392">
        <f t="shared" si="10"/>
        <v>3899.5819999999999</v>
      </c>
      <c r="X23" s="392">
        <f t="shared" si="11"/>
        <v>21358.803</v>
      </c>
      <c r="Y23" s="392">
        <f t="shared" si="12"/>
        <v>5.4772031976760589</v>
      </c>
      <c r="Z23" s="392">
        <f t="shared" si="8"/>
        <v>87475.910999999993</v>
      </c>
      <c r="AA23" s="392">
        <f t="shared" si="8"/>
        <v>555312.90099999995</v>
      </c>
      <c r="AB23" s="392">
        <f t="shared" si="13"/>
        <v>6.3481808266049384</v>
      </c>
      <c r="AC23" s="392">
        <f t="shared" si="14"/>
        <v>7.6178169919259258</v>
      </c>
    </row>
    <row r="24" spans="1:29" ht="15.75" x14ac:dyDescent="0.25">
      <c r="A24" s="602"/>
      <c r="B24" s="179" t="s">
        <v>7</v>
      </c>
      <c r="C24" s="393" t="s">
        <v>125</v>
      </c>
      <c r="D24" s="394">
        <v>1741.8330000000001</v>
      </c>
      <c r="E24" s="394">
        <v>9965.130000000001</v>
      </c>
      <c r="F24" s="392">
        <f t="shared" si="19"/>
        <v>5.7210593667705227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267.738</v>
      </c>
      <c r="K24" s="396">
        <v>1397.204</v>
      </c>
      <c r="L24" s="396">
        <v>0.61699999999999999</v>
      </c>
      <c r="M24" s="396">
        <v>489.79899999999998</v>
      </c>
      <c r="N24" s="395">
        <f t="shared" si="20"/>
        <v>267.738</v>
      </c>
      <c r="O24" s="395">
        <f t="shared" si="21"/>
        <v>1887.0029999999999</v>
      </c>
      <c r="P24" s="392">
        <f t="shared" si="9"/>
        <v>7.0479461264370391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2009.5710000000001</v>
      </c>
      <c r="AA24" s="395">
        <f t="shared" si="8"/>
        <v>11852.133000000002</v>
      </c>
      <c r="AB24" s="392">
        <f t="shared" si="13"/>
        <v>5.8978423753129405</v>
      </c>
      <c r="AC24" s="392">
        <f t="shared" si="14"/>
        <v>7.0774108503755286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>AB26*1.2</f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52315.968999999997</v>
      </c>
      <c r="E27" s="394">
        <v>332860.55300000001</v>
      </c>
      <c r="F27" s="392">
        <f t="shared" si="19"/>
        <v>6.3625038274642307</v>
      </c>
      <c r="G27" s="394">
        <v>73.902999999999992</v>
      </c>
      <c r="H27" s="394">
        <v>557.76199999999994</v>
      </c>
      <c r="I27" s="392">
        <f t="shared" si="25"/>
        <v>7.5472172983505406</v>
      </c>
      <c r="J27" s="396">
        <v>126.92399999999999</v>
      </c>
      <c r="K27" s="396">
        <v>547.39099999999996</v>
      </c>
      <c r="L27" s="396">
        <v>0.29800000000000004</v>
      </c>
      <c r="M27" s="396">
        <v>236.89100000000002</v>
      </c>
      <c r="N27" s="395">
        <f t="shared" si="20"/>
        <v>126.92399999999999</v>
      </c>
      <c r="O27" s="395">
        <f t="shared" si="21"/>
        <v>784.28199999999993</v>
      </c>
      <c r="P27" s="392">
        <f t="shared" si="9"/>
        <v>6.1791465759036903</v>
      </c>
      <c r="Q27" s="404">
        <v>1060.7270000000001</v>
      </c>
      <c r="R27" s="404">
        <v>3228.6499999999996</v>
      </c>
      <c r="S27" s="404">
        <v>1.8420000000000001</v>
      </c>
      <c r="T27" s="404">
        <v>1461.7860000000001</v>
      </c>
      <c r="U27" s="396">
        <v>1.9870000000000001</v>
      </c>
      <c r="V27" s="396">
        <v>1567.222</v>
      </c>
      <c r="W27" s="395">
        <f t="shared" si="10"/>
        <v>1060.7270000000001</v>
      </c>
      <c r="X27" s="392">
        <f t="shared" si="11"/>
        <v>6257.6579999999994</v>
      </c>
      <c r="Y27" s="392">
        <f t="shared" si="12"/>
        <v>5.8994048421507124</v>
      </c>
      <c r="Z27" s="395">
        <f t="shared" si="8"/>
        <v>53577.523000000001</v>
      </c>
      <c r="AA27" s="395">
        <f t="shared" si="8"/>
        <v>340460.255</v>
      </c>
      <c r="AB27" s="392">
        <f t="shared" si="13"/>
        <v>6.3545351844653215</v>
      </c>
      <c r="AC27" s="392">
        <f t="shared" ref="AC27:AC30" si="26">AB27*1.2</f>
        <v>7.6254422213583855</v>
      </c>
    </row>
    <row r="28" spans="1:29" ht="15.75" x14ac:dyDescent="0.25">
      <c r="A28" s="602"/>
      <c r="B28" s="179" t="s">
        <v>11</v>
      </c>
      <c r="C28" s="393" t="s">
        <v>129</v>
      </c>
      <c r="D28" s="394">
        <v>2228.0030000000002</v>
      </c>
      <c r="E28" s="394">
        <v>13952.288</v>
      </c>
      <c r="F28" s="392">
        <f t="shared" si="19"/>
        <v>6.2622393237352014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2228.0030000000002</v>
      </c>
      <c r="AA28" s="395">
        <f t="shared" si="8"/>
        <v>13952.288</v>
      </c>
      <c r="AB28" s="392">
        <f t="shared" si="13"/>
        <v>6.2622393237352014</v>
      </c>
      <c r="AC28" s="392">
        <f t="shared" si="26"/>
        <v>7.5146871884822417</v>
      </c>
    </row>
    <row r="29" spans="1:29" ht="15.75" x14ac:dyDescent="0.25">
      <c r="A29" s="602"/>
      <c r="B29" s="179" t="s">
        <v>12</v>
      </c>
      <c r="C29" s="393" t="s">
        <v>130</v>
      </c>
      <c r="D29" s="394">
        <v>21080.862000000001</v>
      </c>
      <c r="E29" s="394">
        <v>139340.06599999999</v>
      </c>
      <c r="F29" s="392">
        <f t="shared" si="19"/>
        <v>6.6097897704562545</v>
      </c>
      <c r="G29" s="394">
        <v>2173.2330000000002</v>
      </c>
      <c r="H29" s="394">
        <v>14301.278</v>
      </c>
      <c r="I29" s="392">
        <f t="shared" si="25"/>
        <v>6.580646437818678</v>
      </c>
      <c r="J29" s="396">
        <v>61.003</v>
      </c>
      <c r="K29" s="396">
        <v>315.68</v>
      </c>
      <c r="L29" s="396">
        <v>0.122</v>
      </c>
      <c r="M29" s="396">
        <v>96.884</v>
      </c>
      <c r="N29" s="395">
        <f t="shared" si="20"/>
        <v>61.003</v>
      </c>
      <c r="O29" s="395">
        <f t="shared" si="21"/>
        <v>412.56400000000002</v>
      </c>
      <c r="P29" s="392">
        <f t="shared" si="9"/>
        <v>6.7630116551645001</v>
      </c>
      <c r="Q29" s="404">
        <v>1075.7809999999999</v>
      </c>
      <c r="R29" s="404">
        <v>3138.451</v>
      </c>
      <c r="S29" s="404">
        <v>1.8720000000000001</v>
      </c>
      <c r="T29" s="404">
        <v>1485.0160000000001</v>
      </c>
      <c r="U29" s="396">
        <v>2.004</v>
      </c>
      <c r="V29" s="396">
        <v>1607.3710000000001</v>
      </c>
      <c r="W29" s="395">
        <f t="shared" si="10"/>
        <v>1075.7809999999999</v>
      </c>
      <c r="X29" s="392">
        <f t="shared" si="11"/>
        <v>6230.8380000000006</v>
      </c>
      <c r="Y29" s="392">
        <f t="shared" si="12"/>
        <v>5.7919204745203725</v>
      </c>
      <c r="Z29" s="395">
        <f t="shared" si="8"/>
        <v>24390.879000000001</v>
      </c>
      <c r="AA29" s="395">
        <f t="shared" si="8"/>
        <v>160284.74599999998</v>
      </c>
      <c r="AB29" s="392">
        <f t="shared" si="13"/>
        <v>6.5715034706211277</v>
      </c>
      <c r="AC29" s="392">
        <f t="shared" si="26"/>
        <v>7.8858041647453527</v>
      </c>
    </row>
    <row r="30" spans="1:29" ht="15.75" x14ac:dyDescent="0.25">
      <c r="A30" s="602"/>
      <c r="B30" s="179" t="s">
        <v>13</v>
      </c>
      <c r="C30" s="393" t="s">
        <v>131</v>
      </c>
      <c r="D30" s="394">
        <v>2447.8419999999996</v>
      </c>
      <c r="E30" s="394">
        <v>14011.224</v>
      </c>
      <c r="F30" s="392">
        <f t="shared" si="19"/>
        <v>5.7239086509668526</v>
      </c>
      <c r="G30" s="394">
        <v>0</v>
      </c>
      <c r="H30" s="394">
        <v>0</v>
      </c>
      <c r="I30" s="392" t="e">
        <f t="shared" si="25"/>
        <v>#DIV/0!</v>
      </c>
      <c r="J30" s="396">
        <v>1059.019</v>
      </c>
      <c r="K30" s="396">
        <v>5174.2719999999999</v>
      </c>
      <c r="L30" s="396">
        <v>0.89200000000000002</v>
      </c>
      <c r="M30" s="396">
        <v>707.67600000000004</v>
      </c>
      <c r="N30" s="395">
        <f t="shared" si="20"/>
        <v>1059.019</v>
      </c>
      <c r="O30" s="395">
        <f t="shared" si="21"/>
        <v>5881.9480000000003</v>
      </c>
      <c r="P30" s="392">
        <f t="shared" si="9"/>
        <v>5.5541477537230213</v>
      </c>
      <c r="Q30" s="404">
        <v>1763.0740000000001</v>
      </c>
      <c r="R30" s="404">
        <v>5275.5069999999996</v>
      </c>
      <c r="S30" s="404">
        <v>1.609</v>
      </c>
      <c r="T30" s="404">
        <v>1276.9749999999999</v>
      </c>
      <c r="U30" s="396">
        <v>2.1850000000000005</v>
      </c>
      <c r="V30" s="396">
        <v>2317.8249999999998</v>
      </c>
      <c r="W30" s="395">
        <f t="shared" si="10"/>
        <v>1763.0740000000001</v>
      </c>
      <c r="X30" s="392">
        <f t="shared" si="11"/>
        <v>8870.3070000000007</v>
      </c>
      <c r="Y30" s="392">
        <f t="shared" si="12"/>
        <v>5.03115978115496</v>
      </c>
      <c r="Z30" s="395">
        <f t="shared" si="8"/>
        <v>5269.9349999999995</v>
      </c>
      <c r="AA30" s="395">
        <f t="shared" si="8"/>
        <v>28763.478999999999</v>
      </c>
      <c r="AB30" s="392">
        <f t="shared" si="13"/>
        <v>5.4580329738412336</v>
      </c>
      <c r="AC30" s="392">
        <f t="shared" si="26"/>
        <v>6.5496395686094804</v>
      </c>
    </row>
    <row r="31" spans="1:2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>
        <f t="shared" si="13"/>
        <v>0</v>
      </c>
      <c r="AC31" s="392"/>
    </row>
    <row r="32" spans="1:29" s="408" customFormat="1" ht="24" x14ac:dyDescent="0.25">
      <c r="B32" s="409" t="s">
        <v>31</v>
      </c>
      <c r="C32" s="410">
        <v>600</v>
      </c>
      <c r="D32" s="411">
        <f>D23+D14+D6</f>
        <v>79814.508999999991</v>
      </c>
      <c r="E32" s="411">
        <f>E23+E14+E6</f>
        <v>510129.261</v>
      </c>
      <c r="F32" s="411">
        <f>E32/D32</f>
        <v>6.3914351837959691</v>
      </c>
      <c r="G32" s="411">
        <f>G23+G14+G6</f>
        <v>2247.136</v>
      </c>
      <c r="H32" s="411">
        <f>H23+H14+H6</f>
        <v>14859.04</v>
      </c>
      <c r="I32" s="411">
        <f>H32/G32</f>
        <v>6.6124346724007808</v>
      </c>
      <c r="J32" s="411">
        <f t="shared" ref="J32:O32" si="27">J6+J14+J23</f>
        <v>16524.535</v>
      </c>
      <c r="K32" s="411">
        <f t="shared" si="27"/>
        <v>67428.795000000013</v>
      </c>
      <c r="L32" s="411">
        <f t="shared" si="27"/>
        <v>29.608000000000001</v>
      </c>
      <c r="M32" s="411">
        <f t="shared" si="27"/>
        <v>23493.550999999999</v>
      </c>
      <c r="N32" s="411">
        <f t="shared" si="27"/>
        <v>16524.535</v>
      </c>
      <c r="O32" s="411">
        <f t="shared" si="27"/>
        <v>90922.34599999999</v>
      </c>
      <c r="P32" s="412">
        <f t="shared" ref="P32:P40" si="28">O32/N32</f>
        <v>5.5022635130126201</v>
      </c>
      <c r="Q32" s="411">
        <f t="shared" ref="Q32:X32" si="29">Q6+Q14+Q23</f>
        <v>11653.286999999998</v>
      </c>
      <c r="R32" s="411">
        <f t="shared" si="29"/>
        <v>31266.188999999998</v>
      </c>
      <c r="S32" s="411">
        <f t="shared" si="29"/>
        <v>18.332000000000001</v>
      </c>
      <c r="T32" s="411">
        <f t="shared" si="29"/>
        <v>14546.281999999999</v>
      </c>
      <c r="U32" s="411">
        <f t="shared" si="29"/>
        <v>19.126000000000005</v>
      </c>
      <c r="V32" s="411">
        <f t="shared" si="29"/>
        <v>16187.1</v>
      </c>
      <c r="W32" s="411">
        <f t="shared" si="29"/>
        <v>11653.286999999998</v>
      </c>
      <c r="X32" s="411">
        <f t="shared" si="29"/>
        <v>61999.570999999996</v>
      </c>
      <c r="Y32" s="412">
        <f t="shared" ref="Y32:Y40" si="30">X32/W32</f>
        <v>5.320350472789352</v>
      </c>
      <c r="Z32" s="412">
        <f t="shared" si="8"/>
        <v>110239.46699999999</v>
      </c>
      <c r="AA32" s="412">
        <f t="shared" si="8"/>
        <v>677910.21799999999</v>
      </c>
      <c r="AB32" s="413">
        <f t="shared" si="13"/>
        <v>6.1494330156730532</v>
      </c>
      <c r="AC32" s="414">
        <f t="shared" ref="AC32:AC40" si="31">AB32*1.2</f>
        <v>7.3793196188076635</v>
      </c>
    </row>
    <row r="33" spans="1:29" s="415" customFormat="1" ht="15.75" x14ac:dyDescent="0.25">
      <c r="B33" s="416" t="s">
        <v>22</v>
      </c>
      <c r="C33" s="417"/>
      <c r="D33" s="418">
        <f>SUM(D34:D40)</f>
        <v>79814.508999999991</v>
      </c>
      <c r="E33" s="418">
        <f>SUM(E34:E40)</f>
        <v>510129.261</v>
      </c>
      <c r="F33" s="419">
        <f t="shared" ref="F33:F40" si="32">E33/D33</f>
        <v>6.3914351837959691</v>
      </c>
      <c r="G33" s="418">
        <f>G32</f>
        <v>2247.136</v>
      </c>
      <c r="H33" s="418">
        <f t="shared" ref="H33:I36" si="33">H32</f>
        <v>14859.04</v>
      </c>
      <c r="I33" s="418">
        <f t="shared" si="33"/>
        <v>6.6124346724007808</v>
      </c>
      <c r="J33" s="419">
        <f>J32</f>
        <v>16524.535</v>
      </c>
      <c r="K33" s="419">
        <f t="shared" ref="K33:X33" si="34">K32</f>
        <v>67428.795000000013</v>
      </c>
      <c r="L33" s="419">
        <f t="shared" si="34"/>
        <v>29.608000000000001</v>
      </c>
      <c r="M33" s="419">
        <f t="shared" si="34"/>
        <v>23493.550999999999</v>
      </c>
      <c r="N33" s="419">
        <f t="shared" si="34"/>
        <v>16524.535</v>
      </c>
      <c r="O33" s="419">
        <f t="shared" si="34"/>
        <v>90922.34599999999</v>
      </c>
      <c r="P33" s="420">
        <f t="shared" si="28"/>
        <v>5.5022635130126201</v>
      </c>
      <c r="Q33" s="419">
        <f t="shared" si="34"/>
        <v>11653.286999999998</v>
      </c>
      <c r="R33" s="419">
        <f t="shared" si="34"/>
        <v>31266.188999999998</v>
      </c>
      <c r="S33" s="419">
        <f t="shared" si="34"/>
        <v>18.332000000000001</v>
      </c>
      <c r="T33" s="419">
        <f t="shared" si="34"/>
        <v>14546.281999999999</v>
      </c>
      <c r="U33" s="419">
        <f t="shared" si="34"/>
        <v>19.126000000000005</v>
      </c>
      <c r="V33" s="419">
        <f t="shared" si="34"/>
        <v>16187.1</v>
      </c>
      <c r="W33" s="419">
        <f t="shared" si="34"/>
        <v>11653.286999999998</v>
      </c>
      <c r="X33" s="419">
        <f t="shared" si="34"/>
        <v>61999.570999999996</v>
      </c>
      <c r="Y33" s="420">
        <f t="shared" si="30"/>
        <v>5.320350472789352</v>
      </c>
      <c r="Z33" s="420">
        <f t="shared" si="8"/>
        <v>110239.46699999999</v>
      </c>
      <c r="AA33" s="420">
        <f t="shared" si="8"/>
        <v>677910.21799999999</v>
      </c>
      <c r="AB33" s="392">
        <f t="shared" si="13"/>
        <v>6.1494330156730532</v>
      </c>
      <c r="AC33" s="392">
        <f t="shared" si="31"/>
        <v>7.3793196188076635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5">D7+D15+D24</f>
        <v>1741.8330000000001</v>
      </c>
      <c r="E34" s="420">
        <f t="shared" si="35"/>
        <v>9965.130000000001</v>
      </c>
      <c r="F34" s="420">
        <f t="shared" si="32"/>
        <v>5.7210593667705227</v>
      </c>
      <c r="G34" s="420">
        <f t="shared" ref="G34:H40" si="36">G7+G15+G24</f>
        <v>0</v>
      </c>
      <c r="H34" s="420">
        <f t="shared" si="36"/>
        <v>0</v>
      </c>
      <c r="I34" s="418">
        <f t="shared" si="33"/>
        <v>6.6124346724007808</v>
      </c>
      <c r="J34" s="420">
        <f t="shared" ref="J34:O40" si="37">J7+J15+J24</f>
        <v>3419.0729999999999</v>
      </c>
      <c r="K34" s="420">
        <f t="shared" si="37"/>
        <v>12759.676000000001</v>
      </c>
      <c r="L34" s="420">
        <f t="shared" si="37"/>
        <v>8.3790000000000013</v>
      </c>
      <c r="M34" s="420">
        <f t="shared" si="37"/>
        <v>6648.7069999999994</v>
      </c>
      <c r="N34" s="420">
        <f t="shared" si="37"/>
        <v>3419.0729999999999</v>
      </c>
      <c r="O34" s="420">
        <f t="shared" si="37"/>
        <v>19408.383000000002</v>
      </c>
      <c r="P34" s="420">
        <f t="shared" si="28"/>
        <v>5.6765044209351485</v>
      </c>
      <c r="Q34" s="420">
        <f t="shared" ref="Q34:X40" si="38">Q7+Q15+Q24</f>
        <v>1178.7420000000002</v>
      </c>
      <c r="R34" s="420">
        <f t="shared" si="38"/>
        <v>2681.5859999999998</v>
      </c>
      <c r="S34" s="420">
        <f t="shared" si="38"/>
        <v>2.4090000000000003</v>
      </c>
      <c r="T34" s="420">
        <f t="shared" si="38"/>
        <v>1911.703</v>
      </c>
      <c r="U34" s="420">
        <f t="shared" si="38"/>
        <v>2.5449999999999999</v>
      </c>
      <c r="V34" s="420">
        <f t="shared" si="38"/>
        <v>778.34500000000003</v>
      </c>
      <c r="W34" s="420">
        <f t="shared" si="38"/>
        <v>1178.7420000000002</v>
      </c>
      <c r="X34" s="420">
        <f t="shared" si="38"/>
        <v>5371.634</v>
      </c>
      <c r="Y34" s="420">
        <f t="shared" si="30"/>
        <v>4.5570905253227583</v>
      </c>
      <c r="Z34" s="420">
        <f t="shared" si="8"/>
        <v>6339.648000000001</v>
      </c>
      <c r="AA34" s="420">
        <f t="shared" si="8"/>
        <v>34745.146999999997</v>
      </c>
      <c r="AB34" s="392">
        <f t="shared" si="13"/>
        <v>5.4806113841020814</v>
      </c>
      <c r="AC34" s="392">
        <f t="shared" si="31"/>
        <v>6.5767336609224971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5"/>
        <v>0</v>
      </c>
      <c r="E35" s="420">
        <f>E8+E16+E25</f>
        <v>0</v>
      </c>
      <c r="F35" s="420" t="e">
        <f t="shared" si="32"/>
        <v>#DIV/0!</v>
      </c>
      <c r="G35" s="420">
        <f t="shared" si="36"/>
        <v>0</v>
      </c>
      <c r="H35" s="420">
        <f t="shared" si="36"/>
        <v>0</v>
      </c>
      <c r="I35" s="418">
        <f t="shared" si="33"/>
        <v>6.6124346724007808</v>
      </c>
      <c r="J35" s="420">
        <f t="shared" si="37"/>
        <v>0</v>
      </c>
      <c r="K35" s="420">
        <f t="shared" si="37"/>
        <v>0</v>
      </c>
      <c r="L35" s="420">
        <f t="shared" si="37"/>
        <v>0</v>
      </c>
      <c r="M35" s="420">
        <f t="shared" si="37"/>
        <v>0</v>
      </c>
      <c r="N35" s="420">
        <f t="shared" si="37"/>
        <v>0</v>
      </c>
      <c r="O35" s="420">
        <f t="shared" si="37"/>
        <v>0</v>
      </c>
      <c r="P35" s="420" t="e">
        <f t="shared" si="28"/>
        <v>#DIV/0!</v>
      </c>
      <c r="Q35" s="420">
        <f t="shared" si="38"/>
        <v>0</v>
      </c>
      <c r="R35" s="420">
        <f t="shared" si="38"/>
        <v>0</v>
      </c>
      <c r="S35" s="420">
        <f t="shared" si="38"/>
        <v>0</v>
      </c>
      <c r="T35" s="420">
        <f t="shared" si="38"/>
        <v>0</v>
      </c>
      <c r="U35" s="420">
        <f t="shared" si="38"/>
        <v>0</v>
      </c>
      <c r="V35" s="420">
        <f t="shared" si="38"/>
        <v>0</v>
      </c>
      <c r="W35" s="420">
        <f t="shared" si="38"/>
        <v>0</v>
      </c>
      <c r="X35" s="420">
        <f t="shared" si="38"/>
        <v>0</v>
      </c>
      <c r="Y35" s="420" t="e">
        <f t="shared" si="30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1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5"/>
        <v>0</v>
      </c>
      <c r="E36" s="420">
        <f t="shared" si="35"/>
        <v>0</v>
      </c>
      <c r="F36" s="420" t="e">
        <f t="shared" si="32"/>
        <v>#DIV/0!</v>
      </c>
      <c r="G36" s="420">
        <f t="shared" si="36"/>
        <v>0</v>
      </c>
      <c r="H36" s="420">
        <f t="shared" si="36"/>
        <v>0</v>
      </c>
      <c r="I36" s="418">
        <f t="shared" si="33"/>
        <v>6.6124346724007808</v>
      </c>
      <c r="J36" s="420">
        <f t="shared" si="37"/>
        <v>0</v>
      </c>
      <c r="K36" s="420">
        <f t="shared" si="37"/>
        <v>0</v>
      </c>
      <c r="L36" s="420">
        <f t="shared" si="37"/>
        <v>0</v>
      </c>
      <c r="M36" s="420">
        <f t="shared" si="37"/>
        <v>0</v>
      </c>
      <c r="N36" s="420">
        <f t="shared" si="37"/>
        <v>0</v>
      </c>
      <c r="O36" s="420">
        <f t="shared" si="37"/>
        <v>0</v>
      </c>
      <c r="P36" s="420" t="e">
        <f t="shared" si="28"/>
        <v>#DIV/0!</v>
      </c>
      <c r="Q36" s="420">
        <f t="shared" si="38"/>
        <v>0</v>
      </c>
      <c r="R36" s="420">
        <f t="shared" si="38"/>
        <v>0</v>
      </c>
      <c r="S36" s="420">
        <f t="shared" si="38"/>
        <v>0</v>
      </c>
      <c r="T36" s="420">
        <f t="shared" si="38"/>
        <v>0</v>
      </c>
      <c r="U36" s="420">
        <f t="shared" si="38"/>
        <v>0</v>
      </c>
      <c r="V36" s="420">
        <f t="shared" si="38"/>
        <v>0</v>
      </c>
      <c r="W36" s="420">
        <f t="shared" si="38"/>
        <v>0</v>
      </c>
      <c r="X36" s="420">
        <f t="shared" si="38"/>
        <v>0</v>
      </c>
      <c r="Y36" s="420" t="e">
        <f t="shared" si="30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1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5"/>
        <v>52315.968999999997</v>
      </c>
      <c r="E37" s="420">
        <f t="shared" si="35"/>
        <v>332860.55300000001</v>
      </c>
      <c r="F37" s="420">
        <f t="shared" si="32"/>
        <v>6.3625038274642307</v>
      </c>
      <c r="G37" s="420">
        <f t="shared" si="36"/>
        <v>73.902999999999992</v>
      </c>
      <c r="H37" s="420">
        <f t="shared" si="36"/>
        <v>557.76199999999994</v>
      </c>
      <c r="I37" s="420">
        <f t="shared" ref="I37:I40" si="39">H37/G37</f>
        <v>7.5472172983505406</v>
      </c>
      <c r="J37" s="420">
        <f t="shared" si="37"/>
        <v>9606.6550000000007</v>
      </c>
      <c r="K37" s="420">
        <f t="shared" si="37"/>
        <v>39110.325000000004</v>
      </c>
      <c r="L37" s="420">
        <f t="shared" si="37"/>
        <v>16.100000000000001</v>
      </c>
      <c r="M37" s="420">
        <f t="shared" si="37"/>
        <v>12774.557999999999</v>
      </c>
      <c r="N37" s="420">
        <f t="shared" si="37"/>
        <v>9606.6550000000007</v>
      </c>
      <c r="O37" s="420">
        <f t="shared" si="37"/>
        <v>51884.883000000002</v>
      </c>
      <c r="P37" s="420">
        <f t="shared" si="28"/>
        <v>5.4009312294445877</v>
      </c>
      <c r="Q37" s="420">
        <f t="shared" si="38"/>
        <v>5767.8469999999988</v>
      </c>
      <c r="R37" s="420">
        <f t="shared" si="38"/>
        <v>15566.938999999998</v>
      </c>
      <c r="S37" s="420">
        <f t="shared" si="38"/>
        <v>9.1769999999999996</v>
      </c>
      <c r="T37" s="420">
        <f t="shared" si="38"/>
        <v>7281.9660000000003</v>
      </c>
      <c r="U37" s="420">
        <f t="shared" si="38"/>
        <v>9.6800000000000015</v>
      </c>
      <c r="V37" s="420">
        <f t="shared" si="38"/>
        <v>8882.92</v>
      </c>
      <c r="W37" s="420">
        <f t="shared" si="38"/>
        <v>5767.8469999999988</v>
      </c>
      <c r="X37" s="420">
        <f t="shared" si="38"/>
        <v>31731.824999999997</v>
      </c>
      <c r="Y37" s="420">
        <f t="shared" si="30"/>
        <v>5.501502553725854</v>
      </c>
      <c r="Z37" s="420">
        <f t="shared" si="8"/>
        <v>67764.373999999996</v>
      </c>
      <c r="AA37" s="420">
        <f t="shared" si="8"/>
        <v>417035.02300000004</v>
      </c>
      <c r="AB37" s="392">
        <f t="shared" si="13"/>
        <v>6.1541928063852556</v>
      </c>
      <c r="AC37" s="392">
        <f t="shared" si="31"/>
        <v>7.3850313676623065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5"/>
        <v>2228.0030000000002</v>
      </c>
      <c r="E38" s="420">
        <f t="shared" si="35"/>
        <v>13952.288</v>
      </c>
      <c r="F38" s="420">
        <f t="shared" si="32"/>
        <v>6.2622393237352014</v>
      </c>
      <c r="G38" s="420">
        <f t="shared" si="36"/>
        <v>0</v>
      </c>
      <c r="H38" s="420">
        <f t="shared" si="36"/>
        <v>0</v>
      </c>
      <c r="I38" s="420" t="e">
        <f t="shared" si="39"/>
        <v>#DIV/0!</v>
      </c>
      <c r="J38" s="420">
        <f t="shared" si="37"/>
        <v>240.119</v>
      </c>
      <c r="K38" s="420">
        <f t="shared" si="37"/>
        <v>1154.8599999999999</v>
      </c>
      <c r="L38" s="420">
        <f t="shared" si="37"/>
        <v>0.46700000000000003</v>
      </c>
      <c r="M38" s="420">
        <f t="shared" si="37"/>
        <v>370.39299999999997</v>
      </c>
      <c r="N38" s="420">
        <f t="shared" si="37"/>
        <v>240.119</v>
      </c>
      <c r="O38" s="420">
        <f t="shared" si="37"/>
        <v>1525.2529999999999</v>
      </c>
      <c r="P38" s="420">
        <f t="shared" si="28"/>
        <v>6.3520712646646036</v>
      </c>
      <c r="Q38" s="420">
        <f t="shared" si="38"/>
        <v>0</v>
      </c>
      <c r="R38" s="420">
        <f t="shared" si="38"/>
        <v>0</v>
      </c>
      <c r="S38" s="420">
        <f t="shared" si="38"/>
        <v>0</v>
      </c>
      <c r="T38" s="420">
        <f t="shared" si="38"/>
        <v>0</v>
      </c>
      <c r="U38" s="420">
        <f t="shared" si="38"/>
        <v>0</v>
      </c>
      <c r="V38" s="420">
        <f t="shared" si="38"/>
        <v>0</v>
      </c>
      <c r="W38" s="420">
        <f t="shared" si="38"/>
        <v>0</v>
      </c>
      <c r="X38" s="420">
        <f t="shared" si="38"/>
        <v>0</v>
      </c>
      <c r="Y38" s="420" t="e">
        <f t="shared" si="30"/>
        <v>#DIV/0!</v>
      </c>
      <c r="Z38" s="420">
        <f t="shared" si="8"/>
        <v>2468.1220000000003</v>
      </c>
      <c r="AA38" s="420">
        <f t="shared" si="8"/>
        <v>15477.541000000001</v>
      </c>
      <c r="AB38" s="392">
        <f t="shared" si="13"/>
        <v>6.2709789062291081</v>
      </c>
      <c r="AC38" s="392">
        <f t="shared" si="31"/>
        <v>7.5251746874749292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5"/>
        <v>21080.862000000001</v>
      </c>
      <c r="E39" s="420">
        <f t="shared" si="35"/>
        <v>139340.06599999999</v>
      </c>
      <c r="F39" s="420">
        <f t="shared" si="32"/>
        <v>6.6097897704562545</v>
      </c>
      <c r="G39" s="420">
        <f t="shared" si="36"/>
        <v>2173.2330000000002</v>
      </c>
      <c r="H39" s="420">
        <f t="shared" si="36"/>
        <v>14301.278</v>
      </c>
      <c r="I39" s="420">
        <f t="shared" si="39"/>
        <v>6.580646437818678</v>
      </c>
      <c r="J39" s="420">
        <f t="shared" si="37"/>
        <v>1852.5159999999998</v>
      </c>
      <c r="K39" s="420">
        <f t="shared" si="37"/>
        <v>8018.8150000000005</v>
      </c>
      <c r="L39" s="420">
        <f t="shared" si="37"/>
        <v>3.343</v>
      </c>
      <c r="M39" s="420">
        <f t="shared" si="37"/>
        <v>2652.991</v>
      </c>
      <c r="N39" s="420">
        <f t="shared" si="37"/>
        <v>1852.5159999999998</v>
      </c>
      <c r="O39" s="420">
        <f t="shared" si="37"/>
        <v>10671.806</v>
      </c>
      <c r="P39" s="420">
        <f t="shared" si="28"/>
        <v>5.7607092192456104</v>
      </c>
      <c r="Q39" s="420">
        <f t="shared" si="38"/>
        <v>2323.9479999999999</v>
      </c>
      <c r="R39" s="420">
        <f t="shared" si="38"/>
        <v>6383.65</v>
      </c>
      <c r="S39" s="420">
        <f t="shared" si="38"/>
        <v>4.194</v>
      </c>
      <c r="T39" s="420">
        <f t="shared" si="38"/>
        <v>3327.3450000000003</v>
      </c>
      <c r="U39" s="420">
        <f t="shared" si="38"/>
        <v>4.5150000000000006</v>
      </c>
      <c r="V39" s="420">
        <f t="shared" si="38"/>
        <v>3998.4090000000001</v>
      </c>
      <c r="W39" s="420">
        <f t="shared" si="38"/>
        <v>2323.9479999999999</v>
      </c>
      <c r="X39" s="420">
        <f t="shared" si="38"/>
        <v>13709.404000000002</v>
      </c>
      <c r="Y39" s="420">
        <f t="shared" si="30"/>
        <v>5.8991870730326168</v>
      </c>
      <c r="Z39" s="420">
        <f t="shared" si="8"/>
        <v>27430.559000000001</v>
      </c>
      <c r="AA39" s="420">
        <f t="shared" si="8"/>
        <v>178022.554</v>
      </c>
      <c r="AB39" s="392">
        <f t="shared" si="13"/>
        <v>6.4899353308840695</v>
      </c>
      <c r="AC39" s="392">
        <f t="shared" si="31"/>
        <v>7.7879223970608829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5"/>
        <v>2447.8419999999996</v>
      </c>
      <c r="E40" s="420">
        <f t="shared" si="35"/>
        <v>14011.224</v>
      </c>
      <c r="F40" s="420">
        <f t="shared" si="32"/>
        <v>5.7239086509668526</v>
      </c>
      <c r="G40" s="420">
        <f t="shared" si="36"/>
        <v>0</v>
      </c>
      <c r="H40" s="420">
        <f t="shared" si="36"/>
        <v>0</v>
      </c>
      <c r="I40" s="420" t="e">
        <f t="shared" si="39"/>
        <v>#DIV/0!</v>
      </c>
      <c r="J40" s="420">
        <f t="shared" si="37"/>
        <v>1406.172</v>
      </c>
      <c r="K40" s="420">
        <f t="shared" si="37"/>
        <v>6385.1189999999997</v>
      </c>
      <c r="L40" s="420">
        <f t="shared" si="37"/>
        <v>1.319</v>
      </c>
      <c r="M40" s="420">
        <f t="shared" si="37"/>
        <v>1046.902</v>
      </c>
      <c r="N40" s="420">
        <f t="shared" si="37"/>
        <v>1406.172</v>
      </c>
      <c r="O40" s="420">
        <f t="shared" si="37"/>
        <v>7432.0210000000006</v>
      </c>
      <c r="P40" s="420">
        <f t="shared" si="28"/>
        <v>5.2852858683006065</v>
      </c>
      <c r="Q40" s="420">
        <f t="shared" si="38"/>
        <v>2382.75</v>
      </c>
      <c r="R40" s="420">
        <f t="shared" si="38"/>
        <v>6634.0139999999992</v>
      </c>
      <c r="S40" s="420">
        <f t="shared" si="38"/>
        <v>2.552</v>
      </c>
      <c r="T40" s="420">
        <f t="shared" si="38"/>
        <v>2025.268</v>
      </c>
      <c r="U40" s="420">
        <f t="shared" si="38"/>
        <v>2.3860000000000006</v>
      </c>
      <c r="V40" s="420">
        <f t="shared" si="38"/>
        <v>2527.4259999999999</v>
      </c>
      <c r="W40" s="420">
        <f t="shared" si="38"/>
        <v>2382.75</v>
      </c>
      <c r="X40" s="420">
        <f t="shared" si="38"/>
        <v>11186.708000000001</v>
      </c>
      <c r="Y40" s="420">
        <f t="shared" si="30"/>
        <v>4.6948727310880285</v>
      </c>
      <c r="Z40" s="420">
        <f t="shared" si="8"/>
        <v>6236.7639999999992</v>
      </c>
      <c r="AA40" s="420">
        <f t="shared" si="8"/>
        <v>32629.953000000001</v>
      </c>
      <c r="AB40" s="392">
        <f t="shared" si="13"/>
        <v>5.2318723299454666</v>
      </c>
      <c r="AC40" s="392">
        <f t="shared" si="31"/>
        <v>6.2782467959345594</v>
      </c>
    </row>
    <row r="41" spans="1:29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66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8"/>
  <sheetViews>
    <sheetView view="pageBreakPreview" zoomScale="60" zoomScaleNormal="60" workbookViewId="0">
      <selection activeCell="P14" sqref="P14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93.7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31.5" customHeight="1" x14ac:dyDescent="0.25">
      <c r="B3" s="612" t="s">
        <v>185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85.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2193.6579999999999</v>
      </c>
      <c r="K6" s="392">
        <f t="shared" si="4"/>
        <v>7177.1659999999993</v>
      </c>
      <c r="L6" s="392">
        <f t="shared" si="4"/>
        <v>4.9729999999999999</v>
      </c>
      <c r="M6" s="392">
        <f t="shared" si="4"/>
        <v>4438.0119999999997</v>
      </c>
      <c r="N6" s="392">
        <f t="shared" ref="N6:N13" si="5">J6</f>
        <v>2193.6579999999999</v>
      </c>
      <c r="O6" s="392">
        <f t="shared" ref="O6:O13" si="6">K6+M6</f>
        <v>11615.178</v>
      </c>
      <c r="P6" s="392">
        <f>O6/N6</f>
        <v>5.2948900876982652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2193.6579999999999</v>
      </c>
      <c r="AA6" s="392">
        <f t="shared" si="8"/>
        <v>11615.178</v>
      </c>
      <c r="AB6" s="392">
        <f>IFERROR(AA6/Z6,0)</f>
        <v>5.2948900876982652</v>
      </c>
      <c r="AC6" s="392">
        <f>AB6*1.2</f>
        <v>6.3538681052379182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1769.577</v>
      </c>
      <c r="K7" s="394">
        <v>5773.5389999999998</v>
      </c>
      <c r="L7" s="394">
        <v>3.665</v>
      </c>
      <c r="M7" s="394">
        <v>3270.8049999999998</v>
      </c>
      <c r="N7" s="395">
        <f t="shared" si="5"/>
        <v>1769.577</v>
      </c>
      <c r="O7" s="395">
        <f t="shared" si="6"/>
        <v>9044.3439999999991</v>
      </c>
      <c r="P7" s="392">
        <f t="shared" ref="P7:P30" si="9">O7/N7</f>
        <v>5.1110203172848649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1769.577</v>
      </c>
      <c r="AA7" s="395">
        <f t="shared" si="8"/>
        <v>9044.3439999999991</v>
      </c>
      <c r="AB7" s="392">
        <f t="shared" ref="AB7:AB40" si="13">IFERROR(AA7/Z7,0)</f>
        <v>5.1110203172848649</v>
      </c>
      <c r="AC7" s="392">
        <f t="shared" ref="AC7:AC27" si="14">AB7*1.2</f>
        <v>6.1332243807418374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424.08100000000002</v>
      </c>
      <c r="K10" s="394">
        <v>1403.627</v>
      </c>
      <c r="L10" s="394">
        <v>1.3080000000000001</v>
      </c>
      <c r="M10" s="394">
        <v>1167.2070000000001</v>
      </c>
      <c r="N10" s="395">
        <f t="shared" si="5"/>
        <v>424.08100000000002</v>
      </c>
      <c r="O10" s="395">
        <f t="shared" si="6"/>
        <v>2570.8339999999998</v>
      </c>
      <c r="P10" s="392">
        <f t="shared" si="9"/>
        <v>6.0621296403281439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424.08100000000002</v>
      </c>
      <c r="AA10" s="395">
        <f t="shared" si="8"/>
        <v>2570.8339999999998</v>
      </c>
      <c r="AB10" s="392">
        <f t="shared" si="13"/>
        <v>6.0621296403281439</v>
      </c>
      <c r="AC10" s="392">
        <f t="shared" si="14"/>
        <v>7.2745555683937724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12050.243</v>
      </c>
      <c r="K14" s="392">
        <f t="shared" si="17"/>
        <v>49477.923000000003</v>
      </c>
      <c r="L14" s="392">
        <f t="shared" si="17"/>
        <v>20.18</v>
      </c>
      <c r="M14" s="392">
        <f t="shared" si="17"/>
        <v>18011.912</v>
      </c>
      <c r="N14" s="392">
        <f>J14</f>
        <v>12050.243</v>
      </c>
      <c r="O14" s="392">
        <f>K14+M14</f>
        <v>67489.835000000006</v>
      </c>
      <c r="P14" s="392">
        <f t="shared" si="9"/>
        <v>5.6007032389305351</v>
      </c>
      <c r="Q14" s="392">
        <f t="shared" ref="Q14:V14" si="18">SUM(Q15:Q21)</f>
        <v>7222.8070000000007</v>
      </c>
      <c r="R14" s="392">
        <f t="shared" si="18"/>
        <v>18407.561999999998</v>
      </c>
      <c r="S14" s="392">
        <f t="shared" si="18"/>
        <v>12.059000000000001</v>
      </c>
      <c r="T14" s="392">
        <f t="shared" si="18"/>
        <v>10762.909</v>
      </c>
      <c r="U14" s="392">
        <f t="shared" si="18"/>
        <v>12.209999999999997</v>
      </c>
      <c r="V14" s="392">
        <f t="shared" si="18"/>
        <v>10068.465</v>
      </c>
      <c r="W14" s="392">
        <f t="shared" si="10"/>
        <v>7222.8070000000007</v>
      </c>
      <c r="X14" s="392">
        <f t="shared" si="11"/>
        <v>39238.936000000002</v>
      </c>
      <c r="Y14" s="392">
        <f t="shared" si="12"/>
        <v>5.4326435691830053</v>
      </c>
      <c r="Z14" s="392">
        <f t="shared" si="8"/>
        <v>19273.050000000003</v>
      </c>
      <c r="AA14" s="392">
        <f t="shared" si="8"/>
        <v>106728.77100000001</v>
      </c>
      <c r="AB14" s="392">
        <f t="shared" si="13"/>
        <v>5.5377208589195792</v>
      </c>
      <c r="AC14" s="392">
        <f t="shared" si="14"/>
        <v>6.6452650307034951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1296.5509999999999</v>
      </c>
      <c r="K15" s="396">
        <v>5275.2240000000002</v>
      </c>
      <c r="L15" s="396">
        <v>2.8980000000000001</v>
      </c>
      <c r="M15" s="396">
        <v>2587.6120000000001</v>
      </c>
      <c r="N15" s="395">
        <f t="shared" ref="N15:N30" si="20">J15</f>
        <v>1296.5509999999999</v>
      </c>
      <c r="O15" s="395">
        <f>K15+M15</f>
        <v>7862.8360000000002</v>
      </c>
      <c r="P15" s="392">
        <f t="shared" si="9"/>
        <v>6.0644247700244733</v>
      </c>
      <c r="Q15" s="396">
        <v>1076.442</v>
      </c>
      <c r="R15" s="396">
        <v>2520.5129999999999</v>
      </c>
      <c r="S15" s="396">
        <v>2.177</v>
      </c>
      <c r="T15" s="396">
        <v>1943.442</v>
      </c>
      <c r="U15" s="396">
        <v>2.383</v>
      </c>
      <c r="V15" s="396">
        <v>740.42499999999995</v>
      </c>
      <c r="W15" s="395">
        <f>Q15</f>
        <v>1076.442</v>
      </c>
      <c r="X15" s="392">
        <f t="shared" si="11"/>
        <v>5204.38</v>
      </c>
      <c r="Y15" s="392">
        <f t="shared" si="12"/>
        <v>4.834798344917794</v>
      </c>
      <c r="Z15" s="395">
        <f t="shared" si="8"/>
        <v>2372.9929999999999</v>
      </c>
      <c r="AA15" s="395">
        <f t="shared" si="8"/>
        <v>13067.216</v>
      </c>
      <c r="AB15" s="392">
        <f t="shared" si="13"/>
        <v>5.5066390840596666</v>
      </c>
      <c r="AC15" s="392">
        <f t="shared" si="14"/>
        <v>6.6079669008715998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8465.7860000000001</v>
      </c>
      <c r="K18" s="396">
        <v>34570.665000000001</v>
      </c>
      <c r="L18" s="396">
        <v>13.431999999999999</v>
      </c>
      <c r="M18" s="396">
        <v>11988.028999999999</v>
      </c>
      <c r="N18" s="395">
        <f t="shared" si="20"/>
        <v>8465.7860000000001</v>
      </c>
      <c r="O18" s="395">
        <f t="shared" si="21"/>
        <v>46558.694000000003</v>
      </c>
      <c r="P18" s="392">
        <f t="shared" si="9"/>
        <v>5.4996303946260872</v>
      </c>
      <c r="Q18" s="396">
        <v>4332.3110000000006</v>
      </c>
      <c r="R18" s="396">
        <v>11403.356</v>
      </c>
      <c r="S18" s="396">
        <v>6.7489999999999997</v>
      </c>
      <c r="T18" s="396">
        <v>6023.1860000000006</v>
      </c>
      <c r="U18" s="396">
        <v>7.2639999999999993</v>
      </c>
      <c r="V18" s="396">
        <v>6870.329999999999</v>
      </c>
      <c r="W18" s="395">
        <f t="shared" si="10"/>
        <v>4332.3110000000006</v>
      </c>
      <c r="X18" s="392">
        <f t="shared" si="11"/>
        <v>24296.871999999999</v>
      </c>
      <c r="Y18" s="392">
        <f t="shared" si="12"/>
        <v>5.6082935874178919</v>
      </c>
      <c r="Z18" s="395">
        <f t="shared" si="8"/>
        <v>12798.097000000002</v>
      </c>
      <c r="AA18" s="395">
        <f t="shared" si="8"/>
        <v>70855.566000000006</v>
      </c>
      <c r="AB18" s="392">
        <f t="shared" si="13"/>
        <v>5.5364142028303114</v>
      </c>
      <c r="AC18" s="392">
        <f t="shared" si="14"/>
        <v>6.6436970433963731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218.84800000000001</v>
      </c>
      <c r="K19" s="396">
        <v>1057.625</v>
      </c>
      <c r="L19" s="396">
        <v>0.41499999999999998</v>
      </c>
      <c r="M19" s="396">
        <v>370.82799999999997</v>
      </c>
      <c r="N19" s="395">
        <f t="shared" si="20"/>
        <v>218.84800000000001</v>
      </c>
      <c r="O19" s="395">
        <f t="shared" si="21"/>
        <v>1428.453</v>
      </c>
      <c r="P19" s="392">
        <f t="shared" si="9"/>
        <v>6.5271466954233066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218.84800000000001</v>
      </c>
      <c r="AA19" s="395">
        <f t="shared" si="8"/>
        <v>1428.453</v>
      </c>
      <c r="AB19" s="392">
        <f t="shared" si="13"/>
        <v>6.5271466954233066</v>
      </c>
      <c r="AC19" s="392">
        <f t="shared" si="14"/>
        <v>7.8325760345079676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1692.692</v>
      </c>
      <c r="K20" s="396">
        <v>7269.4510000000009</v>
      </c>
      <c r="L20" s="396">
        <v>2.9689999999999999</v>
      </c>
      <c r="M20" s="396">
        <v>2649.2829999999999</v>
      </c>
      <c r="N20" s="395">
        <f t="shared" si="20"/>
        <v>1692.692</v>
      </c>
      <c r="O20" s="395">
        <f t="shared" si="21"/>
        <v>9918.7340000000004</v>
      </c>
      <c r="P20" s="392">
        <f t="shared" si="9"/>
        <v>5.8597393973623086</v>
      </c>
      <c r="Q20" s="396">
        <v>1181.502</v>
      </c>
      <c r="R20" s="396">
        <v>3092.0360000000001</v>
      </c>
      <c r="S20" s="396">
        <v>2.16</v>
      </c>
      <c r="T20" s="396">
        <v>1927.491</v>
      </c>
      <c r="U20" s="396">
        <v>2.3759999999999999</v>
      </c>
      <c r="V20" s="396">
        <v>2263.1440000000002</v>
      </c>
      <c r="W20" s="395">
        <f t="shared" si="10"/>
        <v>1181.502</v>
      </c>
      <c r="X20" s="392">
        <f t="shared" si="11"/>
        <v>7282.6710000000003</v>
      </c>
      <c r="Y20" s="392">
        <f t="shared" si="12"/>
        <v>6.1639091596967255</v>
      </c>
      <c r="Z20" s="395">
        <f t="shared" si="8"/>
        <v>2874.194</v>
      </c>
      <c r="AA20" s="395">
        <f t="shared" si="8"/>
        <v>17201.404999999999</v>
      </c>
      <c r="AB20" s="392">
        <f t="shared" si="13"/>
        <v>5.9847752100240967</v>
      </c>
      <c r="AC20" s="392">
        <f t="shared" si="14"/>
        <v>7.1817302520289159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376.36600000000004</v>
      </c>
      <c r="K21" s="396">
        <v>1304.9580000000001</v>
      </c>
      <c r="L21" s="396">
        <v>0.46600000000000003</v>
      </c>
      <c r="M21" s="396">
        <v>416.15999999999997</v>
      </c>
      <c r="N21" s="395">
        <f t="shared" si="20"/>
        <v>376.36600000000004</v>
      </c>
      <c r="O21" s="395">
        <f t="shared" si="21"/>
        <v>1721.1179999999999</v>
      </c>
      <c r="P21" s="392">
        <f t="shared" si="9"/>
        <v>4.5729901213180781</v>
      </c>
      <c r="Q21" s="396">
        <v>632.55200000000002</v>
      </c>
      <c r="R21" s="396">
        <v>1391.6570000000002</v>
      </c>
      <c r="S21" s="396">
        <v>0.97300000000000009</v>
      </c>
      <c r="T21" s="396">
        <v>868.79</v>
      </c>
      <c r="U21" s="396">
        <v>0.187</v>
      </c>
      <c r="V21" s="396">
        <v>194.566</v>
      </c>
      <c r="W21" s="395">
        <f t="shared" si="10"/>
        <v>632.55200000000002</v>
      </c>
      <c r="X21" s="392">
        <f t="shared" si="11"/>
        <v>2455.0129999999999</v>
      </c>
      <c r="Y21" s="392">
        <f t="shared" si="12"/>
        <v>3.881124397677977</v>
      </c>
      <c r="Z21" s="395">
        <f t="shared" si="8"/>
        <v>1008.9180000000001</v>
      </c>
      <c r="AA21" s="395">
        <f t="shared" si="8"/>
        <v>4176.1309999999994</v>
      </c>
      <c r="AB21" s="392">
        <f t="shared" si="13"/>
        <v>4.1392174587032828</v>
      </c>
      <c r="AC21" s="392">
        <f t="shared" si="14"/>
        <v>4.9670609504439396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77708.497999999992</v>
      </c>
      <c r="E23" s="392">
        <f>SUM(E24:E30)</f>
        <v>509461.35799999995</v>
      </c>
      <c r="F23" s="392">
        <f t="shared" si="19"/>
        <v>6.5560572023924593</v>
      </c>
      <c r="G23" s="392">
        <f t="shared" ref="G23:H23" si="22">SUM(G24:G30)</f>
        <v>2117.1869999999999</v>
      </c>
      <c r="H23" s="392">
        <f t="shared" si="22"/>
        <v>14304.71</v>
      </c>
      <c r="I23" s="392">
        <f>H23/G23</f>
        <v>6.7564697875057798</v>
      </c>
      <c r="J23" s="392">
        <f t="shared" ref="J23:M23" si="23">SUM(J24:J30)</f>
        <v>1442.126</v>
      </c>
      <c r="K23" s="392">
        <f t="shared" si="23"/>
        <v>7087.1309999999994</v>
      </c>
      <c r="L23" s="392">
        <f t="shared" si="23"/>
        <v>1.7850000000000001</v>
      </c>
      <c r="M23" s="392">
        <f t="shared" si="23"/>
        <v>1592.6479999999997</v>
      </c>
      <c r="N23" s="392">
        <f t="shared" si="20"/>
        <v>1442.126</v>
      </c>
      <c r="O23" s="392">
        <f>K23+M23</f>
        <v>8679.7789999999986</v>
      </c>
      <c r="P23" s="392">
        <f t="shared" si="9"/>
        <v>6.0187383071936837</v>
      </c>
      <c r="Q23" s="392">
        <f t="shared" ref="Q23:V23" si="24">SUM(Q24:Q30)</f>
        <v>3497.4889999999996</v>
      </c>
      <c r="R23" s="392">
        <f t="shared" si="24"/>
        <v>10642.538</v>
      </c>
      <c r="S23" s="392">
        <f t="shared" si="24"/>
        <v>5.1719999999999997</v>
      </c>
      <c r="T23" s="392">
        <f t="shared" si="24"/>
        <v>4616.3</v>
      </c>
      <c r="U23" s="392">
        <f t="shared" si="24"/>
        <v>6.1400000000000006</v>
      </c>
      <c r="V23" s="392">
        <f t="shared" si="24"/>
        <v>5520.3789999999999</v>
      </c>
      <c r="W23" s="392">
        <f t="shared" si="10"/>
        <v>3497.4889999999996</v>
      </c>
      <c r="X23" s="392">
        <f t="shared" si="11"/>
        <v>20779.217000000001</v>
      </c>
      <c r="Y23" s="392">
        <f t="shared" si="12"/>
        <v>5.9411815162249271</v>
      </c>
      <c r="Z23" s="392">
        <f t="shared" si="8"/>
        <v>84765.299999999988</v>
      </c>
      <c r="AA23" s="392">
        <f t="shared" si="8"/>
        <v>553225.0639999999</v>
      </c>
      <c r="AB23" s="392">
        <f t="shared" si="13"/>
        <v>6.5265511241038485</v>
      </c>
      <c r="AC23" s="392">
        <f t="shared" si="14"/>
        <v>7.831861348924618</v>
      </c>
    </row>
    <row r="24" spans="1:29" ht="15.75" x14ac:dyDescent="0.25">
      <c r="A24" s="602"/>
      <c r="B24" s="179" t="s">
        <v>7</v>
      </c>
      <c r="C24" s="393" t="s">
        <v>125</v>
      </c>
      <c r="D24" s="394">
        <v>1707.614</v>
      </c>
      <c r="E24" s="394">
        <v>9984.9089999999997</v>
      </c>
      <c r="F24" s="392">
        <f t="shared" si="19"/>
        <v>5.8472869161297574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275.31700000000001</v>
      </c>
      <c r="K24" s="396">
        <v>1433.537</v>
      </c>
      <c r="L24" s="396">
        <v>0.55300000000000005</v>
      </c>
      <c r="M24" s="396">
        <v>493.56299999999999</v>
      </c>
      <c r="N24" s="395">
        <f t="shared" si="20"/>
        <v>275.31700000000001</v>
      </c>
      <c r="O24" s="395">
        <f t="shared" si="21"/>
        <v>1927.1</v>
      </c>
      <c r="P24" s="392">
        <f t="shared" si="9"/>
        <v>6.9995677709694641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1982.931</v>
      </c>
      <c r="AA24" s="395">
        <f t="shared" si="8"/>
        <v>11912.009</v>
      </c>
      <c r="AB24" s="392">
        <f t="shared" si="13"/>
        <v>6.0072735763372505</v>
      </c>
      <c r="AC24" s="392">
        <f t="shared" si="14"/>
        <v>7.2087282916047002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51004.713000000003</v>
      </c>
      <c r="E27" s="394">
        <v>331900.00400000002</v>
      </c>
      <c r="F27" s="392">
        <f t="shared" si="19"/>
        <v>6.5072418699817014</v>
      </c>
      <c r="G27" s="394">
        <v>74.222999999999999</v>
      </c>
      <c r="H27" s="394">
        <v>576.96400000000006</v>
      </c>
      <c r="I27" s="392">
        <f t="shared" si="25"/>
        <v>7.7733856082346451</v>
      </c>
      <c r="J27" s="396">
        <v>107.79900000000001</v>
      </c>
      <c r="K27" s="396">
        <v>469.62099999999998</v>
      </c>
      <c r="L27" s="396">
        <v>0.28800000000000003</v>
      </c>
      <c r="M27" s="396">
        <v>256.65199999999999</v>
      </c>
      <c r="N27" s="395">
        <f t="shared" si="20"/>
        <v>107.79900000000001</v>
      </c>
      <c r="O27" s="395">
        <f t="shared" si="21"/>
        <v>726.27299999999991</v>
      </c>
      <c r="P27" s="392">
        <f t="shared" si="9"/>
        <v>6.7372888431247029</v>
      </c>
      <c r="Q27" s="404">
        <v>994.02</v>
      </c>
      <c r="R27" s="404">
        <v>3059.8040000000001</v>
      </c>
      <c r="S27" s="404">
        <v>1.7770000000000001</v>
      </c>
      <c r="T27" s="404">
        <v>1585.97</v>
      </c>
      <c r="U27" s="396">
        <v>1.9390000000000001</v>
      </c>
      <c r="V27" s="396">
        <v>1546.2209999999998</v>
      </c>
      <c r="W27" s="395">
        <f t="shared" si="10"/>
        <v>994.02</v>
      </c>
      <c r="X27" s="392">
        <f t="shared" si="11"/>
        <v>6191.9949999999999</v>
      </c>
      <c r="Y27" s="392">
        <f t="shared" si="12"/>
        <v>6.2292458904247399</v>
      </c>
      <c r="Z27" s="395">
        <f t="shared" si="8"/>
        <v>52180.755000000005</v>
      </c>
      <c r="AA27" s="395">
        <f t="shared" si="8"/>
        <v>339395.23600000003</v>
      </c>
      <c r="AB27" s="392">
        <f t="shared" si="13"/>
        <v>6.5042224092004801</v>
      </c>
      <c r="AC27" s="392">
        <f t="shared" si="14"/>
        <v>7.8050668910405756</v>
      </c>
    </row>
    <row r="28" spans="1:29" ht="15.75" x14ac:dyDescent="0.25">
      <c r="A28" s="602"/>
      <c r="B28" s="179" t="s">
        <v>11</v>
      </c>
      <c r="C28" s="393" t="s">
        <v>129</v>
      </c>
      <c r="D28" s="394">
        <v>2119.4319999999998</v>
      </c>
      <c r="E28" s="394">
        <v>13494.385</v>
      </c>
      <c r="F28" s="392">
        <f t="shared" si="19"/>
        <v>6.3669818139954488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2119.4319999999998</v>
      </c>
      <c r="AA28" s="395">
        <f t="shared" si="8"/>
        <v>13494.385</v>
      </c>
      <c r="AB28" s="392">
        <f t="shared" si="13"/>
        <v>6.3669818139954488</v>
      </c>
      <c r="AC28" s="392">
        <f t="shared" ref="AC28:AC30" si="26">AB28*1.2</f>
        <v>7.6403781767945382</v>
      </c>
    </row>
    <row r="29" spans="1:29" ht="15.75" x14ac:dyDescent="0.25">
      <c r="A29" s="602"/>
      <c r="B29" s="179" t="s">
        <v>12</v>
      </c>
      <c r="C29" s="393" t="s">
        <v>130</v>
      </c>
      <c r="D29" s="394">
        <v>20540.629999999997</v>
      </c>
      <c r="E29" s="394">
        <v>140220.726</v>
      </c>
      <c r="F29" s="392">
        <f t="shared" si="19"/>
        <v>6.8265056135084468</v>
      </c>
      <c r="G29" s="394">
        <v>2042.9639999999999</v>
      </c>
      <c r="H29" s="394">
        <v>13727.745999999999</v>
      </c>
      <c r="I29" s="392">
        <f t="shared" si="25"/>
        <v>6.7195241815323223</v>
      </c>
      <c r="J29" s="396">
        <v>56.713000000000001</v>
      </c>
      <c r="K29" s="396">
        <v>293.89699999999999</v>
      </c>
      <c r="L29" s="396">
        <v>0.10100000000000001</v>
      </c>
      <c r="M29" s="396">
        <v>89.733000000000004</v>
      </c>
      <c r="N29" s="395">
        <f t="shared" si="20"/>
        <v>56.713000000000001</v>
      </c>
      <c r="O29" s="395">
        <f t="shared" si="21"/>
        <v>383.63</v>
      </c>
      <c r="P29" s="392">
        <f t="shared" si="9"/>
        <v>6.7644102763034928</v>
      </c>
      <c r="Q29" s="404">
        <v>988.41199999999992</v>
      </c>
      <c r="R29" s="404">
        <v>2925.2830000000004</v>
      </c>
      <c r="S29" s="404">
        <v>1.68</v>
      </c>
      <c r="T29" s="404">
        <v>1500.0640000000001</v>
      </c>
      <c r="U29" s="396">
        <v>1.9040000000000001</v>
      </c>
      <c r="V29" s="396">
        <v>1547.5850000000003</v>
      </c>
      <c r="W29" s="395">
        <f t="shared" si="10"/>
        <v>988.41199999999992</v>
      </c>
      <c r="X29" s="392">
        <f t="shared" si="11"/>
        <v>5972.9320000000007</v>
      </c>
      <c r="Y29" s="392">
        <f t="shared" si="12"/>
        <v>6.0429577949276227</v>
      </c>
      <c r="Z29" s="395">
        <f t="shared" si="8"/>
        <v>23628.718999999997</v>
      </c>
      <c r="AA29" s="395">
        <f t="shared" si="8"/>
        <v>160305.03399999999</v>
      </c>
      <c r="AB29" s="392">
        <f t="shared" si="13"/>
        <v>6.7843302889166361</v>
      </c>
      <c r="AC29" s="392">
        <f t="shared" si="26"/>
        <v>8.1411963466999637</v>
      </c>
    </row>
    <row r="30" spans="1:29" ht="15.75" x14ac:dyDescent="0.25">
      <c r="A30" s="602"/>
      <c r="B30" s="179" t="s">
        <v>170</v>
      </c>
      <c r="C30" s="393" t="s">
        <v>131</v>
      </c>
      <c r="D30" s="394">
        <v>2336.1089999999995</v>
      </c>
      <c r="E30" s="394">
        <v>13861.333999999999</v>
      </c>
      <c r="F30" s="392">
        <f t="shared" si="19"/>
        <v>5.9335133763022201</v>
      </c>
      <c r="G30" s="394">
        <v>0</v>
      </c>
      <c r="H30" s="394">
        <v>0</v>
      </c>
      <c r="I30" s="392" t="e">
        <f t="shared" si="25"/>
        <v>#DIV/0!</v>
      </c>
      <c r="J30" s="396">
        <v>1002.297</v>
      </c>
      <c r="K30" s="396">
        <v>4890.076</v>
      </c>
      <c r="L30" s="396">
        <v>0.84300000000000008</v>
      </c>
      <c r="M30" s="396">
        <v>752.69999999999993</v>
      </c>
      <c r="N30" s="395">
        <f t="shared" si="20"/>
        <v>1002.297</v>
      </c>
      <c r="O30" s="395">
        <f t="shared" si="21"/>
        <v>5642.7759999999998</v>
      </c>
      <c r="P30" s="392">
        <f t="shared" si="9"/>
        <v>5.6298442477628887</v>
      </c>
      <c r="Q30" s="404">
        <v>1515.057</v>
      </c>
      <c r="R30" s="404">
        <v>4657.4510000000009</v>
      </c>
      <c r="S30" s="404">
        <v>1.7149999999999999</v>
      </c>
      <c r="T30" s="404">
        <v>1530.2660000000001</v>
      </c>
      <c r="U30" s="396">
        <v>2.2970000000000002</v>
      </c>
      <c r="V30" s="396">
        <v>2426.5729999999999</v>
      </c>
      <c r="W30" s="395">
        <f t="shared" si="10"/>
        <v>1515.057</v>
      </c>
      <c r="X30" s="392">
        <f t="shared" si="11"/>
        <v>8614.2900000000009</v>
      </c>
      <c r="Y30" s="392">
        <f t="shared" si="12"/>
        <v>5.6857860793356299</v>
      </c>
      <c r="Z30" s="395">
        <f t="shared" si="8"/>
        <v>4853.4629999999997</v>
      </c>
      <c r="AA30" s="395">
        <f t="shared" si="8"/>
        <v>28118.400000000001</v>
      </c>
      <c r="AB30" s="392">
        <f t="shared" si="13"/>
        <v>5.7934715892549304</v>
      </c>
      <c r="AC30" s="392">
        <f t="shared" si="26"/>
        <v>6.9521659071059165</v>
      </c>
    </row>
    <row r="31" spans="1:2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>
        <f t="shared" si="13"/>
        <v>0</v>
      </c>
      <c r="AC31" s="392"/>
    </row>
    <row r="32" spans="1:29" s="408" customFormat="1" ht="24" x14ac:dyDescent="0.25">
      <c r="B32" s="409" t="s">
        <v>31</v>
      </c>
      <c r="C32" s="410">
        <v>600</v>
      </c>
      <c r="D32" s="411">
        <f>D23+D14+D6</f>
        <v>77708.497999999992</v>
      </c>
      <c r="E32" s="411">
        <f>E23+E14+E6</f>
        <v>509461.35799999995</v>
      </c>
      <c r="F32" s="411">
        <f>E32/D32</f>
        <v>6.5560572023924593</v>
      </c>
      <c r="G32" s="411">
        <f>G23+G14+G6</f>
        <v>2117.1869999999999</v>
      </c>
      <c r="H32" s="411">
        <f>H23+H14+H6</f>
        <v>14304.71</v>
      </c>
      <c r="I32" s="411">
        <f>H32/G32</f>
        <v>6.7564697875057798</v>
      </c>
      <c r="J32" s="411">
        <f t="shared" ref="J32:O32" si="27">J6+J14+J23</f>
        <v>15686.027</v>
      </c>
      <c r="K32" s="411">
        <f t="shared" si="27"/>
        <v>63742.22</v>
      </c>
      <c r="L32" s="411">
        <f t="shared" si="27"/>
        <v>26.937999999999999</v>
      </c>
      <c r="M32" s="411">
        <f t="shared" si="27"/>
        <v>24042.572</v>
      </c>
      <c r="N32" s="411">
        <f t="shared" si="27"/>
        <v>15686.027</v>
      </c>
      <c r="O32" s="411">
        <f t="shared" si="27"/>
        <v>87784.792000000001</v>
      </c>
      <c r="P32" s="412">
        <f t="shared" ref="P32:P40" si="28">O32/N32</f>
        <v>5.5963687937041033</v>
      </c>
      <c r="Q32" s="411">
        <f t="shared" ref="Q32:X32" si="29">Q6+Q14+Q23</f>
        <v>10720.296</v>
      </c>
      <c r="R32" s="411">
        <f t="shared" si="29"/>
        <v>29050.1</v>
      </c>
      <c r="S32" s="411">
        <f t="shared" si="29"/>
        <v>17.231000000000002</v>
      </c>
      <c r="T32" s="411">
        <f t="shared" si="29"/>
        <v>15379.208999999999</v>
      </c>
      <c r="U32" s="411">
        <f t="shared" si="29"/>
        <v>18.349999999999998</v>
      </c>
      <c r="V32" s="411">
        <f t="shared" si="29"/>
        <v>15588.844000000001</v>
      </c>
      <c r="W32" s="411">
        <f t="shared" si="29"/>
        <v>10720.296</v>
      </c>
      <c r="X32" s="411">
        <f t="shared" si="29"/>
        <v>60018.153000000006</v>
      </c>
      <c r="Y32" s="412">
        <f t="shared" ref="Y32:Y40" si="30">X32/W32</f>
        <v>5.5985537153078617</v>
      </c>
      <c r="Z32" s="412">
        <f t="shared" si="8"/>
        <v>106232.008</v>
      </c>
      <c r="AA32" s="412">
        <f t="shared" si="8"/>
        <v>671569.01299999992</v>
      </c>
      <c r="AB32" s="413">
        <f t="shared" si="13"/>
        <v>6.3217200318758913</v>
      </c>
      <c r="AC32" s="414">
        <f t="shared" ref="AC32:AC40" si="31">AB32*1.2</f>
        <v>7.5860640382510693</v>
      </c>
    </row>
    <row r="33" spans="1:29" s="415" customFormat="1" ht="15.75" x14ac:dyDescent="0.25">
      <c r="B33" s="416" t="s">
        <v>22</v>
      </c>
      <c r="C33" s="417"/>
      <c r="D33" s="418">
        <f>SUM(D34:D40)</f>
        <v>77708.497999999992</v>
      </c>
      <c r="E33" s="418">
        <f>SUM(E34:E40)</f>
        <v>509461.35799999995</v>
      </c>
      <c r="F33" s="419">
        <f t="shared" ref="F33:F40" si="32">E33/D33</f>
        <v>6.5560572023924593</v>
      </c>
      <c r="G33" s="418">
        <f>G32</f>
        <v>2117.1869999999999</v>
      </c>
      <c r="H33" s="418">
        <f t="shared" ref="H33:I36" si="33">H32</f>
        <v>14304.71</v>
      </c>
      <c r="I33" s="418">
        <f t="shared" si="33"/>
        <v>6.7564697875057798</v>
      </c>
      <c r="J33" s="419">
        <f>J32</f>
        <v>15686.027</v>
      </c>
      <c r="K33" s="419">
        <f t="shared" ref="K33:X33" si="34">K32</f>
        <v>63742.22</v>
      </c>
      <c r="L33" s="419">
        <f t="shared" si="34"/>
        <v>26.937999999999999</v>
      </c>
      <c r="M33" s="419">
        <f t="shared" si="34"/>
        <v>24042.572</v>
      </c>
      <c r="N33" s="419">
        <f t="shared" si="34"/>
        <v>15686.027</v>
      </c>
      <c r="O33" s="419">
        <f t="shared" si="34"/>
        <v>87784.792000000001</v>
      </c>
      <c r="P33" s="420">
        <f t="shared" si="28"/>
        <v>5.5963687937041033</v>
      </c>
      <c r="Q33" s="419">
        <f t="shared" si="34"/>
        <v>10720.296</v>
      </c>
      <c r="R33" s="419">
        <f t="shared" si="34"/>
        <v>29050.1</v>
      </c>
      <c r="S33" s="419">
        <f t="shared" si="34"/>
        <v>17.231000000000002</v>
      </c>
      <c r="T33" s="419">
        <f t="shared" si="34"/>
        <v>15379.208999999999</v>
      </c>
      <c r="U33" s="419">
        <f t="shared" si="34"/>
        <v>18.349999999999998</v>
      </c>
      <c r="V33" s="419">
        <f t="shared" si="34"/>
        <v>15588.844000000001</v>
      </c>
      <c r="W33" s="419">
        <f t="shared" si="34"/>
        <v>10720.296</v>
      </c>
      <c r="X33" s="419">
        <f t="shared" si="34"/>
        <v>60018.153000000006</v>
      </c>
      <c r="Y33" s="420">
        <f t="shared" si="30"/>
        <v>5.5985537153078617</v>
      </c>
      <c r="Z33" s="420">
        <f t="shared" si="8"/>
        <v>106232.008</v>
      </c>
      <c r="AA33" s="420">
        <f t="shared" si="8"/>
        <v>671569.01299999992</v>
      </c>
      <c r="AB33" s="392">
        <f t="shared" si="13"/>
        <v>6.3217200318758913</v>
      </c>
      <c r="AC33" s="392">
        <f t="shared" si="31"/>
        <v>7.5860640382510693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5">D7+D15+D24</f>
        <v>1707.614</v>
      </c>
      <c r="E34" s="420">
        <f t="shared" si="35"/>
        <v>9984.9089999999997</v>
      </c>
      <c r="F34" s="420">
        <f t="shared" si="32"/>
        <v>5.8472869161297574</v>
      </c>
      <c r="G34" s="420">
        <f t="shared" ref="G34:H40" si="36">G7+G15+G24</f>
        <v>0</v>
      </c>
      <c r="H34" s="420">
        <f t="shared" si="36"/>
        <v>0</v>
      </c>
      <c r="I34" s="418">
        <f t="shared" si="33"/>
        <v>6.7564697875057798</v>
      </c>
      <c r="J34" s="420">
        <f t="shared" ref="J34:O40" si="37">J7+J15+J24</f>
        <v>3341.4449999999997</v>
      </c>
      <c r="K34" s="420">
        <f t="shared" si="37"/>
        <v>12482.3</v>
      </c>
      <c r="L34" s="420">
        <f t="shared" si="37"/>
        <v>7.1160000000000005</v>
      </c>
      <c r="M34" s="420">
        <f t="shared" si="37"/>
        <v>6351.98</v>
      </c>
      <c r="N34" s="420">
        <f t="shared" si="37"/>
        <v>3341.4449999999997</v>
      </c>
      <c r="O34" s="420">
        <f t="shared" si="37"/>
        <v>18834.28</v>
      </c>
      <c r="P34" s="420">
        <f t="shared" si="28"/>
        <v>5.6365674131999777</v>
      </c>
      <c r="Q34" s="420">
        <f t="shared" ref="Q34:X40" si="38">Q7+Q15+Q24</f>
        <v>1076.442</v>
      </c>
      <c r="R34" s="420">
        <f t="shared" si="38"/>
        <v>2520.5129999999999</v>
      </c>
      <c r="S34" s="420">
        <f t="shared" si="38"/>
        <v>2.177</v>
      </c>
      <c r="T34" s="420">
        <f t="shared" si="38"/>
        <v>1943.442</v>
      </c>
      <c r="U34" s="420">
        <f t="shared" si="38"/>
        <v>2.383</v>
      </c>
      <c r="V34" s="420">
        <f t="shared" si="38"/>
        <v>740.42499999999995</v>
      </c>
      <c r="W34" s="420">
        <f t="shared" si="38"/>
        <v>1076.442</v>
      </c>
      <c r="X34" s="420">
        <f t="shared" si="38"/>
        <v>5204.38</v>
      </c>
      <c r="Y34" s="420">
        <f t="shared" si="30"/>
        <v>4.834798344917794</v>
      </c>
      <c r="Z34" s="420">
        <f t="shared" si="8"/>
        <v>6125.5010000000002</v>
      </c>
      <c r="AA34" s="420">
        <f t="shared" si="8"/>
        <v>34023.569000000003</v>
      </c>
      <c r="AB34" s="392">
        <f t="shared" si="13"/>
        <v>5.5544140797626191</v>
      </c>
      <c r="AC34" s="392">
        <f t="shared" si="31"/>
        <v>6.6652968957151426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5"/>
        <v>0</v>
      </c>
      <c r="E35" s="420">
        <f>E8+E16+E25</f>
        <v>0</v>
      </c>
      <c r="F35" s="420" t="e">
        <f t="shared" si="32"/>
        <v>#DIV/0!</v>
      </c>
      <c r="G35" s="420">
        <f t="shared" si="36"/>
        <v>0</v>
      </c>
      <c r="H35" s="420">
        <f t="shared" si="36"/>
        <v>0</v>
      </c>
      <c r="I35" s="418">
        <f t="shared" si="33"/>
        <v>6.7564697875057798</v>
      </c>
      <c r="J35" s="420">
        <f t="shared" si="37"/>
        <v>0</v>
      </c>
      <c r="K35" s="420">
        <f t="shared" si="37"/>
        <v>0</v>
      </c>
      <c r="L35" s="420">
        <f t="shared" si="37"/>
        <v>0</v>
      </c>
      <c r="M35" s="420">
        <f t="shared" si="37"/>
        <v>0</v>
      </c>
      <c r="N35" s="420">
        <f t="shared" si="37"/>
        <v>0</v>
      </c>
      <c r="O35" s="420">
        <f t="shared" si="37"/>
        <v>0</v>
      </c>
      <c r="P35" s="420" t="e">
        <f t="shared" si="28"/>
        <v>#DIV/0!</v>
      </c>
      <c r="Q35" s="420">
        <f t="shared" si="38"/>
        <v>0</v>
      </c>
      <c r="R35" s="420">
        <f t="shared" si="38"/>
        <v>0</v>
      </c>
      <c r="S35" s="420">
        <f t="shared" si="38"/>
        <v>0</v>
      </c>
      <c r="T35" s="420">
        <f t="shared" si="38"/>
        <v>0</v>
      </c>
      <c r="U35" s="420">
        <f t="shared" si="38"/>
        <v>0</v>
      </c>
      <c r="V35" s="420">
        <f t="shared" si="38"/>
        <v>0</v>
      </c>
      <c r="W35" s="420">
        <f t="shared" si="38"/>
        <v>0</v>
      </c>
      <c r="X35" s="420">
        <f t="shared" si="38"/>
        <v>0</v>
      </c>
      <c r="Y35" s="420" t="e">
        <f t="shared" si="30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1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5"/>
        <v>0</v>
      </c>
      <c r="E36" s="420">
        <f t="shared" si="35"/>
        <v>0</v>
      </c>
      <c r="F36" s="420" t="e">
        <f t="shared" si="32"/>
        <v>#DIV/0!</v>
      </c>
      <c r="G36" s="420">
        <f t="shared" si="36"/>
        <v>0</v>
      </c>
      <c r="H36" s="420">
        <f t="shared" si="36"/>
        <v>0</v>
      </c>
      <c r="I36" s="418">
        <f t="shared" si="33"/>
        <v>6.7564697875057798</v>
      </c>
      <c r="J36" s="420">
        <f t="shared" si="37"/>
        <v>0</v>
      </c>
      <c r="K36" s="420">
        <f t="shared" si="37"/>
        <v>0</v>
      </c>
      <c r="L36" s="420">
        <f t="shared" si="37"/>
        <v>0</v>
      </c>
      <c r="M36" s="420">
        <f t="shared" si="37"/>
        <v>0</v>
      </c>
      <c r="N36" s="420">
        <f t="shared" si="37"/>
        <v>0</v>
      </c>
      <c r="O36" s="420">
        <f t="shared" si="37"/>
        <v>0</v>
      </c>
      <c r="P36" s="420" t="e">
        <f t="shared" si="28"/>
        <v>#DIV/0!</v>
      </c>
      <c r="Q36" s="420">
        <f t="shared" si="38"/>
        <v>0</v>
      </c>
      <c r="R36" s="420">
        <f t="shared" si="38"/>
        <v>0</v>
      </c>
      <c r="S36" s="420">
        <f t="shared" si="38"/>
        <v>0</v>
      </c>
      <c r="T36" s="420">
        <f t="shared" si="38"/>
        <v>0</v>
      </c>
      <c r="U36" s="420">
        <f t="shared" si="38"/>
        <v>0</v>
      </c>
      <c r="V36" s="420">
        <f t="shared" si="38"/>
        <v>0</v>
      </c>
      <c r="W36" s="420">
        <f t="shared" si="38"/>
        <v>0</v>
      </c>
      <c r="X36" s="420">
        <f t="shared" si="38"/>
        <v>0</v>
      </c>
      <c r="Y36" s="420" t="e">
        <f t="shared" si="30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1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5"/>
        <v>51004.713000000003</v>
      </c>
      <c r="E37" s="420">
        <f t="shared" si="35"/>
        <v>331900.00400000002</v>
      </c>
      <c r="F37" s="420">
        <f t="shared" si="32"/>
        <v>6.5072418699817014</v>
      </c>
      <c r="G37" s="420">
        <f t="shared" si="36"/>
        <v>74.222999999999999</v>
      </c>
      <c r="H37" s="420">
        <f t="shared" si="36"/>
        <v>576.96400000000006</v>
      </c>
      <c r="I37" s="420">
        <f t="shared" ref="I37:I40" si="39">H37/G37</f>
        <v>7.7733856082346451</v>
      </c>
      <c r="J37" s="420">
        <f t="shared" si="37"/>
        <v>8997.6660000000011</v>
      </c>
      <c r="K37" s="420">
        <f t="shared" si="37"/>
        <v>36443.913</v>
      </c>
      <c r="L37" s="420">
        <f t="shared" si="37"/>
        <v>15.027999999999999</v>
      </c>
      <c r="M37" s="420">
        <f t="shared" si="37"/>
        <v>13411.887999999999</v>
      </c>
      <c r="N37" s="420">
        <f t="shared" si="37"/>
        <v>8997.6660000000011</v>
      </c>
      <c r="O37" s="420">
        <f t="shared" si="37"/>
        <v>49855.801000000007</v>
      </c>
      <c r="P37" s="420">
        <f t="shared" si="28"/>
        <v>5.5409704027688962</v>
      </c>
      <c r="Q37" s="420">
        <f t="shared" si="38"/>
        <v>5326.3310000000001</v>
      </c>
      <c r="R37" s="420">
        <f t="shared" si="38"/>
        <v>14463.16</v>
      </c>
      <c r="S37" s="420">
        <f t="shared" si="38"/>
        <v>8.5259999999999998</v>
      </c>
      <c r="T37" s="420">
        <f t="shared" si="38"/>
        <v>7609.1560000000009</v>
      </c>
      <c r="U37" s="420">
        <f t="shared" si="38"/>
        <v>9.2029999999999994</v>
      </c>
      <c r="V37" s="420">
        <f t="shared" si="38"/>
        <v>8416.5509999999995</v>
      </c>
      <c r="W37" s="420">
        <f t="shared" si="38"/>
        <v>5326.3310000000001</v>
      </c>
      <c r="X37" s="420">
        <f t="shared" si="38"/>
        <v>30488.866999999998</v>
      </c>
      <c r="Y37" s="420">
        <f t="shared" si="30"/>
        <v>5.7241780505192033</v>
      </c>
      <c r="Z37" s="420">
        <f t="shared" si="8"/>
        <v>65402.933000000005</v>
      </c>
      <c r="AA37" s="420">
        <f t="shared" si="8"/>
        <v>412821.63600000006</v>
      </c>
      <c r="AB37" s="392">
        <f t="shared" si="13"/>
        <v>6.3119743574802678</v>
      </c>
      <c r="AC37" s="392">
        <f t="shared" si="31"/>
        <v>7.5743692289763214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5"/>
        <v>2119.4319999999998</v>
      </c>
      <c r="E38" s="420">
        <f t="shared" si="35"/>
        <v>13494.385</v>
      </c>
      <c r="F38" s="420">
        <f t="shared" si="32"/>
        <v>6.3669818139954488</v>
      </c>
      <c r="G38" s="420">
        <f t="shared" si="36"/>
        <v>0</v>
      </c>
      <c r="H38" s="420">
        <f t="shared" si="36"/>
        <v>0</v>
      </c>
      <c r="I38" s="420" t="e">
        <f t="shared" si="39"/>
        <v>#DIV/0!</v>
      </c>
      <c r="J38" s="420">
        <f t="shared" si="37"/>
        <v>218.84800000000001</v>
      </c>
      <c r="K38" s="420">
        <f t="shared" si="37"/>
        <v>1057.625</v>
      </c>
      <c r="L38" s="420">
        <f t="shared" si="37"/>
        <v>0.41499999999999998</v>
      </c>
      <c r="M38" s="420">
        <f t="shared" si="37"/>
        <v>370.82799999999997</v>
      </c>
      <c r="N38" s="420">
        <f t="shared" si="37"/>
        <v>218.84800000000001</v>
      </c>
      <c r="O38" s="420">
        <f t="shared" si="37"/>
        <v>1428.453</v>
      </c>
      <c r="P38" s="420">
        <f t="shared" si="28"/>
        <v>6.5271466954233066</v>
      </c>
      <c r="Q38" s="420">
        <f t="shared" si="38"/>
        <v>0</v>
      </c>
      <c r="R38" s="420">
        <f t="shared" si="38"/>
        <v>0</v>
      </c>
      <c r="S38" s="420">
        <f t="shared" si="38"/>
        <v>0</v>
      </c>
      <c r="T38" s="420">
        <f t="shared" si="38"/>
        <v>0</v>
      </c>
      <c r="U38" s="420">
        <f t="shared" si="38"/>
        <v>0</v>
      </c>
      <c r="V38" s="420">
        <f t="shared" si="38"/>
        <v>0</v>
      </c>
      <c r="W38" s="420">
        <f t="shared" si="38"/>
        <v>0</v>
      </c>
      <c r="X38" s="420">
        <f t="shared" si="38"/>
        <v>0</v>
      </c>
      <c r="Y38" s="420" t="e">
        <f t="shared" si="30"/>
        <v>#DIV/0!</v>
      </c>
      <c r="Z38" s="420">
        <f t="shared" si="8"/>
        <v>2338.2799999999997</v>
      </c>
      <c r="AA38" s="420">
        <f t="shared" si="8"/>
        <v>14922.838</v>
      </c>
      <c r="AB38" s="392">
        <f t="shared" si="13"/>
        <v>6.3819722188959416</v>
      </c>
      <c r="AC38" s="392">
        <f t="shared" si="31"/>
        <v>7.6583666626751299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5"/>
        <v>20540.629999999997</v>
      </c>
      <c r="E39" s="420">
        <f t="shared" si="35"/>
        <v>140220.726</v>
      </c>
      <c r="F39" s="420">
        <f t="shared" si="32"/>
        <v>6.8265056135084468</v>
      </c>
      <c r="G39" s="420">
        <f t="shared" si="36"/>
        <v>2042.9639999999999</v>
      </c>
      <c r="H39" s="420">
        <f t="shared" si="36"/>
        <v>13727.745999999999</v>
      </c>
      <c r="I39" s="420">
        <f t="shared" si="39"/>
        <v>6.7195241815323223</v>
      </c>
      <c r="J39" s="420">
        <f t="shared" si="37"/>
        <v>1749.405</v>
      </c>
      <c r="K39" s="420">
        <f t="shared" si="37"/>
        <v>7563.3480000000009</v>
      </c>
      <c r="L39" s="420">
        <f t="shared" si="37"/>
        <v>3.07</v>
      </c>
      <c r="M39" s="420">
        <f t="shared" si="37"/>
        <v>2739.0160000000001</v>
      </c>
      <c r="N39" s="420">
        <f t="shared" si="37"/>
        <v>1749.405</v>
      </c>
      <c r="O39" s="420">
        <f t="shared" si="37"/>
        <v>10302.364</v>
      </c>
      <c r="P39" s="420">
        <f t="shared" si="28"/>
        <v>5.8890674257819082</v>
      </c>
      <c r="Q39" s="420">
        <f t="shared" si="38"/>
        <v>2169.9139999999998</v>
      </c>
      <c r="R39" s="420">
        <f t="shared" si="38"/>
        <v>6017.3190000000004</v>
      </c>
      <c r="S39" s="420">
        <f t="shared" si="38"/>
        <v>3.84</v>
      </c>
      <c r="T39" s="420">
        <f t="shared" si="38"/>
        <v>3427.5550000000003</v>
      </c>
      <c r="U39" s="420">
        <f t="shared" si="38"/>
        <v>4.28</v>
      </c>
      <c r="V39" s="420">
        <f t="shared" si="38"/>
        <v>3810.7290000000003</v>
      </c>
      <c r="W39" s="420">
        <f t="shared" si="38"/>
        <v>2169.9139999999998</v>
      </c>
      <c r="X39" s="420">
        <f t="shared" si="38"/>
        <v>13255.603000000001</v>
      </c>
      <c r="Y39" s="420">
        <f t="shared" si="30"/>
        <v>6.1088149115587083</v>
      </c>
      <c r="Z39" s="420">
        <f t="shared" si="8"/>
        <v>26502.912999999997</v>
      </c>
      <c r="AA39" s="420">
        <f t="shared" si="8"/>
        <v>177506.43900000001</v>
      </c>
      <c r="AB39" s="392">
        <f t="shared" si="13"/>
        <v>6.6976199559648419</v>
      </c>
      <c r="AC39" s="392">
        <f t="shared" si="31"/>
        <v>8.0371439471578103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5"/>
        <v>2336.1089999999995</v>
      </c>
      <c r="E40" s="420">
        <f t="shared" si="35"/>
        <v>13861.333999999999</v>
      </c>
      <c r="F40" s="420">
        <f t="shared" si="32"/>
        <v>5.9335133763022201</v>
      </c>
      <c r="G40" s="420">
        <f t="shared" si="36"/>
        <v>0</v>
      </c>
      <c r="H40" s="420">
        <f t="shared" si="36"/>
        <v>0</v>
      </c>
      <c r="I40" s="420" t="e">
        <f t="shared" si="39"/>
        <v>#DIV/0!</v>
      </c>
      <c r="J40" s="420">
        <f t="shared" si="37"/>
        <v>1378.663</v>
      </c>
      <c r="K40" s="420">
        <f t="shared" si="37"/>
        <v>6195.0339999999997</v>
      </c>
      <c r="L40" s="420">
        <f t="shared" si="37"/>
        <v>1.3090000000000002</v>
      </c>
      <c r="M40" s="420">
        <f t="shared" si="37"/>
        <v>1168.8599999999999</v>
      </c>
      <c r="N40" s="420">
        <f t="shared" si="37"/>
        <v>1378.663</v>
      </c>
      <c r="O40" s="420">
        <f t="shared" si="37"/>
        <v>7363.8940000000002</v>
      </c>
      <c r="P40" s="420">
        <f t="shared" si="28"/>
        <v>5.3413299696880241</v>
      </c>
      <c r="Q40" s="420">
        <f t="shared" si="38"/>
        <v>2147.6089999999999</v>
      </c>
      <c r="R40" s="420">
        <f t="shared" si="38"/>
        <v>6049.1080000000011</v>
      </c>
      <c r="S40" s="420">
        <f t="shared" si="38"/>
        <v>2.6879999999999997</v>
      </c>
      <c r="T40" s="420">
        <f t="shared" si="38"/>
        <v>2399.056</v>
      </c>
      <c r="U40" s="420">
        <f t="shared" si="38"/>
        <v>2.484</v>
      </c>
      <c r="V40" s="420">
        <f t="shared" si="38"/>
        <v>2621.1389999999997</v>
      </c>
      <c r="W40" s="420">
        <f t="shared" si="38"/>
        <v>2147.6089999999999</v>
      </c>
      <c r="X40" s="420">
        <f t="shared" si="38"/>
        <v>11069.303</v>
      </c>
      <c r="Y40" s="420">
        <f t="shared" si="30"/>
        <v>5.1542450231862507</v>
      </c>
      <c r="Z40" s="420">
        <f t="shared" si="8"/>
        <v>5862.3809999999994</v>
      </c>
      <c r="AA40" s="420">
        <f t="shared" si="8"/>
        <v>32294.530999999999</v>
      </c>
      <c r="AB40" s="392">
        <f t="shared" si="13"/>
        <v>5.5087738241509729</v>
      </c>
      <c r="AC40" s="392">
        <f t="shared" si="31"/>
        <v>6.6105285889811674</v>
      </c>
    </row>
    <row r="41" spans="1:29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66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8"/>
  <sheetViews>
    <sheetView view="pageBreakPreview" zoomScale="60" zoomScaleNormal="70" workbookViewId="0">
      <selection activeCell="P14" sqref="P14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93.7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31.5" customHeight="1" x14ac:dyDescent="0.25">
      <c r="B3" s="612" t="s">
        <v>186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85.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2033.2729999999999</v>
      </c>
      <c r="K6" s="392">
        <f t="shared" si="4"/>
        <v>6387.8289999999997</v>
      </c>
      <c r="L6" s="392">
        <f t="shared" si="4"/>
        <v>4.1530000000000005</v>
      </c>
      <c r="M6" s="392">
        <f t="shared" si="4"/>
        <v>3613.1679999999997</v>
      </c>
      <c r="N6" s="392">
        <f t="shared" ref="N6:N13" si="5">J6</f>
        <v>2033.2729999999999</v>
      </c>
      <c r="O6" s="392">
        <f t="shared" ref="O6:O13" si="6">K6+M6</f>
        <v>10000.996999999999</v>
      </c>
      <c r="P6" s="392">
        <f>O6/N6</f>
        <v>4.9186690621475817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2033.2729999999999</v>
      </c>
      <c r="AA6" s="392">
        <f t="shared" si="8"/>
        <v>10000.996999999999</v>
      </c>
      <c r="AB6" s="392">
        <f>IFERROR(AA6/Z6,0)</f>
        <v>4.9186690621475817</v>
      </c>
      <c r="AC6" s="392">
        <f>AB6*1.2</f>
        <v>5.9024028745770982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1576.741</v>
      </c>
      <c r="K7" s="394">
        <v>4948.6109999999999</v>
      </c>
      <c r="L7" s="394">
        <v>3.0390000000000001</v>
      </c>
      <c r="M7" s="394">
        <v>2644.2779999999998</v>
      </c>
      <c r="N7" s="395">
        <f t="shared" si="5"/>
        <v>1576.741</v>
      </c>
      <c r="O7" s="395">
        <f t="shared" si="6"/>
        <v>7592.8889999999992</v>
      </c>
      <c r="P7" s="392">
        <f t="shared" ref="P7:P30" si="9">O7/N7</f>
        <v>4.8155588013503801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1576.741</v>
      </c>
      <c r="AA7" s="395">
        <f t="shared" si="8"/>
        <v>7592.8889999999992</v>
      </c>
      <c r="AB7" s="392">
        <f t="shared" ref="AB7:AB40" si="13">IFERROR(AA7/Z7,0)</f>
        <v>4.8155588013503801</v>
      </c>
      <c r="AC7" s="392">
        <f t="shared" ref="AC7:AC30" si="14">AB7*1.2</f>
        <v>5.7786705616204559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456.53199999999998</v>
      </c>
      <c r="K10" s="394">
        <v>1439.2180000000001</v>
      </c>
      <c r="L10" s="394">
        <v>1.1140000000000001</v>
      </c>
      <c r="M10" s="394">
        <v>968.89</v>
      </c>
      <c r="N10" s="395">
        <f t="shared" si="5"/>
        <v>456.53199999999998</v>
      </c>
      <c r="O10" s="395">
        <f t="shared" si="6"/>
        <v>2408.1080000000002</v>
      </c>
      <c r="P10" s="392">
        <f t="shared" si="9"/>
        <v>5.2747846810300274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456.53199999999998</v>
      </c>
      <c r="AA10" s="395">
        <f t="shared" si="8"/>
        <v>2408.1080000000002</v>
      </c>
      <c r="AB10" s="392">
        <f t="shared" si="13"/>
        <v>5.2747846810300274</v>
      </c>
      <c r="AC10" s="392">
        <f t="shared" si="14"/>
        <v>6.3297416172360323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11851.942999999999</v>
      </c>
      <c r="K14" s="392">
        <f t="shared" si="17"/>
        <v>47239.472000000002</v>
      </c>
      <c r="L14" s="392">
        <f t="shared" si="17"/>
        <v>17.824000000000002</v>
      </c>
      <c r="M14" s="392">
        <f t="shared" si="17"/>
        <v>15508.998000000003</v>
      </c>
      <c r="N14" s="392">
        <f>J14</f>
        <v>11851.942999999999</v>
      </c>
      <c r="O14" s="392">
        <f>K14+M14</f>
        <v>62748.47</v>
      </c>
      <c r="P14" s="392">
        <f t="shared" si="9"/>
        <v>5.2943614393015563</v>
      </c>
      <c r="Q14" s="392">
        <f t="shared" ref="Q14:V14" si="18">SUM(Q15:Q21)</f>
        <v>7759.0899999999992</v>
      </c>
      <c r="R14" s="392">
        <f t="shared" si="18"/>
        <v>18672.244999999999</v>
      </c>
      <c r="S14" s="392">
        <f t="shared" si="18"/>
        <v>11.677000000000001</v>
      </c>
      <c r="T14" s="392">
        <f t="shared" si="18"/>
        <v>10159.407000000001</v>
      </c>
      <c r="U14" s="392">
        <f t="shared" si="18"/>
        <v>12.262</v>
      </c>
      <c r="V14" s="392">
        <f t="shared" si="18"/>
        <v>10093.975</v>
      </c>
      <c r="W14" s="392">
        <f t="shared" si="10"/>
        <v>7759.0899999999992</v>
      </c>
      <c r="X14" s="392">
        <f t="shared" si="11"/>
        <v>38925.627</v>
      </c>
      <c r="Y14" s="392">
        <f t="shared" si="12"/>
        <v>5.0167773540453844</v>
      </c>
      <c r="Z14" s="392">
        <f t="shared" si="8"/>
        <v>19611.032999999999</v>
      </c>
      <c r="AA14" s="392">
        <f t="shared" si="8"/>
        <v>101674.09700000001</v>
      </c>
      <c r="AB14" s="392">
        <f t="shared" si="13"/>
        <v>5.1845355112094307</v>
      </c>
      <c r="AC14" s="392">
        <f t="shared" si="14"/>
        <v>6.221442613451317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1035.92</v>
      </c>
      <c r="K15" s="396">
        <v>4094.2139999999999</v>
      </c>
      <c r="L15" s="396">
        <v>2.149</v>
      </c>
      <c r="M15" s="396">
        <v>1870.3240000000001</v>
      </c>
      <c r="N15" s="395">
        <f t="shared" ref="N15:N30" si="20">J15</f>
        <v>1035.92</v>
      </c>
      <c r="O15" s="395">
        <f>K15+M15</f>
        <v>5964.5380000000005</v>
      </c>
      <c r="P15" s="392">
        <f t="shared" si="9"/>
        <v>5.7577206734110744</v>
      </c>
      <c r="Q15" s="396">
        <v>1132.579</v>
      </c>
      <c r="R15" s="396">
        <v>2476.607</v>
      </c>
      <c r="S15" s="396">
        <v>1.996</v>
      </c>
      <c r="T15" s="396">
        <v>1736.4770000000001</v>
      </c>
      <c r="U15" s="396">
        <v>2.3119999999999998</v>
      </c>
      <c r="V15" s="396">
        <v>721.68299999999999</v>
      </c>
      <c r="W15" s="395">
        <f>Q15</f>
        <v>1132.579</v>
      </c>
      <c r="X15" s="392">
        <f t="shared" si="11"/>
        <v>4934.7669999999998</v>
      </c>
      <c r="Y15" s="392">
        <f t="shared" si="12"/>
        <v>4.3571062151072901</v>
      </c>
      <c r="Z15" s="395">
        <f t="shared" si="8"/>
        <v>2168.4989999999998</v>
      </c>
      <c r="AA15" s="395">
        <f t="shared" si="8"/>
        <v>10899.305</v>
      </c>
      <c r="AB15" s="392">
        <f t="shared" si="13"/>
        <v>5.0261978446842734</v>
      </c>
      <c r="AC15" s="392">
        <f t="shared" si="14"/>
        <v>6.031437413621128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8541.2039999999997</v>
      </c>
      <c r="K18" s="396">
        <v>33902.080000000002</v>
      </c>
      <c r="L18" s="396">
        <v>12.131</v>
      </c>
      <c r="M18" s="396">
        <v>10555.864000000001</v>
      </c>
      <c r="N18" s="395">
        <f t="shared" si="20"/>
        <v>8541.2039999999997</v>
      </c>
      <c r="O18" s="395">
        <f t="shared" si="21"/>
        <v>44457.944000000003</v>
      </c>
      <c r="P18" s="392">
        <f t="shared" si="9"/>
        <v>5.2051144077579696</v>
      </c>
      <c r="Q18" s="396">
        <v>4315.5320000000002</v>
      </c>
      <c r="R18" s="396">
        <v>10833.708000000001</v>
      </c>
      <c r="S18" s="396">
        <v>6.2780000000000005</v>
      </c>
      <c r="T18" s="396">
        <v>5462.75</v>
      </c>
      <c r="U18" s="396">
        <v>6.8449999999999998</v>
      </c>
      <c r="V18" s="396">
        <v>6495.7650000000003</v>
      </c>
      <c r="W18" s="395">
        <f t="shared" si="10"/>
        <v>4315.5320000000002</v>
      </c>
      <c r="X18" s="392">
        <f t="shared" si="11"/>
        <v>22792.223000000002</v>
      </c>
      <c r="Y18" s="392">
        <f t="shared" si="12"/>
        <v>5.2814399244403702</v>
      </c>
      <c r="Z18" s="395">
        <f t="shared" si="8"/>
        <v>12856.736000000001</v>
      </c>
      <c r="AA18" s="395">
        <f t="shared" si="8"/>
        <v>67250.167000000001</v>
      </c>
      <c r="AB18" s="392">
        <f t="shared" si="13"/>
        <v>5.2307340681180667</v>
      </c>
      <c r="AC18" s="392">
        <f t="shared" si="14"/>
        <v>6.2768808817416799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214.15299999999999</v>
      </c>
      <c r="K19" s="396">
        <v>1009.7140000000001</v>
      </c>
      <c r="L19" s="396">
        <v>0.36699999999999999</v>
      </c>
      <c r="M19" s="396">
        <v>319.19600000000003</v>
      </c>
      <c r="N19" s="395">
        <f t="shared" si="20"/>
        <v>214.15299999999999</v>
      </c>
      <c r="O19" s="395">
        <f t="shared" si="21"/>
        <v>1328.91</v>
      </c>
      <c r="P19" s="392">
        <f t="shared" si="9"/>
        <v>6.2054232254509634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214.15299999999999</v>
      </c>
      <c r="AA19" s="395">
        <f t="shared" si="8"/>
        <v>1328.91</v>
      </c>
      <c r="AB19" s="392">
        <f t="shared" si="13"/>
        <v>6.2054232254509634</v>
      </c>
      <c r="AC19" s="392">
        <f t="shared" si="14"/>
        <v>7.446507870541156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1696.152</v>
      </c>
      <c r="K20" s="396">
        <v>7016.9790000000003</v>
      </c>
      <c r="L20" s="396">
        <v>2.7270000000000003</v>
      </c>
      <c r="M20" s="396">
        <v>2372.2530000000002</v>
      </c>
      <c r="N20" s="395">
        <f t="shared" si="20"/>
        <v>1696.152</v>
      </c>
      <c r="O20" s="395">
        <f t="shared" si="21"/>
        <v>9389.232</v>
      </c>
      <c r="P20" s="392">
        <f t="shared" si="9"/>
        <v>5.5356076578042535</v>
      </c>
      <c r="Q20" s="396">
        <v>1717.0639999999999</v>
      </c>
      <c r="R20" s="396">
        <v>4123.2000000000007</v>
      </c>
      <c r="S20" s="396">
        <v>2.5469999999999997</v>
      </c>
      <c r="T20" s="396">
        <v>2215.7840000000001</v>
      </c>
      <c r="U20" s="396">
        <v>2.9359999999999999</v>
      </c>
      <c r="V20" s="396">
        <v>2700.866</v>
      </c>
      <c r="W20" s="395">
        <f t="shared" si="10"/>
        <v>1717.0639999999999</v>
      </c>
      <c r="X20" s="392">
        <f t="shared" si="11"/>
        <v>9039.85</v>
      </c>
      <c r="Y20" s="392">
        <f t="shared" si="12"/>
        <v>5.2647134876743102</v>
      </c>
      <c r="Z20" s="395">
        <f t="shared" si="8"/>
        <v>3413.2159999999999</v>
      </c>
      <c r="AA20" s="395">
        <f t="shared" si="8"/>
        <v>18429.082000000002</v>
      </c>
      <c r="AB20" s="392">
        <f t="shared" si="13"/>
        <v>5.3993307191809725</v>
      </c>
      <c r="AC20" s="392">
        <f t="shared" si="14"/>
        <v>6.479196863017167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364.51399999999995</v>
      </c>
      <c r="K21" s="396">
        <v>1216.4850000000001</v>
      </c>
      <c r="L21" s="396">
        <v>0.44999999999999996</v>
      </c>
      <c r="M21" s="396">
        <v>391.36099999999999</v>
      </c>
      <c r="N21" s="395">
        <f t="shared" si="20"/>
        <v>364.51399999999995</v>
      </c>
      <c r="O21" s="395">
        <f t="shared" si="21"/>
        <v>1607.846</v>
      </c>
      <c r="P21" s="392">
        <f t="shared" si="9"/>
        <v>4.410930718710393</v>
      </c>
      <c r="Q21" s="396">
        <v>593.91499999999996</v>
      </c>
      <c r="R21" s="396">
        <v>1238.73</v>
      </c>
      <c r="S21" s="396">
        <v>0.85599999999999998</v>
      </c>
      <c r="T21" s="396">
        <v>744.39599999999996</v>
      </c>
      <c r="U21" s="396">
        <v>0.16900000000000001</v>
      </c>
      <c r="V21" s="396">
        <v>175.661</v>
      </c>
      <c r="W21" s="395">
        <f t="shared" si="10"/>
        <v>593.91499999999996</v>
      </c>
      <c r="X21" s="392">
        <f t="shared" si="11"/>
        <v>2158.7869999999998</v>
      </c>
      <c r="Y21" s="392">
        <f t="shared" si="12"/>
        <v>3.6348416860998625</v>
      </c>
      <c r="Z21" s="395">
        <f t="shared" si="8"/>
        <v>958.42899999999986</v>
      </c>
      <c r="AA21" s="395">
        <f t="shared" si="8"/>
        <v>3766.6329999999998</v>
      </c>
      <c r="AB21" s="392">
        <f t="shared" si="13"/>
        <v>3.9300073349199578</v>
      </c>
      <c r="AC21" s="392">
        <f t="shared" si="14"/>
        <v>4.716008801903949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69612.372000000003</v>
      </c>
      <c r="E23" s="392">
        <f>SUM(E24:E30)</f>
        <v>436956.00999999995</v>
      </c>
      <c r="F23" s="392">
        <f t="shared" si="19"/>
        <v>6.2769878032600284</v>
      </c>
      <c r="G23" s="392">
        <f t="shared" ref="G23:H23" si="22">SUM(G24:G30)</f>
        <v>5952.7929999999997</v>
      </c>
      <c r="H23" s="392">
        <f t="shared" si="22"/>
        <v>39640.229999999996</v>
      </c>
      <c r="I23" s="392">
        <f>H23/G23</f>
        <v>6.6590976706228489</v>
      </c>
      <c r="J23" s="392">
        <f t="shared" ref="J23:M23" si="23">SUM(J24:J30)</f>
        <v>1442.21</v>
      </c>
      <c r="K23" s="392">
        <f t="shared" si="23"/>
        <v>6982.2010000000009</v>
      </c>
      <c r="L23" s="392">
        <f t="shared" si="23"/>
        <v>1.7549999999999999</v>
      </c>
      <c r="M23" s="392">
        <f t="shared" si="23"/>
        <v>1527.7490000000003</v>
      </c>
      <c r="N23" s="392">
        <f t="shared" si="20"/>
        <v>1442.21</v>
      </c>
      <c r="O23" s="392">
        <f>K23+M23</f>
        <v>8509.9500000000007</v>
      </c>
      <c r="P23" s="392">
        <f t="shared" si="9"/>
        <v>5.9006316694517444</v>
      </c>
      <c r="Q23" s="392">
        <f t="shared" ref="Q23:V23" si="24">SUM(Q24:Q30)</f>
        <v>3685.0940000000001</v>
      </c>
      <c r="R23" s="392">
        <f t="shared" si="24"/>
        <v>10726.33</v>
      </c>
      <c r="S23" s="392">
        <f t="shared" si="24"/>
        <v>4.9119999999999999</v>
      </c>
      <c r="T23" s="392">
        <f t="shared" si="24"/>
        <v>4275.3629999999994</v>
      </c>
      <c r="U23" s="392">
        <f t="shared" si="24"/>
        <v>6.24</v>
      </c>
      <c r="V23" s="392">
        <f t="shared" si="24"/>
        <v>5414.8959999999997</v>
      </c>
      <c r="W23" s="392">
        <f t="shared" si="10"/>
        <v>3685.0940000000001</v>
      </c>
      <c r="X23" s="392">
        <f t="shared" si="11"/>
        <v>20416.589</v>
      </c>
      <c r="Y23" s="392">
        <f t="shared" si="12"/>
        <v>5.5403170176934431</v>
      </c>
      <c r="Z23" s="392">
        <f t="shared" si="8"/>
        <v>80692.468999999997</v>
      </c>
      <c r="AA23" s="392">
        <f t="shared" si="8"/>
        <v>505522.77899999998</v>
      </c>
      <c r="AB23" s="392">
        <f t="shared" si="13"/>
        <v>6.2648074258330109</v>
      </c>
      <c r="AC23" s="392">
        <f t="shared" si="14"/>
        <v>7.5177689109996129</v>
      </c>
    </row>
    <row r="24" spans="1:29" ht="15.75" x14ac:dyDescent="0.25">
      <c r="A24" s="602"/>
      <c r="B24" s="179" t="s">
        <v>7</v>
      </c>
      <c r="C24" s="393" t="s">
        <v>125</v>
      </c>
      <c r="D24" s="394">
        <v>1683.8039999999999</v>
      </c>
      <c r="E24" s="394">
        <v>9281.6029999999992</v>
      </c>
      <c r="F24" s="392">
        <f t="shared" si="19"/>
        <v>5.5122823083921881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266.387</v>
      </c>
      <c r="K24" s="396">
        <v>1349.5730000000001</v>
      </c>
      <c r="L24" s="396">
        <v>0.48499999999999999</v>
      </c>
      <c r="M24" s="396">
        <v>422.404</v>
      </c>
      <c r="N24" s="395">
        <f t="shared" si="20"/>
        <v>266.387</v>
      </c>
      <c r="O24" s="395">
        <f t="shared" si="21"/>
        <v>1771.9770000000001</v>
      </c>
      <c r="P24" s="392">
        <f t="shared" si="9"/>
        <v>6.651889919553132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1950.1909999999998</v>
      </c>
      <c r="AA24" s="395">
        <f t="shared" si="8"/>
        <v>11053.58</v>
      </c>
      <c r="AB24" s="392">
        <f t="shared" si="13"/>
        <v>5.6679473959217335</v>
      </c>
      <c r="AC24" s="392">
        <f t="shared" si="14"/>
        <v>6.8015368751060796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43447.620999999999</v>
      </c>
      <c r="E27" s="394">
        <v>270545.24199999997</v>
      </c>
      <c r="F27" s="392">
        <f t="shared" si="19"/>
        <v>6.2269287885750977</v>
      </c>
      <c r="G27" s="394">
        <v>76.567000000000007</v>
      </c>
      <c r="H27" s="394">
        <v>584.04100000000005</v>
      </c>
      <c r="I27" s="392">
        <f t="shared" si="25"/>
        <v>7.627842281923022</v>
      </c>
      <c r="J27" s="396">
        <v>114.78200000000001</v>
      </c>
      <c r="K27" s="396">
        <v>474.35199999999998</v>
      </c>
      <c r="L27" s="396">
        <v>0.24000000000000002</v>
      </c>
      <c r="M27" s="396">
        <v>209.45100000000002</v>
      </c>
      <c r="N27" s="395">
        <f t="shared" si="20"/>
        <v>114.78200000000001</v>
      </c>
      <c r="O27" s="395">
        <f t="shared" si="21"/>
        <v>683.803</v>
      </c>
      <c r="P27" s="392">
        <f t="shared" si="9"/>
        <v>5.9574062135177988</v>
      </c>
      <c r="Q27" s="404">
        <v>1035.787</v>
      </c>
      <c r="R27" s="404">
        <v>3076.0950000000003</v>
      </c>
      <c r="S27" s="404">
        <v>1.659</v>
      </c>
      <c r="T27" s="404">
        <v>1444.462</v>
      </c>
      <c r="U27" s="396">
        <v>1.8839999999999999</v>
      </c>
      <c r="V27" s="396">
        <v>1529.6119999999999</v>
      </c>
      <c r="W27" s="395">
        <f t="shared" si="10"/>
        <v>1035.787</v>
      </c>
      <c r="X27" s="392">
        <f t="shared" si="11"/>
        <v>6050.1690000000008</v>
      </c>
      <c r="Y27" s="392">
        <f t="shared" si="12"/>
        <v>5.8411323949808223</v>
      </c>
      <c r="Z27" s="395">
        <f t="shared" si="8"/>
        <v>44674.756999999998</v>
      </c>
      <c r="AA27" s="395">
        <f t="shared" si="8"/>
        <v>277863.25499999995</v>
      </c>
      <c r="AB27" s="392">
        <f t="shared" si="13"/>
        <v>6.2196925883670717</v>
      </c>
      <c r="AC27" s="392">
        <f t="shared" si="14"/>
        <v>7.4636311060404861</v>
      </c>
    </row>
    <row r="28" spans="1:29" ht="15.75" x14ac:dyDescent="0.25">
      <c r="A28" s="602"/>
      <c r="B28" s="179" t="s">
        <v>11</v>
      </c>
      <c r="C28" s="393" t="s">
        <v>129</v>
      </c>
      <c r="D28" s="394">
        <v>2230.9340000000002</v>
      </c>
      <c r="E28" s="394">
        <v>13603.433999999999</v>
      </c>
      <c r="F28" s="392">
        <f t="shared" si="19"/>
        <v>6.0976407190889548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2230.9340000000002</v>
      </c>
      <c r="AA28" s="395">
        <f t="shared" si="8"/>
        <v>13603.433999999999</v>
      </c>
      <c r="AB28" s="392">
        <f t="shared" si="13"/>
        <v>6.0976407190889548</v>
      </c>
      <c r="AC28" s="392">
        <f t="shared" si="14"/>
        <v>7.3171688629067457</v>
      </c>
    </row>
    <row r="29" spans="1:29" ht="15.75" x14ac:dyDescent="0.25">
      <c r="A29" s="602"/>
      <c r="B29" s="179" t="s">
        <v>12</v>
      </c>
      <c r="C29" s="393" t="s">
        <v>130</v>
      </c>
      <c r="D29" s="394">
        <v>20171.232</v>
      </c>
      <c r="E29" s="394">
        <v>131740.742</v>
      </c>
      <c r="F29" s="392">
        <f t="shared" si="19"/>
        <v>6.5311202607753458</v>
      </c>
      <c r="G29" s="394">
        <v>5876.2259999999997</v>
      </c>
      <c r="H29" s="394">
        <v>39056.188999999998</v>
      </c>
      <c r="I29" s="392">
        <f t="shared" si="25"/>
        <v>6.6464749653944555</v>
      </c>
      <c r="J29" s="396">
        <v>61.716999999999999</v>
      </c>
      <c r="K29" s="396">
        <v>312.10500000000002</v>
      </c>
      <c r="L29" s="396">
        <v>0.112</v>
      </c>
      <c r="M29" s="396">
        <v>97.248000000000005</v>
      </c>
      <c r="N29" s="395">
        <f t="shared" si="20"/>
        <v>61.716999999999999</v>
      </c>
      <c r="O29" s="395">
        <f t="shared" si="21"/>
        <v>409.35300000000001</v>
      </c>
      <c r="P29" s="392">
        <f t="shared" si="9"/>
        <v>6.6327430043586046</v>
      </c>
      <c r="Q29" s="404">
        <v>1142.818</v>
      </c>
      <c r="R29" s="404">
        <v>3186.3609999999999</v>
      </c>
      <c r="S29" s="404">
        <v>1.7309999999999999</v>
      </c>
      <c r="T29" s="404">
        <v>1506.252</v>
      </c>
      <c r="U29" s="396">
        <v>2.1059999999999999</v>
      </c>
      <c r="V29" s="396">
        <v>1521.7829999999999</v>
      </c>
      <c r="W29" s="395">
        <f t="shared" si="10"/>
        <v>1142.818</v>
      </c>
      <c r="X29" s="392">
        <f t="shared" si="11"/>
        <v>6214.3959999999988</v>
      </c>
      <c r="Y29" s="392">
        <f t="shared" si="12"/>
        <v>5.4377827440589828</v>
      </c>
      <c r="Z29" s="395">
        <f t="shared" si="8"/>
        <v>27251.992999999999</v>
      </c>
      <c r="AA29" s="395">
        <f t="shared" si="8"/>
        <v>177420.68</v>
      </c>
      <c r="AB29" s="392">
        <f t="shared" si="13"/>
        <v>6.5103744889410473</v>
      </c>
      <c r="AC29" s="392">
        <f t="shared" si="14"/>
        <v>7.8124493867292566</v>
      </c>
    </row>
    <row r="30" spans="1:29" ht="15.75" x14ac:dyDescent="0.25">
      <c r="A30" s="602"/>
      <c r="B30" s="179" t="s">
        <v>13</v>
      </c>
      <c r="C30" s="393" t="s">
        <v>131</v>
      </c>
      <c r="D30" s="394">
        <v>2078.7809999999999</v>
      </c>
      <c r="E30" s="394">
        <v>11784.989000000001</v>
      </c>
      <c r="F30" s="392">
        <f t="shared" si="19"/>
        <v>5.6691825642046956</v>
      </c>
      <c r="G30" s="394">
        <v>0</v>
      </c>
      <c r="H30" s="394">
        <v>0</v>
      </c>
      <c r="I30" s="392" t="e">
        <f t="shared" si="25"/>
        <v>#DIV/0!</v>
      </c>
      <c r="J30" s="396">
        <v>999.32400000000007</v>
      </c>
      <c r="K30" s="396">
        <v>4846.1710000000003</v>
      </c>
      <c r="L30" s="396">
        <v>0.91800000000000004</v>
      </c>
      <c r="M30" s="396">
        <v>798.64600000000007</v>
      </c>
      <c r="N30" s="395">
        <f t="shared" si="20"/>
        <v>999.32400000000007</v>
      </c>
      <c r="O30" s="395">
        <f t="shared" si="21"/>
        <v>5644.817</v>
      </c>
      <c r="P30" s="392">
        <f t="shared" si="9"/>
        <v>5.6486354775828458</v>
      </c>
      <c r="Q30" s="404">
        <v>1506.489</v>
      </c>
      <c r="R30" s="404">
        <v>4463.8739999999998</v>
      </c>
      <c r="S30" s="404">
        <v>1.522</v>
      </c>
      <c r="T30" s="404">
        <v>1324.6489999999999</v>
      </c>
      <c r="U30" s="396">
        <v>2.25</v>
      </c>
      <c r="V30" s="396">
        <v>2363.5010000000002</v>
      </c>
      <c r="W30" s="395">
        <f t="shared" si="10"/>
        <v>1506.489</v>
      </c>
      <c r="X30" s="392">
        <f t="shared" si="11"/>
        <v>8152.0239999999994</v>
      </c>
      <c r="Y30" s="392">
        <f t="shared" si="12"/>
        <v>5.4112734975164098</v>
      </c>
      <c r="Z30" s="395">
        <f t="shared" si="8"/>
        <v>4584.5940000000001</v>
      </c>
      <c r="AA30" s="395">
        <f t="shared" si="8"/>
        <v>25581.83</v>
      </c>
      <c r="AB30" s="392">
        <f t="shared" si="13"/>
        <v>5.5799553897248044</v>
      </c>
      <c r="AC30" s="392">
        <f t="shared" si="14"/>
        <v>6.6959464676697653</v>
      </c>
    </row>
    <row r="31" spans="1:2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>
        <f t="shared" si="13"/>
        <v>0</v>
      </c>
      <c r="AC31" s="392"/>
    </row>
    <row r="32" spans="1:29" s="408" customFormat="1" ht="24" x14ac:dyDescent="0.25">
      <c r="B32" s="409" t="s">
        <v>31</v>
      </c>
      <c r="C32" s="410">
        <v>600</v>
      </c>
      <c r="D32" s="411">
        <f>D23+D14+D6</f>
        <v>69612.372000000003</v>
      </c>
      <c r="E32" s="411">
        <f>E23+E14+E6</f>
        <v>436956.00999999995</v>
      </c>
      <c r="F32" s="411">
        <f>E32/D32</f>
        <v>6.2769878032600284</v>
      </c>
      <c r="G32" s="411">
        <f>G23+G14+G6</f>
        <v>5952.7929999999997</v>
      </c>
      <c r="H32" s="411">
        <f>H23+H14+H6</f>
        <v>39640.229999999996</v>
      </c>
      <c r="I32" s="411">
        <f>H32/G32</f>
        <v>6.6590976706228489</v>
      </c>
      <c r="J32" s="411">
        <f t="shared" ref="J32:O32" si="26">J6+J14+J23</f>
        <v>15327.425999999999</v>
      </c>
      <c r="K32" s="411">
        <f t="shared" si="26"/>
        <v>60609.502</v>
      </c>
      <c r="L32" s="411">
        <f t="shared" si="26"/>
        <v>23.732000000000003</v>
      </c>
      <c r="M32" s="411">
        <f t="shared" si="26"/>
        <v>20649.915000000005</v>
      </c>
      <c r="N32" s="411">
        <f t="shared" si="26"/>
        <v>15327.425999999999</v>
      </c>
      <c r="O32" s="411">
        <f t="shared" si="26"/>
        <v>81259.417000000001</v>
      </c>
      <c r="P32" s="412">
        <f t="shared" ref="P32:P40" si="27">O32/N32</f>
        <v>5.3015696829983066</v>
      </c>
      <c r="Q32" s="411">
        <f t="shared" ref="Q32:X32" si="28">Q6+Q14+Q23</f>
        <v>11444.183999999999</v>
      </c>
      <c r="R32" s="411">
        <f t="shared" si="28"/>
        <v>29398.574999999997</v>
      </c>
      <c r="S32" s="411">
        <f t="shared" si="28"/>
        <v>16.589000000000002</v>
      </c>
      <c r="T32" s="411">
        <f t="shared" si="28"/>
        <v>14434.77</v>
      </c>
      <c r="U32" s="411">
        <f t="shared" si="28"/>
        <v>18.502000000000002</v>
      </c>
      <c r="V32" s="411">
        <f t="shared" si="28"/>
        <v>15508.870999999999</v>
      </c>
      <c r="W32" s="411">
        <f t="shared" si="28"/>
        <v>11444.183999999999</v>
      </c>
      <c r="X32" s="411">
        <f t="shared" si="28"/>
        <v>59342.216</v>
      </c>
      <c r="Y32" s="412">
        <f t="shared" ref="Y32:Y40" si="29">X32/W32</f>
        <v>5.1853601794588418</v>
      </c>
      <c r="Z32" s="412">
        <f t="shared" si="8"/>
        <v>102336.77499999999</v>
      </c>
      <c r="AA32" s="412">
        <f t="shared" si="8"/>
        <v>617197.87299999991</v>
      </c>
      <c r="AB32" s="413">
        <f t="shared" si="13"/>
        <v>6.0310467375975056</v>
      </c>
      <c r="AC32" s="414">
        <f t="shared" ref="AC32:AC40" si="30">AB32*1.2</f>
        <v>7.2372560851170062</v>
      </c>
    </row>
    <row r="33" spans="1:29" s="415" customFormat="1" ht="15.75" x14ac:dyDescent="0.25">
      <c r="B33" s="416" t="s">
        <v>22</v>
      </c>
      <c r="C33" s="417"/>
      <c r="D33" s="418">
        <f>SUM(D34:D40)</f>
        <v>69612.372000000003</v>
      </c>
      <c r="E33" s="418">
        <f>SUM(E34:E40)</f>
        <v>436956.00999999995</v>
      </c>
      <c r="F33" s="419">
        <f t="shared" ref="F33:F40" si="31">E33/D33</f>
        <v>6.2769878032600284</v>
      </c>
      <c r="G33" s="418">
        <f>G32</f>
        <v>5952.7929999999997</v>
      </c>
      <c r="H33" s="418">
        <f t="shared" ref="H33:I36" si="32">H32</f>
        <v>39640.229999999996</v>
      </c>
      <c r="I33" s="418">
        <f t="shared" si="32"/>
        <v>6.6590976706228489</v>
      </c>
      <c r="J33" s="419">
        <f>J32</f>
        <v>15327.425999999999</v>
      </c>
      <c r="K33" s="419">
        <f t="shared" ref="K33:X33" si="33">K32</f>
        <v>60609.502</v>
      </c>
      <c r="L33" s="419">
        <f t="shared" si="33"/>
        <v>23.732000000000003</v>
      </c>
      <c r="M33" s="419">
        <f t="shared" si="33"/>
        <v>20649.915000000005</v>
      </c>
      <c r="N33" s="419">
        <f t="shared" si="33"/>
        <v>15327.425999999999</v>
      </c>
      <c r="O33" s="419">
        <f t="shared" si="33"/>
        <v>81259.417000000001</v>
      </c>
      <c r="P33" s="420">
        <f t="shared" si="27"/>
        <v>5.3015696829983066</v>
      </c>
      <c r="Q33" s="419">
        <f t="shared" si="33"/>
        <v>11444.183999999999</v>
      </c>
      <c r="R33" s="419">
        <f t="shared" si="33"/>
        <v>29398.574999999997</v>
      </c>
      <c r="S33" s="419">
        <f t="shared" si="33"/>
        <v>16.589000000000002</v>
      </c>
      <c r="T33" s="419">
        <f t="shared" si="33"/>
        <v>14434.77</v>
      </c>
      <c r="U33" s="419">
        <f t="shared" si="33"/>
        <v>18.502000000000002</v>
      </c>
      <c r="V33" s="419">
        <f t="shared" si="33"/>
        <v>15508.870999999999</v>
      </c>
      <c r="W33" s="419">
        <f t="shared" si="33"/>
        <v>11444.183999999999</v>
      </c>
      <c r="X33" s="419">
        <f t="shared" si="33"/>
        <v>59342.216</v>
      </c>
      <c r="Y33" s="420">
        <f t="shared" si="29"/>
        <v>5.1853601794588418</v>
      </c>
      <c r="Z33" s="420">
        <f t="shared" si="8"/>
        <v>102336.77499999999</v>
      </c>
      <c r="AA33" s="420">
        <f t="shared" si="8"/>
        <v>617197.87299999991</v>
      </c>
      <c r="AB33" s="392">
        <f t="shared" si="13"/>
        <v>6.0310467375975056</v>
      </c>
      <c r="AC33" s="392">
        <f t="shared" si="30"/>
        <v>7.2372560851170062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4">D7+D15+D24</f>
        <v>1683.8039999999999</v>
      </c>
      <c r="E34" s="420">
        <f t="shared" si="34"/>
        <v>9281.6029999999992</v>
      </c>
      <c r="F34" s="420">
        <f t="shared" si="31"/>
        <v>5.5122823083921881</v>
      </c>
      <c r="G34" s="420">
        <f t="shared" ref="G34:H40" si="35">G7+G15+G24</f>
        <v>0</v>
      </c>
      <c r="H34" s="420">
        <f t="shared" si="35"/>
        <v>0</v>
      </c>
      <c r="I34" s="418">
        <f t="shared" si="32"/>
        <v>6.6590976706228489</v>
      </c>
      <c r="J34" s="420">
        <f t="shared" ref="J34:O40" si="36">J7+J15+J24</f>
        <v>2879.0480000000002</v>
      </c>
      <c r="K34" s="420">
        <f t="shared" si="36"/>
        <v>10392.398000000001</v>
      </c>
      <c r="L34" s="420">
        <f t="shared" si="36"/>
        <v>5.6730000000000009</v>
      </c>
      <c r="M34" s="420">
        <f t="shared" si="36"/>
        <v>4937.0059999999994</v>
      </c>
      <c r="N34" s="420">
        <f t="shared" si="36"/>
        <v>2879.0480000000002</v>
      </c>
      <c r="O34" s="420">
        <f t="shared" si="36"/>
        <v>15329.404</v>
      </c>
      <c r="P34" s="420">
        <f t="shared" si="27"/>
        <v>5.3244697552802176</v>
      </c>
      <c r="Q34" s="420">
        <f t="shared" ref="Q34:X40" si="37">Q7+Q15+Q24</f>
        <v>1132.579</v>
      </c>
      <c r="R34" s="420">
        <f t="shared" si="37"/>
        <v>2476.607</v>
      </c>
      <c r="S34" s="420">
        <f t="shared" si="37"/>
        <v>1.996</v>
      </c>
      <c r="T34" s="420">
        <f t="shared" si="37"/>
        <v>1736.4770000000001</v>
      </c>
      <c r="U34" s="420">
        <f t="shared" si="37"/>
        <v>2.3119999999999998</v>
      </c>
      <c r="V34" s="420">
        <f t="shared" si="37"/>
        <v>721.68299999999999</v>
      </c>
      <c r="W34" s="420">
        <f t="shared" si="37"/>
        <v>1132.579</v>
      </c>
      <c r="X34" s="420">
        <f t="shared" si="37"/>
        <v>4934.7669999999998</v>
      </c>
      <c r="Y34" s="420">
        <f t="shared" si="29"/>
        <v>4.3571062151072901</v>
      </c>
      <c r="Z34" s="420">
        <f t="shared" si="8"/>
        <v>5695.4310000000005</v>
      </c>
      <c r="AA34" s="420">
        <f t="shared" si="8"/>
        <v>29545.774000000001</v>
      </c>
      <c r="AB34" s="392">
        <f t="shared" si="13"/>
        <v>5.1876274157302582</v>
      </c>
      <c r="AC34" s="392">
        <f t="shared" si="30"/>
        <v>6.2251528988763098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4"/>
        <v>0</v>
      </c>
      <c r="E35" s="420">
        <f>E8+E16+E25</f>
        <v>0</v>
      </c>
      <c r="F35" s="420" t="e">
        <f t="shared" si="31"/>
        <v>#DIV/0!</v>
      </c>
      <c r="G35" s="420">
        <f t="shared" si="35"/>
        <v>0</v>
      </c>
      <c r="H35" s="420">
        <f t="shared" si="35"/>
        <v>0</v>
      </c>
      <c r="I35" s="418">
        <f t="shared" si="32"/>
        <v>6.6590976706228489</v>
      </c>
      <c r="J35" s="420">
        <f t="shared" si="36"/>
        <v>0</v>
      </c>
      <c r="K35" s="420">
        <f t="shared" si="36"/>
        <v>0</v>
      </c>
      <c r="L35" s="420">
        <f t="shared" si="36"/>
        <v>0</v>
      </c>
      <c r="M35" s="420">
        <f t="shared" si="36"/>
        <v>0</v>
      </c>
      <c r="N35" s="420">
        <f t="shared" si="36"/>
        <v>0</v>
      </c>
      <c r="O35" s="420">
        <f t="shared" si="36"/>
        <v>0</v>
      </c>
      <c r="P35" s="420" t="e">
        <f t="shared" si="27"/>
        <v>#DIV/0!</v>
      </c>
      <c r="Q35" s="420">
        <f t="shared" si="37"/>
        <v>0</v>
      </c>
      <c r="R35" s="420">
        <f t="shared" si="37"/>
        <v>0</v>
      </c>
      <c r="S35" s="420">
        <f t="shared" si="37"/>
        <v>0</v>
      </c>
      <c r="T35" s="420">
        <f t="shared" si="37"/>
        <v>0</v>
      </c>
      <c r="U35" s="420">
        <f t="shared" si="37"/>
        <v>0</v>
      </c>
      <c r="V35" s="420">
        <f t="shared" si="37"/>
        <v>0</v>
      </c>
      <c r="W35" s="420">
        <f t="shared" si="37"/>
        <v>0</v>
      </c>
      <c r="X35" s="420">
        <f t="shared" si="37"/>
        <v>0</v>
      </c>
      <c r="Y35" s="420" t="e">
        <f t="shared" si="29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0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4"/>
        <v>0</v>
      </c>
      <c r="E36" s="420">
        <f t="shared" si="34"/>
        <v>0</v>
      </c>
      <c r="F36" s="420" t="e">
        <f t="shared" si="31"/>
        <v>#DIV/0!</v>
      </c>
      <c r="G36" s="420">
        <f t="shared" si="35"/>
        <v>0</v>
      </c>
      <c r="H36" s="420">
        <f t="shared" si="35"/>
        <v>0</v>
      </c>
      <c r="I36" s="418">
        <f t="shared" si="32"/>
        <v>6.6590976706228489</v>
      </c>
      <c r="J36" s="420">
        <f t="shared" si="36"/>
        <v>0</v>
      </c>
      <c r="K36" s="420">
        <f t="shared" si="36"/>
        <v>0</v>
      </c>
      <c r="L36" s="420">
        <f t="shared" si="36"/>
        <v>0</v>
      </c>
      <c r="M36" s="420">
        <f t="shared" si="36"/>
        <v>0</v>
      </c>
      <c r="N36" s="420">
        <f t="shared" si="36"/>
        <v>0</v>
      </c>
      <c r="O36" s="420">
        <f t="shared" si="36"/>
        <v>0</v>
      </c>
      <c r="P36" s="420" t="e">
        <f t="shared" si="27"/>
        <v>#DIV/0!</v>
      </c>
      <c r="Q36" s="420">
        <f t="shared" si="37"/>
        <v>0</v>
      </c>
      <c r="R36" s="420">
        <f t="shared" si="37"/>
        <v>0</v>
      </c>
      <c r="S36" s="420">
        <f t="shared" si="37"/>
        <v>0</v>
      </c>
      <c r="T36" s="420">
        <f t="shared" si="37"/>
        <v>0</v>
      </c>
      <c r="U36" s="420">
        <f t="shared" si="37"/>
        <v>0</v>
      </c>
      <c r="V36" s="420">
        <f t="shared" si="37"/>
        <v>0</v>
      </c>
      <c r="W36" s="420">
        <f t="shared" si="37"/>
        <v>0</v>
      </c>
      <c r="X36" s="420">
        <f t="shared" si="37"/>
        <v>0</v>
      </c>
      <c r="Y36" s="420" t="e">
        <f t="shared" si="29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0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4"/>
        <v>43447.620999999999</v>
      </c>
      <c r="E37" s="420">
        <f t="shared" si="34"/>
        <v>270545.24199999997</v>
      </c>
      <c r="F37" s="420">
        <f t="shared" si="31"/>
        <v>6.2269287885750977</v>
      </c>
      <c r="G37" s="420">
        <f t="shared" si="35"/>
        <v>76.567000000000007</v>
      </c>
      <c r="H37" s="420">
        <f t="shared" si="35"/>
        <v>584.04100000000005</v>
      </c>
      <c r="I37" s="420">
        <f t="shared" ref="I37:I40" si="38">H37/G37</f>
        <v>7.627842281923022</v>
      </c>
      <c r="J37" s="420">
        <f t="shared" si="36"/>
        <v>9112.5179999999982</v>
      </c>
      <c r="K37" s="420">
        <f t="shared" si="36"/>
        <v>35815.65</v>
      </c>
      <c r="L37" s="420">
        <f t="shared" si="36"/>
        <v>13.485000000000001</v>
      </c>
      <c r="M37" s="420">
        <f t="shared" si="36"/>
        <v>11734.205000000002</v>
      </c>
      <c r="N37" s="420">
        <f t="shared" si="36"/>
        <v>9112.5179999999982</v>
      </c>
      <c r="O37" s="420">
        <f t="shared" si="36"/>
        <v>47549.855000000003</v>
      </c>
      <c r="P37" s="420">
        <f t="shared" si="27"/>
        <v>5.218080776356218</v>
      </c>
      <c r="Q37" s="420">
        <f t="shared" si="37"/>
        <v>5351.3190000000004</v>
      </c>
      <c r="R37" s="420">
        <f t="shared" si="37"/>
        <v>13909.803</v>
      </c>
      <c r="S37" s="420">
        <f t="shared" si="37"/>
        <v>7.9370000000000003</v>
      </c>
      <c r="T37" s="420">
        <f t="shared" si="37"/>
        <v>6907.2119999999995</v>
      </c>
      <c r="U37" s="420">
        <f t="shared" si="37"/>
        <v>8.7289999999999992</v>
      </c>
      <c r="V37" s="420">
        <f t="shared" si="37"/>
        <v>8025.3770000000004</v>
      </c>
      <c r="W37" s="420">
        <f t="shared" si="37"/>
        <v>5351.3190000000004</v>
      </c>
      <c r="X37" s="420">
        <f t="shared" si="37"/>
        <v>28842.392000000003</v>
      </c>
      <c r="Y37" s="420">
        <f t="shared" si="29"/>
        <v>5.3897725028165953</v>
      </c>
      <c r="Z37" s="420">
        <f t="shared" si="8"/>
        <v>57988.024999999994</v>
      </c>
      <c r="AA37" s="420">
        <f t="shared" si="8"/>
        <v>347521.52999999997</v>
      </c>
      <c r="AB37" s="392">
        <f t="shared" si="13"/>
        <v>5.9929878625802484</v>
      </c>
      <c r="AC37" s="392">
        <f t="shared" si="30"/>
        <v>7.1915854350962976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4"/>
        <v>2230.9340000000002</v>
      </c>
      <c r="E38" s="420">
        <f t="shared" si="34"/>
        <v>13603.433999999999</v>
      </c>
      <c r="F38" s="420">
        <f t="shared" si="31"/>
        <v>6.0976407190889548</v>
      </c>
      <c r="G38" s="420">
        <f t="shared" si="35"/>
        <v>0</v>
      </c>
      <c r="H38" s="420">
        <f t="shared" si="35"/>
        <v>0</v>
      </c>
      <c r="I38" s="420" t="e">
        <f t="shared" si="38"/>
        <v>#DIV/0!</v>
      </c>
      <c r="J38" s="420">
        <f t="shared" si="36"/>
        <v>214.15299999999999</v>
      </c>
      <c r="K38" s="420">
        <f t="shared" si="36"/>
        <v>1009.7140000000001</v>
      </c>
      <c r="L38" s="420">
        <f t="shared" si="36"/>
        <v>0.36699999999999999</v>
      </c>
      <c r="M38" s="420">
        <f t="shared" si="36"/>
        <v>319.19600000000003</v>
      </c>
      <c r="N38" s="420">
        <f t="shared" si="36"/>
        <v>214.15299999999999</v>
      </c>
      <c r="O38" s="420">
        <f t="shared" si="36"/>
        <v>1328.91</v>
      </c>
      <c r="P38" s="420">
        <f t="shared" si="27"/>
        <v>6.2054232254509634</v>
      </c>
      <c r="Q38" s="420">
        <f t="shared" si="37"/>
        <v>0</v>
      </c>
      <c r="R38" s="420">
        <f t="shared" si="37"/>
        <v>0</v>
      </c>
      <c r="S38" s="420">
        <f t="shared" si="37"/>
        <v>0</v>
      </c>
      <c r="T38" s="420">
        <f t="shared" si="37"/>
        <v>0</v>
      </c>
      <c r="U38" s="420">
        <f t="shared" si="37"/>
        <v>0</v>
      </c>
      <c r="V38" s="420">
        <f t="shared" si="37"/>
        <v>0</v>
      </c>
      <c r="W38" s="420">
        <f t="shared" si="37"/>
        <v>0</v>
      </c>
      <c r="X38" s="420">
        <f t="shared" si="37"/>
        <v>0</v>
      </c>
      <c r="Y38" s="420" t="e">
        <f t="shared" si="29"/>
        <v>#DIV/0!</v>
      </c>
      <c r="Z38" s="420">
        <f t="shared" si="8"/>
        <v>2445.087</v>
      </c>
      <c r="AA38" s="420">
        <f t="shared" si="8"/>
        <v>14932.343999999999</v>
      </c>
      <c r="AB38" s="392">
        <f t="shared" si="13"/>
        <v>6.1070808523377691</v>
      </c>
      <c r="AC38" s="392">
        <f t="shared" si="30"/>
        <v>7.3284970228053226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4"/>
        <v>20171.232</v>
      </c>
      <c r="E39" s="420">
        <f t="shared" si="34"/>
        <v>131740.742</v>
      </c>
      <c r="F39" s="420">
        <f t="shared" si="31"/>
        <v>6.5311202607753458</v>
      </c>
      <c r="G39" s="420">
        <f t="shared" si="35"/>
        <v>5876.2259999999997</v>
      </c>
      <c r="H39" s="420">
        <f t="shared" si="35"/>
        <v>39056.188999999998</v>
      </c>
      <c r="I39" s="420">
        <f t="shared" si="38"/>
        <v>6.6464749653944555</v>
      </c>
      <c r="J39" s="420">
        <f t="shared" si="36"/>
        <v>1757.8690000000001</v>
      </c>
      <c r="K39" s="420">
        <f t="shared" si="36"/>
        <v>7329.0840000000007</v>
      </c>
      <c r="L39" s="420">
        <f t="shared" si="36"/>
        <v>2.8390000000000004</v>
      </c>
      <c r="M39" s="420">
        <f t="shared" si="36"/>
        <v>2469.5010000000002</v>
      </c>
      <c r="N39" s="420">
        <f t="shared" si="36"/>
        <v>1757.8690000000001</v>
      </c>
      <c r="O39" s="420">
        <f t="shared" si="36"/>
        <v>9798.5849999999991</v>
      </c>
      <c r="P39" s="420">
        <f t="shared" si="27"/>
        <v>5.5741269685056158</v>
      </c>
      <c r="Q39" s="420">
        <f t="shared" si="37"/>
        <v>2859.8819999999996</v>
      </c>
      <c r="R39" s="420">
        <f t="shared" si="37"/>
        <v>7309.5610000000006</v>
      </c>
      <c r="S39" s="420">
        <f t="shared" si="37"/>
        <v>4.2779999999999996</v>
      </c>
      <c r="T39" s="420">
        <f t="shared" si="37"/>
        <v>3722.0360000000001</v>
      </c>
      <c r="U39" s="420">
        <f t="shared" si="37"/>
        <v>5.0419999999999998</v>
      </c>
      <c r="V39" s="420">
        <f t="shared" si="37"/>
        <v>4222.6489999999994</v>
      </c>
      <c r="W39" s="420">
        <f t="shared" si="37"/>
        <v>2859.8819999999996</v>
      </c>
      <c r="X39" s="420">
        <f t="shared" si="37"/>
        <v>15254.245999999999</v>
      </c>
      <c r="Y39" s="420">
        <f t="shared" si="29"/>
        <v>5.3338725164185101</v>
      </c>
      <c r="Z39" s="420">
        <f t="shared" si="8"/>
        <v>30665.208999999999</v>
      </c>
      <c r="AA39" s="420">
        <f t="shared" si="8"/>
        <v>195849.76199999999</v>
      </c>
      <c r="AB39" s="392">
        <f t="shared" si="13"/>
        <v>6.3867088595417689</v>
      </c>
      <c r="AC39" s="392">
        <f t="shared" si="30"/>
        <v>7.664050631450122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4"/>
        <v>2078.7809999999999</v>
      </c>
      <c r="E40" s="420">
        <f t="shared" si="34"/>
        <v>11784.989000000001</v>
      </c>
      <c r="F40" s="420">
        <f t="shared" si="31"/>
        <v>5.6691825642046956</v>
      </c>
      <c r="G40" s="420">
        <f t="shared" si="35"/>
        <v>0</v>
      </c>
      <c r="H40" s="420">
        <f t="shared" si="35"/>
        <v>0</v>
      </c>
      <c r="I40" s="420" t="e">
        <f t="shared" si="38"/>
        <v>#DIV/0!</v>
      </c>
      <c r="J40" s="420">
        <f t="shared" si="36"/>
        <v>1363.838</v>
      </c>
      <c r="K40" s="420">
        <f t="shared" si="36"/>
        <v>6062.6560000000009</v>
      </c>
      <c r="L40" s="420">
        <f t="shared" si="36"/>
        <v>1.3679999999999999</v>
      </c>
      <c r="M40" s="420">
        <f t="shared" si="36"/>
        <v>1190.0070000000001</v>
      </c>
      <c r="N40" s="420">
        <f t="shared" si="36"/>
        <v>1363.838</v>
      </c>
      <c r="O40" s="420">
        <f t="shared" si="36"/>
        <v>7252.6630000000005</v>
      </c>
      <c r="P40" s="420">
        <f t="shared" si="27"/>
        <v>5.3178332030637074</v>
      </c>
      <c r="Q40" s="420">
        <f t="shared" si="37"/>
        <v>2100.404</v>
      </c>
      <c r="R40" s="420">
        <f t="shared" si="37"/>
        <v>5702.6039999999994</v>
      </c>
      <c r="S40" s="420">
        <f t="shared" si="37"/>
        <v>2.3780000000000001</v>
      </c>
      <c r="T40" s="420">
        <f t="shared" si="37"/>
        <v>2069.0450000000001</v>
      </c>
      <c r="U40" s="420">
        <f t="shared" si="37"/>
        <v>2.419</v>
      </c>
      <c r="V40" s="420">
        <f t="shared" si="37"/>
        <v>2539.1620000000003</v>
      </c>
      <c r="W40" s="420">
        <f t="shared" si="37"/>
        <v>2100.404</v>
      </c>
      <c r="X40" s="420">
        <f t="shared" si="37"/>
        <v>10310.811</v>
      </c>
      <c r="Y40" s="420">
        <f t="shared" si="29"/>
        <v>4.9089656085210276</v>
      </c>
      <c r="Z40" s="420">
        <f t="shared" si="8"/>
        <v>5543.0230000000001</v>
      </c>
      <c r="AA40" s="420">
        <f t="shared" si="8"/>
        <v>29348.463000000003</v>
      </c>
      <c r="AB40" s="392">
        <f t="shared" si="13"/>
        <v>5.2946673683295202</v>
      </c>
      <c r="AC40" s="392">
        <f t="shared" si="30"/>
        <v>6.3536008419954237</v>
      </c>
    </row>
    <row r="41" spans="1:29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66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8"/>
  <sheetViews>
    <sheetView view="pageBreakPreview" zoomScale="60" zoomScaleNormal="70" workbookViewId="0">
      <selection activeCell="P14" sqref="P14"/>
    </sheetView>
  </sheetViews>
  <sheetFormatPr defaultRowHeight="30" customHeight="1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78.7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20.25" x14ac:dyDescent="0.25">
      <c r="B3" s="612" t="s">
        <v>187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96.7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35.25" customHeight="1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833.60599999999999</v>
      </c>
      <c r="K6" s="392">
        <f t="shared" si="4"/>
        <v>2516.3870000000002</v>
      </c>
      <c r="L6" s="392">
        <f t="shared" si="4"/>
        <v>0.98399999999999999</v>
      </c>
      <c r="M6" s="392">
        <f t="shared" si="4"/>
        <v>920.93600000000004</v>
      </c>
      <c r="N6" s="392">
        <f t="shared" ref="N6:N12" si="5">J6</f>
        <v>833.60599999999999</v>
      </c>
      <c r="O6" s="392">
        <f t="shared" ref="O6:O12" si="6">K6+M6</f>
        <v>3437.3230000000003</v>
      </c>
      <c r="P6" s="392">
        <f>O6/N6</f>
        <v>4.1234384109519366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833.60599999999999</v>
      </c>
      <c r="AA6" s="392">
        <f t="shared" si="8"/>
        <v>3437.3230000000003</v>
      </c>
      <c r="AB6" s="392">
        <f>IFERROR(AA6/Z6,0)</f>
        <v>4.1234384109519366</v>
      </c>
      <c r="AC6" s="392">
        <f>AB6*1.2</f>
        <v>4.9481260931423234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833.60599999999999</v>
      </c>
      <c r="K7" s="394">
        <v>2516.3870000000002</v>
      </c>
      <c r="L7" s="394">
        <v>0.98399999999999999</v>
      </c>
      <c r="M7" s="394">
        <v>920.93600000000004</v>
      </c>
      <c r="N7" s="395">
        <f t="shared" si="5"/>
        <v>833.60599999999999</v>
      </c>
      <c r="O7" s="395">
        <f t="shared" si="6"/>
        <v>3437.3230000000003</v>
      </c>
      <c r="P7" s="392">
        <f t="shared" ref="P7:P30" si="9">O7/N7</f>
        <v>4.1234384109519366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833.60599999999999</v>
      </c>
      <c r="AA7" s="395">
        <f t="shared" si="8"/>
        <v>3437.3230000000003</v>
      </c>
      <c r="AB7" s="392">
        <f t="shared" ref="AB7:AB40" si="13">IFERROR(AA7/Z7,0)</f>
        <v>4.1234384109519366</v>
      </c>
      <c r="AC7" s="392">
        <f t="shared" ref="AC7:AC30" si="14">AB7*1.2</f>
        <v>4.9481260931423234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0</v>
      </c>
      <c r="K10" s="394">
        <v>0</v>
      </c>
      <c r="L10" s="394">
        <v>0</v>
      </c>
      <c r="M10" s="394">
        <v>0</v>
      </c>
      <c r="N10" s="395">
        <f t="shared" si="5"/>
        <v>0</v>
      </c>
      <c r="O10" s="395">
        <f t="shared" si="6"/>
        <v>0</v>
      </c>
      <c r="P10" s="392" t="e">
        <f t="shared" si="9"/>
        <v>#DIV/0!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0</v>
      </c>
      <c r="AA10" s="395">
        <f t="shared" si="8"/>
        <v>0</v>
      </c>
      <c r="AB10" s="392">
        <f t="shared" si="13"/>
        <v>0</v>
      </c>
      <c r="AC10" s="392">
        <f t="shared" si="14"/>
        <v>0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ref="N13" si="15">J13</f>
        <v>0</v>
      </c>
      <c r="O13" s="395">
        <f t="shared" ref="O13" si="16">K13+M13</f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7">SUM(D15:D21)</f>
        <v>0</v>
      </c>
      <c r="E14" s="392">
        <f t="shared" si="17"/>
        <v>0</v>
      </c>
      <c r="F14" s="392" t="e">
        <f>E14/D14</f>
        <v>#DIV/0!</v>
      </c>
      <c r="G14" s="392">
        <f t="shared" ref="G14:H14" si="18">SUM(G15:G21)</f>
        <v>0</v>
      </c>
      <c r="H14" s="392">
        <f t="shared" si="18"/>
        <v>0</v>
      </c>
      <c r="I14" s="392" t="e">
        <f t="shared" si="3"/>
        <v>#DIV/0!</v>
      </c>
      <c r="J14" s="392">
        <f t="shared" ref="J14:K14" si="19">SUM(J15:J21)</f>
        <v>9304.2099999999991</v>
      </c>
      <c r="K14" s="392">
        <f t="shared" si="19"/>
        <v>35402.101000000002</v>
      </c>
      <c r="L14" s="392">
        <f>SUM(L15:L21)</f>
        <v>12.321</v>
      </c>
      <c r="M14" s="392">
        <f>SUM(M15:M21)</f>
        <v>11533.707</v>
      </c>
      <c r="N14" s="392">
        <f>J14</f>
        <v>9304.2099999999991</v>
      </c>
      <c r="O14" s="392">
        <f>K14+M14</f>
        <v>46935.808000000005</v>
      </c>
      <c r="P14" s="392">
        <f t="shared" si="9"/>
        <v>5.0445774547221109</v>
      </c>
      <c r="Q14" s="392">
        <f t="shared" ref="Q14:V14" si="20">SUM(Q15:Q21)</f>
        <v>8394.6299999999992</v>
      </c>
      <c r="R14" s="392">
        <f t="shared" si="20"/>
        <v>18741.687000000002</v>
      </c>
      <c r="S14" s="392">
        <f t="shared" si="20"/>
        <v>10.307</v>
      </c>
      <c r="T14" s="392">
        <f t="shared" si="20"/>
        <v>9647.1409999999996</v>
      </c>
      <c r="U14" s="392">
        <f t="shared" si="20"/>
        <v>12.598999999999998</v>
      </c>
      <c r="V14" s="392">
        <f t="shared" si="20"/>
        <v>10502.458000000001</v>
      </c>
      <c r="W14" s="392">
        <f t="shared" si="10"/>
        <v>8394.6299999999992</v>
      </c>
      <c r="X14" s="392">
        <f t="shared" si="11"/>
        <v>38891.286</v>
      </c>
      <c r="Y14" s="392">
        <f t="shared" si="12"/>
        <v>4.6328767319107573</v>
      </c>
      <c r="Z14" s="392">
        <f t="shared" si="8"/>
        <v>17698.839999999997</v>
      </c>
      <c r="AA14" s="392">
        <f t="shared" si="8"/>
        <v>85827.094000000012</v>
      </c>
      <c r="AB14" s="392">
        <f t="shared" si="13"/>
        <v>4.8493061692178712</v>
      </c>
      <c r="AC14" s="392">
        <f t="shared" si="14"/>
        <v>5.8191674030614449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21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744.93299999999999</v>
      </c>
      <c r="K15" s="396">
        <v>2729.5209999999997</v>
      </c>
      <c r="L15" s="396">
        <v>1.111</v>
      </c>
      <c r="M15" s="396">
        <v>1039.673</v>
      </c>
      <c r="N15" s="395">
        <f t="shared" ref="N15:N30" si="22">J15</f>
        <v>744.93299999999999</v>
      </c>
      <c r="O15" s="395">
        <f>K15+M15</f>
        <v>3769.1939999999995</v>
      </c>
      <c r="P15" s="392">
        <f t="shared" si="9"/>
        <v>5.0597758456129602</v>
      </c>
      <c r="Q15" s="396">
        <v>979.01599999999996</v>
      </c>
      <c r="R15" s="396">
        <v>1993.9159999999999</v>
      </c>
      <c r="S15" s="396">
        <v>1.4419999999999999</v>
      </c>
      <c r="T15" s="396">
        <v>1349.6079999999999</v>
      </c>
      <c r="U15" s="396">
        <v>1.9380000000000002</v>
      </c>
      <c r="V15" s="396">
        <v>589.33799999999997</v>
      </c>
      <c r="W15" s="395">
        <f>Q15</f>
        <v>979.01599999999996</v>
      </c>
      <c r="X15" s="392">
        <f t="shared" si="11"/>
        <v>3932.8620000000001</v>
      </c>
      <c r="Y15" s="392">
        <f t="shared" si="12"/>
        <v>4.0171580444037689</v>
      </c>
      <c r="Z15" s="395">
        <f t="shared" si="8"/>
        <v>1723.9490000000001</v>
      </c>
      <c r="AA15" s="395">
        <f t="shared" si="8"/>
        <v>7702.0559999999996</v>
      </c>
      <c r="AB15" s="392">
        <f t="shared" si="13"/>
        <v>4.4676820485988848</v>
      </c>
      <c r="AC15" s="392">
        <f t="shared" si="14"/>
        <v>5.3612184583186613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21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2"/>
        <v>0</v>
      </c>
      <c r="O16" s="395">
        <f t="shared" ref="O16:O30" si="23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21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2"/>
        <v>0</v>
      </c>
      <c r="O17" s="395">
        <f t="shared" si="23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21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6573.0720000000001</v>
      </c>
      <c r="K18" s="396">
        <v>24767.413</v>
      </c>
      <c r="L18" s="396">
        <v>7.9950000000000001</v>
      </c>
      <c r="M18" s="396">
        <v>7484.5330000000004</v>
      </c>
      <c r="N18" s="395">
        <f t="shared" si="22"/>
        <v>6573.0720000000001</v>
      </c>
      <c r="O18" s="395">
        <f t="shared" si="23"/>
        <v>32251.946</v>
      </c>
      <c r="P18" s="392">
        <f t="shared" si="9"/>
        <v>4.9066777299868312</v>
      </c>
      <c r="Q18" s="396">
        <v>3549.6540000000005</v>
      </c>
      <c r="R18" s="396">
        <v>8461.9619999999995</v>
      </c>
      <c r="S18" s="396">
        <v>5.08</v>
      </c>
      <c r="T18" s="396">
        <v>4754.6919999999991</v>
      </c>
      <c r="U18" s="396">
        <v>5.742</v>
      </c>
      <c r="V18" s="396">
        <v>5558.4449999999997</v>
      </c>
      <c r="W18" s="395">
        <f t="shared" si="10"/>
        <v>3549.6540000000005</v>
      </c>
      <c r="X18" s="392">
        <f t="shared" si="11"/>
        <v>18775.098999999998</v>
      </c>
      <c r="Y18" s="392">
        <f t="shared" si="12"/>
        <v>5.289275799838518</v>
      </c>
      <c r="Z18" s="395">
        <f t="shared" si="8"/>
        <v>10122.726000000001</v>
      </c>
      <c r="AA18" s="395">
        <f t="shared" si="8"/>
        <v>51027.044999999998</v>
      </c>
      <c r="AB18" s="392">
        <f t="shared" si="13"/>
        <v>5.040840283536272</v>
      </c>
      <c r="AC18" s="392">
        <f t="shared" si="14"/>
        <v>6.0490083402435264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21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328.34100000000001</v>
      </c>
      <c r="K19" s="396">
        <v>1519.336</v>
      </c>
      <c r="L19" s="396">
        <v>0.73799999999999999</v>
      </c>
      <c r="M19" s="396">
        <v>690.72500000000002</v>
      </c>
      <c r="N19" s="395">
        <f t="shared" si="22"/>
        <v>328.34100000000001</v>
      </c>
      <c r="O19" s="395">
        <f t="shared" si="23"/>
        <v>2210.0610000000001</v>
      </c>
      <c r="P19" s="392">
        <f t="shared" si="9"/>
        <v>6.7309930834102349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328.34100000000001</v>
      </c>
      <c r="AA19" s="395">
        <f t="shared" si="8"/>
        <v>2210.0610000000001</v>
      </c>
      <c r="AB19" s="392">
        <f t="shared" si="13"/>
        <v>6.7309930834102349</v>
      </c>
      <c r="AC19" s="392">
        <f t="shared" si="14"/>
        <v>8.0771917000922819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21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1446.3489999999999</v>
      </c>
      <c r="K20" s="396">
        <v>5734.2160000000003</v>
      </c>
      <c r="L20" s="396">
        <v>2.2109999999999999</v>
      </c>
      <c r="M20" s="396">
        <v>2069.8849999999998</v>
      </c>
      <c r="N20" s="395">
        <f t="shared" si="22"/>
        <v>1446.3489999999999</v>
      </c>
      <c r="O20" s="395">
        <f t="shared" si="23"/>
        <v>7804.1010000000006</v>
      </c>
      <c r="P20" s="392">
        <f t="shared" si="9"/>
        <v>5.3957246833233201</v>
      </c>
      <c r="Q20" s="396">
        <v>3705.8649999999998</v>
      </c>
      <c r="R20" s="396">
        <v>7945.1950000000006</v>
      </c>
      <c r="S20" s="396">
        <v>3.5230000000000001</v>
      </c>
      <c r="T20" s="396">
        <v>3297.7340000000004</v>
      </c>
      <c r="U20" s="396">
        <v>4.7960000000000003</v>
      </c>
      <c r="V20" s="396">
        <v>4226.9580000000005</v>
      </c>
      <c r="W20" s="395">
        <f t="shared" si="10"/>
        <v>3705.8649999999998</v>
      </c>
      <c r="X20" s="392">
        <f t="shared" si="11"/>
        <v>15469.887000000001</v>
      </c>
      <c r="Y20" s="392">
        <f t="shared" si="12"/>
        <v>4.1744334993314656</v>
      </c>
      <c r="Z20" s="395">
        <f t="shared" si="8"/>
        <v>5152.2139999999999</v>
      </c>
      <c r="AA20" s="395">
        <f t="shared" si="8"/>
        <v>23273.988000000001</v>
      </c>
      <c r="AB20" s="392">
        <f t="shared" si="13"/>
        <v>4.5172789794833834</v>
      </c>
      <c r="AC20" s="392">
        <f t="shared" si="14"/>
        <v>5.4207347753800601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21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211.51500000000001</v>
      </c>
      <c r="K21" s="396">
        <v>651.61500000000001</v>
      </c>
      <c r="L21" s="396">
        <v>0.26600000000000001</v>
      </c>
      <c r="M21" s="396">
        <v>248.89099999999999</v>
      </c>
      <c r="N21" s="395">
        <f t="shared" si="22"/>
        <v>211.51500000000001</v>
      </c>
      <c r="O21" s="395">
        <f t="shared" si="23"/>
        <v>900.50599999999997</v>
      </c>
      <c r="P21" s="392">
        <f t="shared" si="9"/>
        <v>4.2574096399782517</v>
      </c>
      <c r="Q21" s="396">
        <v>160.095</v>
      </c>
      <c r="R21" s="396">
        <v>340.61400000000003</v>
      </c>
      <c r="S21" s="396">
        <v>0.26200000000000001</v>
      </c>
      <c r="T21" s="396">
        <v>245.107</v>
      </c>
      <c r="U21" s="396">
        <v>0.123</v>
      </c>
      <c r="V21" s="396">
        <v>127.717</v>
      </c>
      <c r="W21" s="395">
        <f t="shared" si="10"/>
        <v>160.095</v>
      </c>
      <c r="X21" s="392">
        <f t="shared" si="11"/>
        <v>713.43799999999999</v>
      </c>
      <c r="Y21" s="392">
        <f t="shared" si="12"/>
        <v>4.4563415472063461</v>
      </c>
      <c r="Z21" s="395">
        <f t="shared" si="8"/>
        <v>371.61</v>
      </c>
      <c r="AA21" s="395">
        <f t="shared" si="8"/>
        <v>1613.944</v>
      </c>
      <c r="AB21" s="392">
        <f t="shared" si="13"/>
        <v>4.3431124027878685</v>
      </c>
      <c r="AC21" s="392">
        <f t="shared" si="14"/>
        <v>5.211734883345442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21"/>
        <v>#DIV/0!</v>
      </c>
      <c r="G22" s="401"/>
      <c r="H22" s="401"/>
      <c r="I22" s="400"/>
      <c r="J22" s="401"/>
      <c r="K22" s="401"/>
      <c r="L22" s="401"/>
      <c r="M22" s="401"/>
      <c r="N22" s="401"/>
      <c r="O22" s="401"/>
      <c r="P22" s="392" t="e">
        <f t="shared" si="9"/>
        <v>#DIV/0!</v>
      </c>
      <c r="Q22" s="402"/>
      <c r="R22" s="402"/>
      <c r="S22" s="402"/>
      <c r="T22" s="402"/>
      <c r="U22" s="402"/>
      <c r="V22" s="402"/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60178.433000000005</v>
      </c>
      <c r="E23" s="392">
        <f>SUM(E24:E30)</f>
        <v>384153.02500000002</v>
      </c>
      <c r="F23" s="392">
        <f t="shared" si="21"/>
        <v>6.3835664348388734</v>
      </c>
      <c r="G23" s="392">
        <f t="shared" ref="G23:H23" si="24">SUM(G24:G30)</f>
        <v>1571.212</v>
      </c>
      <c r="H23" s="392">
        <f t="shared" si="24"/>
        <v>10306.037</v>
      </c>
      <c r="I23" s="392">
        <f>H23/G23</f>
        <v>6.5592911714014406</v>
      </c>
      <c r="J23" s="392">
        <f t="shared" ref="J23:M23" si="25">SUM(J24:J30)</f>
        <v>974.875</v>
      </c>
      <c r="K23" s="392">
        <f t="shared" si="25"/>
        <v>4399.2519999999995</v>
      </c>
      <c r="L23" s="392">
        <f t="shared" si="25"/>
        <v>1.1060000000000001</v>
      </c>
      <c r="M23" s="392">
        <f t="shared" si="25"/>
        <v>1034.3920000000001</v>
      </c>
      <c r="N23" s="392">
        <f t="shared" si="22"/>
        <v>974.875</v>
      </c>
      <c r="O23" s="392">
        <f>K23+M23</f>
        <v>5433.6439999999993</v>
      </c>
      <c r="P23" s="392">
        <f t="shared" si="9"/>
        <v>5.5736827798435691</v>
      </c>
      <c r="Q23" s="392">
        <f t="shared" ref="Q23:V23" si="26">SUM(Q24:Q30)</f>
        <v>2815.1350000000002</v>
      </c>
      <c r="R23" s="392">
        <f t="shared" si="26"/>
        <v>7901.6279999999997</v>
      </c>
      <c r="S23" s="392">
        <f t="shared" si="26"/>
        <v>3.6479999999999997</v>
      </c>
      <c r="T23" s="392">
        <f t="shared" si="26"/>
        <v>3415.7020000000002</v>
      </c>
      <c r="U23" s="392">
        <f t="shared" si="26"/>
        <v>4.7119999999999997</v>
      </c>
      <c r="V23" s="392">
        <f t="shared" si="26"/>
        <v>4435.9049999999997</v>
      </c>
      <c r="W23" s="392">
        <f t="shared" si="10"/>
        <v>2815.1350000000002</v>
      </c>
      <c r="X23" s="392">
        <f t="shared" si="11"/>
        <v>15753.235000000001</v>
      </c>
      <c r="Y23" s="392">
        <f t="shared" si="12"/>
        <v>5.5959074786821947</v>
      </c>
      <c r="Z23" s="392">
        <f t="shared" si="8"/>
        <v>65539.654999999999</v>
      </c>
      <c r="AA23" s="392">
        <f t="shared" si="8"/>
        <v>415645.94100000005</v>
      </c>
      <c r="AB23" s="392">
        <f t="shared" si="13"/>
        <v>6.3419000450948371</v>
      </c>
      <c r="AC23" s="392">
        <f t="shared" si="14"/>
        <v>7.6102800541138045</v>
      </c>
    </row>
    <row r="24" spans="1:29" ht="15.75" x14ac:dyDescent="0.25">
      <c r="A24" s="602"/>
      <c r="B24" s="179" t="s">
        <v>7</v>
      </c>
      <c r="C24" s="393" t="s">
        <v>125</v>
      </c>
      <c r="D24" s="394">
        <v>1671.076</v>
      </c>
      <c r="E24" s="394">
        <v>9216.3690000000006</v>
      </c>
      <c r="F24" s="392">
        <f t="shared" si="21"/>
        <v>5.5152303067005928</v>
      </c>
      <c r="G24" s="394">
        <v>0</v>
      </c>
      <c r="H24" s="394">
        <v>0</v>
      </c>
      <c r="I24" s="392" t="e">
        <f t="shared" ref="I24:I30" si="27">H24/G24</f>
        <v>#DIV/0!</v>
      </c>
      <c r="J24" s="396">
        <v>236.05600000000001</v>
      </c>
      <c r="K24" s="396">
        <v>1161.4369999999999</v>
      </c>
      <c r="L24" s="396">
        <v>0.33600000000000002</v>
      </c>
      <c r="M24" s="396">
        <v>314.37700000000001</v>
      </c>
      <c r="N24" s="395">
        <f t="shared" si="22"/>
        <v>236.05600000000001</v>
      </c>
      <c r="O24" s="395">
        <f t="shared" si="23"/>
        <v>1475.8139999999999</v>
      </c>
      <c r="P24" s="392">
        <f t="shared" si="9"/>
        <v>6.2519656352729855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1907.1320000000001</v>
      </c>
      <c r="AA24" s="395">
        <f t="shared" si="8"/>
        <v>10692.183000000001</v>
      </c>
      <c r="AB24" s="392">
        <f t="shared" si="13"/>
        <v>5.6064200065858056</v>
      </c>
      <c r="AC24" s="392">
        <f t="shared" si="14"/>
        <v>6.7277040079029664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21"/>
        <v>#DIV/0!</v>
      </c>
      <c r="G25" s="394">
        <v>0</v>
      </c>
      <c r="H25" s="394">
        <v>0</v>
      </c>
      <c r="I25" s="392" t="e">
        <f t="shared" si="27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2"/>
        <v>0</v>
      </c>
      <c r="O25" s="395">
        <f t="shared" si="23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21"/>
        <v>#DIV/0!</v>
      </c>
      <c r="G26" s="394">
        <v>0</v>
      </c>
      <c r="H26" s="394">
        <v>0</v>
      </c>
      <c r="I26" s="392" t="e">
        <f t="shared" si="27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2"/>
        <v>0</v>
      </c>
      <c r="O26" s="395">
        <f t="shared" si="23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39975.231</v>
      </c>
      <c r="E27" s="394">
        <v>255231.49100000001</v>
      </c>
      <c r="F27" s="392">
        <f t="shared" si="21"/>
        <v>6.3847408661628497</v>
      </c>
      <c r="G27" s="394">
        <v>119.07300000000001</v>
      </c>
      <c r="H27" s="394">
        <v>891.23800000000006</v>
      </c>
      <c r="I27" s="392">
        <f t="shared" si="27"/>
        <v>7.4848034399066119</v>
      </c>
      <c r="J27" s="396">
        <v>113.547</v>
      </c>
      <c r="K27" s="396">
        <v>414.67099999999999</v>
      </c>
      <c r="L27" s="396">
        <v>0.20799999999999999</v>
      </c>
      <c r="M27" s="396">
        <v>193.92699999999999</v>
      </c>
      <c r="N27" s="395">
        <f t="shared" si="22"/>
        <v>113.547</v>
      </c>
      <c r="O27" s="395">
        <f t="shared" si="23"/>
        <v>608.59799999999996</v>
      </c>
      <c r="P27" s="392">
        <f t="shared" si="9"/>
        <v>5.3598774075933315</v>
      </c>
      <c r="Q27" s="404">
        <v>903.21399999999994</v>
      </c>
      <c r="R27" s="404">
        <v>2609.768</v>
      </c>
      <c r="S27" s="404">
        <v>1.38</v>
      </c>
      <c r="T27" s="404">
        <v>1291.806</v>
      </c>
      <c r="U27" s="396">
        <v>1.7229999999999999</v>
      </c>
      <c r="V27" s="396">
        <v>1535.4669999999999</v>
      </c>
      <c r="W27" s="395">
        <f t="shared" si="10"/>
        <v>903.21399999999994</v>
      </c>
      <c r="X27" s="392">
        <f t="shared" si="11"/>
        <v>5437.0410000000002</v>
      </c>
      <c r="Y27" s="392">
        <f t="shared" si="12"/>
        <v>6.0196597926958626</v>
      </c>
      <c r="Z27" s="395">
        <f t="shared" si="8"/>
        <v>41111.065000000002</v>
      </c>
      <c r="AA27" s="395">
        <f t="shared" si="8"/>
        <v>262168.36800000002</v>
      </c>
      <c r="AB27" s="392">
        <f t="shared" si="13"/>
        <v>6.3770755634766454</v>
      </c>
      <c r="AC27" s="392">
        <f t="shared" si="14"/>
        <v>7.6524906761719738</v>
      </c>
    </row>
    <row r="28" spans="1:29" ht="15.75" x14ac:dyDescent="0.25">
      <c r="A28" s="602"/>
      <c r="B28" s="179" t="s">
        <v>11</v>
      </c>
      <c r="C28" s="393" t="s">
        <v>129</v>
      </c>
      <c r="D28" s="394">
        <v>3398.15</v>
      </c>
      <c r="E28" s="394">
        <v>21231.891</v>
      </c>
      <c r="F28" s="392">
        <f t="shared" si="21"/>
        <v>6.2480735105866421</v>
      </c>
      <c r="G28" s="394">
        <v>0</v>
      </c>
      <c r="H28" s="394">
        <v>0</v>
      </c>
      <c r="I28" s="392" t="e">
        <f t="shared" si="27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2"/>
        <v>0</v>
      </c>
      <c r="O28" s="395">
        <f t="shared" si="23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3398.15</v>
      </c>
      <c r="AA28" s="395">
        <f t="shared" si="8"/>
        <v>21231.891</v>
      </c>
      <c r="AB28" s="392">
        <f t="shared" si="13"/>
        <v>6.2480735105866421</v>
      </c>
      <c r="AC28" s="392">
        <f t="shared" si="14"/>
        <v>7.4976882127039701</v>
      </c>
    </row>
    <row r="29" spans="1:29" ht="15.75" x14ac:dyDescent="0.25">
      <c r="A29" s="602"/>
      <c r="B29" s="179" t="s">
        <v>12</v>
      </c>
      <c r="C29" s="393" t="s">
        <v>130</v>
      </c>
      <c r="D29" s="394">
        <v>13890.863000000001</v>
      </c>
      <c r="E29" s="394">
        <v>90922.634999999995</v>
      </c>
      <c r="F29" s="392">
        <f t="shared" si="21"/>
        <v>6.5454993689017007</v>
      </c>
      <c r="G29" s="394">
        <v>1452.1389999999999</v>
      </c>
      <c r="H29" s="394">
        <v>9414.7990000000009</v>
      </c>
      <c r="I29" s="392">
        <f t="shared" si="27"/>
        <v>6.4834006937352431</v>
      </c>
      <c r="J29" s="396">
        <v>24.69</v>
      </c>
      <c r="K29" s="396">
        <v>120.895</v>
      </c>
      <c r="L29" s="396">
        <v>3.5000000000000003E-2</v>
      </c>
      <c r="M29" s="396">
        <v>33.137999999999998</v>
      </c>
      <c r="N29" s="395">
        <f t="shared" si="22"/>
        <v>24.69</v>
      </c>
      <c r="O29" s="395">
        <f t="shared" si="23"/>
        <v>154.03299999999999</v>
      </c>
      <c r="P29" s="392">
        <f t="shared" si="9"/>
        <v>6.2386796273795051</v>
      </c>
      <c r="Q29" s="404">
        <v>955.904</v>
      </c>
      <c r="R29" s="404">
        <v>2609.1779999999999</v>
      </c>
      <c r="S29" s="404">
        <v>1.1240000000000001</v>
      </c>
      <c r="T29" s="404">
        <v>1052.7950000000001</v>
      </c>
      <c r="U29" s="396">
        <v>1.58</v>
      </c>
      <c r="V29" s="396">
        <v>1408.328</v>
      </c>
      <c r="W29" s="395">
        <f t="shared" si="10"/>
        <v>955.904</v>
      </c>
      <c r="X29" s="392">
        <f t="shared" si="11"/>
        <v>5070.3009999999995</v>
      </c>
      <c r="Y29" s="392">
        <f t="shared" si="12"/>
        <v>5.3041947726968397</v>
      </c>
      <c r="Z29" s="395">
        <f t="shared" si="8"/>
        <v>16323.596000000001</v>
      </c>
      <c r="AA29" s="395">
        <f t="shared" si="8"/>
        <v>105561.768</v>
      </c>
      <c r="AB29" s="392">
        <f t="shared" si="13"/>
        <v>6.4668206686810912</v>
      </c>
      <c r="AC29" s="392">
        <f t="shared" si="14"/>
        <v>7.7601848024173092</v>
      </c>
    </row>
    <row r="30" spans="1:29" ht="15.75" x14ac:dyDescent="0.25">
      <c r="A30" s="602"/>
      <c r="B30" s="179" t="s">
        <v>13</v>
      </c>
      <c r="C30" s="393" t="s">
        <v>131</v>
      </c>
      <c r="D30" s="394">
        <v>1243.1130000000001</v>
      </c>
      <c r="E30" s="394">
        <v>7550.6390000000001</v>
      </c>
      <c r="F30" s="392">
        <f t="shared" si="21"/>
        <v>6.073976380264706</v>
      </c>
      <c r="G30" s="394">
        <v>0</v>
      </c>
      <c r="H30" s="394">
        <v>0</v>
      </c>
      <c r="I30" s="392" t="e">
        <f t="shared" si="27"/>
        <v>#DIV/0!</v>
      </c>
      <c r="J30" s="396">
        <v>600.58199999999999</v>
      </c>
      <c r="K30" s="396">
        <v>2702.2489999999998</v>
      </c>
      <c r="L30" s="396">
        <v>0.52700000000000002</v>
      </c>
      <c r="M30" s="396">
        <v>492.95000000000005</v>
      </c>
      <c r="N30" s="395">
        <f t="shared" si="22"/>
        <v>600.58199999999999</v>
      </c>
      <c r="O30" s="395">
        <f t="shared" si="23"/>
        <v>3195.1989999999996</v>
      </c>
      <c r="P30" s="392">
        <f t="shared" si="9"/>
        <v>5.320171100698988</v>
      </c>
      <c r="Q30" s="404">
        <v>956.01700000000005</v>
      </c>
      <c r="R30" s="404">
        <v>2682.6819999999998</v>
      </c>
      <c r="S30" s="404">
        <v>1.1439999999999999</v>
      </c>
      <c r="T30" s="404">
        <v>1071.1010000000001</v>
      </c>
      <c r="U30" s="396">
        <v>1.4089999999999998</v>
      </c>
      <c r="V30" s="396">
        <v>1492.11</v>
      </c>
      <c r="W30" s="395">
        <f t="shared" si="10"/>
        <v>956.01700000000005</v>
      </c>
      <c r="X30" s="392">
        <f t="shared" si="11"/>
        <v>5245.893</v>
      </c>
      <c r="Y30" s="392">
        <f t="shared" si="12"/>
        <v>5.4872381976471125</v>
      </c>
      <c r="Z30" s="395">
        <f t="shared" si="8"/>
        <v>2799.7120000000004</v>
      </c>
      <c r="AA30" s="395">
        <f t="shared" si="8"/>
        <v>15991.731</v>
      </c>
      <c r="AB30" s="392">
        <f t="shared" si="13"/>
        <v>5.7119200117726381</v>
      </c>
      <c r="AC30" s="392">
        <f t="shared" si="14"/>
        <v>6.8543040141271652</v>
      </c>
    </row>
    <row r="31" spans="1:2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21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/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>
        <f t="shared" si="13"/>
        <v>0</v>
      </c>
      <c r="AC31" s="392"/>
    </row>
    <row r="32" spans="1:29" s="408" customFormat="1" ht="35.25" customHeight="1" x14ac:dyDescent="0.25">
      <c r="B32" s="409" t="s">
        <v>31</v>
      </c>
      <c r="C32" s="410">
        <v>600</v>
      </c>
      <c r="D32" s="411">
        <f>D23+D14+D6</f>
        <v>60178.433000000005</v>
      </c>
      <c r="E32" s="411">
        <f>E23+E14+E6</f>
        <v>384153.02500000002</v>
      </c>
      <c r="F32" s="411">
        <f>E32/D32</f>
        <v>6.3835664348388734</v>
      </c>
      <c r="G32" s="411">
        <f>G23+G14+G6</f>
        <v>1571.212</v>
      </c>
      <c r="H32" s="411">
        <f>H23+H14+H6</f>
        <v>10306.037</v>
      </c>
      <c r="I32" s="411">
        <f>H32/G32</f>
        <v>6.5592911714014406</v>
      </c>
      <c r="J32" s="411">
        <f t="shared" ref="J32:O32" si="28">J6+J14+J23</f>
        <v>11112.690999999999</v>
      </c>
      <c r="K32" s="411">
        <f t="shared" si="28"/>
        <v>42317.740000000005</v>
      </c>
      <c r="L32" s="411">
        <f t="shared" si="28"/>
        <v>14.411</v>
      </c>
      <c r="M32" s="411">
        <f t="shared" si="28"/>
        <v>13489.035</v>
      </c>
      <c r="N32" s="411">
        <f t="shared" si="28"/>
        <v>11112.690999999999</v>
      </c>
      <c r="O32" s="411">
        <f t="shared" si="28"/>
        <v>55806.775000000009</v>
      </c>
      <c r="P32" s="412">
        <f t="shared" ref="P32:P40" si="29">O32/N32</f>
        <v>5.0218956866523161</v>
      </c>
      <c r="Q32" s="411">
        <f t="shared" ref="Q32:X32" si="30">Q6+Q14+Q23</f>
        <v>11209.764999999999</v>
      </c>
      <c r="R32" s="411">
        <f t="shared" si="30"/>
        <v>26643.315000000002</v>
      </c>
      <c r="S32" s="411">
        <f t="shared" si="30"/>
        <v>13.955</v>
      </c>
      <c r="T32" s="411">
        <f t="shared" si="30"/>
        <v>13062.843000000001</v>
      </c>
      <c r="U32" s="411">
        <f t="shared" si="30"/>
        <v>17.311</v>
      </c>
      <c r="V32" s="411">
        <f t="shared" si="30"/>
        <v>14938.363000000001</v>
      </c>
      <c r="W32" s="411">
        <f t="shared" si="30"/>
        <v>11209.764999999999</v>
      </c>
      <c r="X32" s="411">
        <f t="shared" si="30"/>
        <v>54644.521000000001</v>
      </c>
      <c r="Y32" s="412">
        <f t="shared" ref="Y32:Y40" si="31">X32/W32</f>
        <v>4.8747249384799778</v>
      </c>
      <c r="Z32" s="412">
        <f t="shared" si="8"/>
        <v>84072.100999999995</v>
      </c>
      <c r="AA32" s="412">
        <f t="shared" si="8"/>
        <v>504910.35800000001</v>
      </c>
      <c r="AB32" s="413">
        <f t="shared" si="13"/>
        <v>6.0056826461372728</v>
      </c>
      <c r="AC32" s="414">
        <f t="shared" ref="AC32:AC40" si="32">AB32*1.2</f>
        <v>7.2068191753647266</v>
      </c>
    </row>
    <row r="33" spans="1:29" s="415" customFormat="1" ht="15.75" x14ac:dyDescent="0.25">
      <c r="B33" s="416" t="s">
        <v>22</v>
      </c>
      <c r="C33" s="417"/>
      <c r="D33" s="418">
        <f>SUM(D34:D40)</f>
        <v>60178.433000000005</v>
      </c>
      <c r="E33" s="418">
        <f>SUM(E34:E40)</f>
        <v>384153.02500000002</v>
      </c>
      <c r="F33" s="419">
        <f t="shared" ref="F33:F40" si="33">E33/D33</f>
        <v>6.3835664348388734</v>
      </c>
      <c r="G33" s="418">
        <f>G32</f>
        <v>1571.212</v>
      </c>
      <c r="H33" s="418">
        <f t="shared" ref="H33:I36" si="34">H32</f>
        <v>10306.037</v>
      </c>
      <c r="I33" s="418">
        <f t="shared" si="34"/>
        <v>6.5592911714014406</v>
      </c>
      <c r="J33" s="419">
        <f>J32</f>
        <v>11112.690999999999</v>
      </c>
      <c r="K33" s="419">
        <f t="shared" ref="K33:X33" si="35">K32</f>
        <v>42317.740000000005</v>
      </c>
      <c r="L33" s="419">
        <f t="shared" si="35"/>
        <v>14.411</v>
      </c>
      <c r="M33" s="419">
        <f t="shared" si="35"/>
        <v>13489.035</v>
      </c>
      <c r="N33" s="419">
        <f t="shared" si="35"/>
        <v>11112.690999999999</v>
      </c>
      <c r="O33" s="419">
        <f t="shared" si="35"/>
        <v>55806.775000000009</v>
      </c>
      <c r="P33" s="420">
        <f t="shared" si="29"/>
        <v>5.0218956866523161</v>
      </c>
      <c r="Q33" s="419">
        <f t="shared" si="35"/>
        <v>11209.764999999999</v>
      </c>
      <c r="R33" s="419">
        <f t="shared" si="35"/>
        <v>26643.315000000002</v>
      </c>
      <c r="S33" s="419">
        <f t="shared" si="35"/>
        <v>13.955</v>
      </c>
      <c r="T33" s="419">
        <f t="shared" si="35"/>
        <v>13062.843000000001</v>
      </c>
      <c r="U33" s="419">
        <f t="shared" si="35"/>
        <v>17.311</v>
      </c>
      <c r="V33" s="419">
        <f t="shared" si="35"/>
        <v>14938.363000000001</v>
      </c>
      <c r="W33" s="419">
        <f t="shared" si="35"/>
        <v>11209.764999999999</v>
      </c>
      <c r="X33" s="419">
        <f t="shared" si="35"/>
        <v>54644.521000000001</v>
      </c>
      <c r="Y33" s="420">
        <f t="shared" si="31"/>
        <v>4.8747249384799778</v>
      </c>
      <c r="Z33" s="420">
        <f t="shared" si="8"/>
        <v>84072.100999999995</v>
      </c>
      <c r="AA33" s="420">
        <f t="shared" si="8"/>
        <v>504910.35800000001</v>
      </c>
      <c r="AB33" s="392">
        <f t="shared" si="13"/>
        <v>6.0056826461372728</v>
      </c>
      <c r="AC33" s="392">
        <f t="shared" si="32"/>
        <v>7.2068191753647266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6">D7+D15+D24</f>
        <v>1671.076</v>
      </c>
      <c r="E34" s="420">
        <f t="shared" si="36"/>
        <v>9216.3690000000006</v>
      </c>
      <c r="F34" s="420">
        <f t="shared" si="33"/>
        <v>5.5152303067005928</v>
      </c>
      <c r="G34" s="420">
        <f t="shared" ref="G34:H40" si="37">G7+G15+G24</f>
        <v>0</v>
      </c>
      <c r="H34" s="420">
        <f t="shared" si="37"/>
        <v>0</v>
      </c>
      <c r="I34" s="418">
        <f t="shared" si="34"/>
        <v>6.5592911714014406</v>
      </c>
      <c r="J34" s="420">
        <f t="shared" ref="J34:O40" si="38">J7+J15+J24</f>
        <v>1814.595</v>
      </c>
      <c r="K34" s="420">
        <f t="shared" si="38"/>
        <v>6407.3449999999993</v>
      </c>
      <c r="L34" s="420">
        <f t="shared" si="38"/>
        <v>2.4309999999999996</v>
      </c>
      <c r="M34" s="420">
        <f t="shared" si="38"/>
        <v>2274.9859999999999</v>
      </c>
      <c r="N34" s="420">
        <f t="shared" si="38"/>
        <v>1814.595</v>
      </c>
      <c r="O34" s="420">
        <f t="shared" si="38"/>
        <v>8682.3310000000001</v>
      </c>
      <c r="P34" s="420">
        <f t="shared" si="29"/>
        <v>4.7847211085669255</v>
      </c>
      <c r="Q34" s="420">
        <f t="shared" ref="Q34:X40" si="39">Q7+Q15+Q24</f>
        <v>979.01599999999996</v>
      </c>
      <c r="R34" s="420">
        <f t="shared" si="39"/>
        <v>1993.9159999999999</v>
      </c>
      <c r="S34" s="420">
        <f t="shared" si="39"/>
        <v>1.4419999999999999</v>
      </c>
      <c r="T34" s="420">
        <f t="shared" si="39"/>
        <v>1349.6079999999999</v>
      </c>
      <c r="U34" s="420">
        <f t="shared" si="39"/>
        <v>1.9380000000000002</v>
      </c>
      <c r="V34" s="420">
        <f t="shared" si="39"/>
        <v>589.33799999999997</v>
      </c>
      <c r="W34" s="420">
        <f t="shared" si="39"/>
        <v>979.01599999999996</v>
      </c>
      <c r="X34" s="420">
        <f t="shared" si="39"/>
        <v>3932.8620000000001</v>
      </c>
      <c r="Y34" s="420">
        <f t="shared" si="31"/>
        <v>4.0171580444037689</v>
      </c>
      <c r="Z34" s="420">
        <f t="shared" si="8"/>
        <v>4464.6869999999999</v>
      </c>
      <c r="AA34" s="420">
        <f t="shared" si="8"/>
        <v>21831.561999999998</v>
      </c>
      <c r="AB34" s="392">
        <f t="shared" si="13"/>
        <v>4.8898303509294152</v>
      </c>
      <c r="AC34" s="392">
        <f t="shared" si="32"/>
        <v>5.8677964211152984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6"/>
        <v>0</v>
      </c>
      <c r="E35" s="420">
        <f>E8+E16+E25</f>
        <v>0</v>
      </c>
      <c r="F35" s="420" t="e">
        <f t="shared" si="33"/>
        <v>#DIV/0!</v>
      </c>
      <c r="G35" s="420">
        <f t="shared" si="37"/>
        <v>0</v>
      </c>
      <c r="H35" s="420">
        <f t="shared" si="37"/>
        <v>0</v>
      </c>
      <c r="I35" s="418">
        <f t="shared" si="34"/>
        <v>6.5592911714014406</v>
      </c>
      <c r="J35" s="420">
        <f t="shared" si="38"/>
        <v>0</v>
      </c>
      <c r="K35" s="420">
        <f t="shared" si="38"/>
        <v>0</v>
      </c>
      <c r="L35" s="420">
        <f t="shared" si="38"/>
        <v>0</v>
      </c>
      <c r="M35" s="420">
        <f t="shared" si="38"/>
        <v>0</v>
      </c>
      <c r="N35" s="420">
        <f t="shared" si="38"/>
        <v>0</v>
      </c>
      <c r="O35" s="420">
        <f t="shared" si="38"/>
        <v>0</v>
      </c>
      <c r="P35" s="420" t="e">
        <f t="shared" si="29"/>
        <v>#DIV/0!</v>
      </c>
      <c r="Q35" s="420">
        <f t="shared" si="39"/>
        <v>0</v>
      </c>
      <c r="R35" s="420">
        <f t="shared" si="39"/>
        <v>0</v>
      </c>
      <c r="S35" s="420">
        <f t="shared" si="39"/>
        <v>0</v>
      </c>
      <c r="T35" s="420">
        <f t="shared" si="39"/>
        <v>0</v>
      </c>
      <c r="U35" s="420">
        <f t="shared" si="39"/>
        <v>0</v>
      </c>
      <c r="V35" s="420">
        <f t="shared" si="39"/>
        <v>0</v>
      </c>
      <c r="W35" s="420">
        <f t="shared" si="39"/>
        <v>0</v>
      </c>
      <c r="X35" s="420">
        <f t="shared" si="39"/>
        <v>0</v>
      </c>
      <c r="Y35" s="420" t="e">
        <f t="shared" si="31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2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6"/>
        <v>0</v>
      </c>
      <c r="E36" s="420">
        <f t="shared" si="36"/>
        <v>0</v>
      </c>
      <c r="F36" s="420" t="e">
        <f t="shared" si="33"/>
        <v>#DIV/0!</v>
      </c>
      <c r="G36" s="420">
        <f t="shared" si="37"/>
        <v>0</v>
      </c>
      <c r="H36" s="420">
        <f t="shared" si="37"/>
        <v>0</v>
      </c>
      <c r="I36" s="418">
        <f t="shared" si="34"/>
        <v>6.5592911714014406</v>
      </c>
      <c r="J36" s="420">
        <f t="shared" si="38"/>
        <v>0</v>
      </c>
      <c r="K36" s="420">
        <f t="shared" si="38"/>
        <v>0</v>
      </c>
      <c r="L36" s="420">
        <f t="shared" si="38"/>
        <v>0</v>
      </c>
      <c r="M36" s="420">
        <f t="shared" si="38"/>
        <v>0</v>
      </c>
      <c r="N36" s="420">
        <f t="shared" si="38"/>
        <v>0</v>
      </c>
      <c r="O36" s="420">
        <f t="shared" si="38"/>
        <v>0</v>
      </c>
      <c r="P36" s="420" t="e">
        <f t="shared" si="29"/>
        <v>#DIV/0!</v>
      </c>
      <c r="Q36" s="420">
        <f t="shared" si="39"/>
        <v>0</v>
      </c>
      <c r="R36" s="420">
        <f t="shared" si="39"/>
        <v>0</v>
      </c>
      <c r="S36" s="420">
        <f t="shared" si="39"/>
        <v>0</v>
      </c>
      <c r="T36" s="420">
        <f t="shared" si="39"/>
        <v>0</v>
      </c>
      <c r="U36" s="420">
        <f t="shared" si="39"/>
        <v>0</v>
      </c>
      <c r="V36" s="420">
        <f t="shared" si="39"/>
        <v>0</v>
      </c>
      <c r="W36" s="420">
        <f t="shared" si="39"/>
        <v>0</v>
      </c>
      <c r="X36" s="420">
        <f t="shared" si="39"/>
        <v>0</v>
      </c>
      <c r="Y36" s="420" t="e">
        <f t="shared" si="31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2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6"/>
        <v>39975.231</v>
      </c>
      <c r="E37" s="420">
        <f t="shared" si="36"/>
        <v>255231.49100000001</v>
      </c>
      <c r="F37" s="420">
        <f t="shared" si="33"/>
        <v>6.3847408661628497</v>
      </c>
      <c r="G37" s="420">
        <f t="shared" si="37"/>
        <v>119.07300000000001</v>
      </c>
      <c r="H37" s="420">
        <f t="shared" si="37"/>
        <v>891.23800000000006</v>
      </c>
      <c r="I37" s="420">
        <f t="shared" ref="I37:I40" si="40">H37/G37</f>
        <v>7.4848034399066119</v>
      </c>
      <c r="J37" s="420">
        <f t="shared" si="38"/>
        <v>6686.6189999999997</v>
      </c>
      <c r="K37" s="420">
        <f t="shared" si="38"/>
        <v>25182.083999999999</v>
      </c>
      <c r="L37" s="420">
        <f t="shared" si="38"/>
        <v>8.2029999999999994</v>
      </c>
      <c r="M37" s="420">
        <f t="shared" si="38"/>
        <v>7678.46</v>
      </c>
      <c r="N37" s="420">
        <f t="shared" si="38"/>
        <v>6686.6189999999997</v>
      </c>
      <c r="O37" s="420">
        <f t="shared" si="38"/>
        <v>32860.544000000002</v>
      </c>
      <c r="P37" s="420">
        <f t="shared" si="29"/>
        <v>4.9143736169205994</v>
      </c>
      <c r="Q37" s="420">
        <f t="shared" si="39"/>
        <v>4452.8680000000004</v>
      </c>
      <c r="R37" s="420">
        <f t="shared" si="39"/>
        <v>11071.73</v>
      </c>
      <c r="S37" s="420">
        <f t="shared" si="39"/>
        <v>6.46</v>
      </c>
      <c r="T37" s="420">
        <f t="shared" si="39"/>
        <v>6046.4979999999996</v>
      </c>
      <c r="U37" s="420">
        <f t="shared" si="39"/>
        <v>7.4649999999999999</v>
      </c>
      <c r="V37" s="420">
        <f t="shared" si="39"/>
        <v>7093.9119999999994</v>
      </c>
      <c r="W37" s="420">
        <f t="shared" si="39"/>
        <v>4452.8680000000004</v>
      </c>
      <c r="X37" s="420">
        <f t="shared" si="39"/>
        <v>24212.14</v>
      </c>
      <c r="Y37" s="420">
        <f t="shared" si="31"/>
        <v>5.4374259466034021</v>
      </c>
      <c r="Z37" s="420">
        <f t="shared" si="8"/>
        <v>51233.790999999997</v>
      </c>
      <c r="AA37" s="420">
        <f t="shared" si="8"/>
        <v>313195.413</v>
      </c>
      <c r="AB37" s="392">
        <f t="shared" si="13"/>
        <v>6.1130634077029358</v>
      </c>
      <c r="AC37" s="392">
        <f t="shared" si="32"/>
        <v>7.3356760892435222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6"/>
        <v>3398.15</v>
      </c>
      <c r="E38" s="420">
        <f t="shared" si="36"/>
        <v>21231.891</v>
      </c>
      <c r="F38" s="420">
        <f t="shared" si="33"/>
        <v>6.2480735105866421</v>
      </c>
      <c r="G38" s="420">
        <f t="shared" si="37"/>
        <v>0</v>
      </c>
      <c r="H38" s="420">
        <f t="shared" si="37"/>
        <v>0</v>
      </c>
      <c r="I38" s="420" t="e">
        <f t="shared" si="40"/>
        <v>#DIV/0!</v>
      </c>
      <c r="J38" s="420">
        <f t="shared" si="38"/>
        <v>328.34100000000001</v>
      </c>
      <c r="K38" s="420">
        <f t="shared" si="38"/>
        <v>1519.336</v>
      </c>
      <c r="L38" s="420">
        <f t="shared" si="38"/>
        <v>0.73799999999999999</v>
      </c>
      <c r="M38" s="420">
        <f t="shared" si="38"/>
        <v>690.72500000000002</v>
      </c>
      <c r="N38" s="420">
        <f t="shared" si="38"/>
        <v>328.34100000000001</v>
      </c>
      <c r="O38" s="420">
        <f t="shared" si="38"/>
        <v>2210.0610000000001</v>
      </c>
      <c r="P38" s="420">
        <f t="shared" si="29"/>
        <v>6.7309930834102349</v>
      </c>
      <c r="Q38" s="420">
        <f t="shared" si="39"/>
        <v>0</v>
      </c>
      <c r="R38" s="420">
        <f t="shared" si="39"/>
        <v>0</v>
      </c>
      <c r="S38" s="420">
        <f t="shared" si="39"/>
        <v>0</v>
      </c>
      <c r="T38" s="420">
        <f t="shared" si="39"/>
        <v>0</v>
      </c>
      <c r="U38" s="420">
        <f t="shared" si="39"/>
        <v>0</v>
      </c>
      <c r="V38" s="420">
        <f t="shared" si="39"/>
        <v>0</v>
      </c>
      <c r="W38" s="420">
        <f t="shared" si="39"/>
        <v>0</v>
      </c>
      <c r="X38" s="420">
        <f t="shared" si="39"/>
        <v>0</v>
      </c>
      <c r="Y38" s="420" t="e">
        <f t="shared" si="31"/>
        <v>#DIV/0!</v>
      </c>
      <c r="Z38" s="420">
        <f t="shared" si="8"/>
        <v>3726.491</v>
      </c>
      <c r="AA38" s="420">
        <f t="shared" si="8"/>
        <v>23441.952000000001</v>
      </c>
      <c r="AB38" s="392">
        <f t="shared" si="13"/>
        <v>6.2906235383367362</v>
      </c>
      <c r="AC38" s="392">
        <f t="shared" si="32"/>
        <v>7.5487482460040827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6"/>
        <v>13890.863000000001</v>
      </c>
      <c r="E39" s="420">
        <f t="shared" si="36"/>
        <v>90922.634999999995</v>
      </c>
      <c r="F39" s="420">
        <f t="shared" si="33"/>
        <v>6.5454993689017007</v>
      </c>
      <c r="G39" s="420">
        <f t="shared" si="37"/>
        <v>1452.1389999999999</v>
      </c>
      <c r="H39" s="420">
        <f t="shared" si="37"/>
        <v>9414.7990000000009</v>
      </c>
      <c r="I39" s="420">
        <f t="shared" si="40"/>
        <v>6.4834006937352431</v>
      </c>
      <c r="J39" s="420">
        <f t="shared" si="38"/>
        <v>1471.039</v>
      </c>
      <c r="K39" s="420">
        <f t="shared" si="38"/>
        <v>5855.1110000000008</v>
      </c>
      <c r="L39" s="420">
        <f t="shared" si="38"/>
        <v>2.246</v>
      </c>
      <c r="M39" s="420">
        <f t="shared" si="38"/>
        <v>2103.0229999999997</v>
      </c>
      <c r="N39" s="420">
        <f t="shared" si="38"/>
        <v>1471.039</v>
      </c>
      <c r="O39" s="420">
        <f t="shared" si="38"/>
        <v>7958.1340000000009</v>
      </c>
      <c r="P39" s="420">
        <f t="shared" si="29"/>
        <v>5.4098728857630567</v>
      </c>
      <c r="Q39" s="420">
        <f t="shared" si="39"/>
        <v>4661.7690000000002</v>
      </c>
      <c r="R39" s="420">
        <f t="shared" si="39"/>
        <v>10554.373</v>
      </c>
      <c r="S39" s="420">
        <f t="shared" si="39"/>
        <v>4.6470000000000002</v>
      </c>
      <c r="T39" s="420">
        <f t="shared" si="39"/>
        <v>4350.5290000000005</v>
      </c>
      <c r="U39" s="420">
        <f t="shared" si="39"/>
        <v>6.3760000000000003</v>
      </c>
      <c r="V39" s="420">
        <f t="shared" si="39"/>
        <v>5635.2860000000001</v>
      </c>
      <c r="W39" s="420">
        <f t="shared" si="39"/>
        <v>4661.7690000000002</v>
      </c>
      <c r="X39" s="420">
        <f t="shared" si="39"/>
        <v>20540.188000000002</v>
      </c>
      <c r="Y39" s="420">
        <f t="shared" si="31"/>
        <v>4.4060930518007222</v>
      </c>
      <c r="Z39" s="420">
        <f t="shared" si="8"/>
        <v>21475.81</v>
      </c>
      <c r="AA39" s="420">
        <f t="shared" si="8"/>
        <v>128835.75599999999</v>
      </c>
      <c r="AB39" s="392">
        <f t="shared" si="13"/>
        <v>5.9991104410031557</v>
      </c>
      <c r="AC39" s="392">
        <f t="shared" si="32"/>
        <v>7.1989325292037867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6"/>
        <v>1243.1130000000001</v>
      </c>
      <c r="E40" s="420">
        <f t="shared" si="36"/>
        <v>7550.6390000000001</v>
      </c>
      <c r="F40" s="420">
        <f t="shared" si="33"/>
        <v>6.073976380264706</v>
      </c>
      <c r="G40" s="420">
        <f t="shared" si="37"/>
        <v>0</v>
      </c>
      <c r="H40" s="420">
        <f t="shared" si="37"/>
        <v>0</v>
      </c>
      <c r="I40" s="420" t="e">
        <f t="shared" si="40"/>
        <v>#DIV/0!</v>
      </c>
      <c r="J40" s="420">
        <f t="shared" si="38"/>
        <v>812.09699999999998</v>
      </c>
      <c r="K40" s="420">
        <f t="shared" si="38"/>
        <v>3353.8639999999996</v>
      </c>
      <c r="L40" s="420">
        <f t="shared" si="38"/>
        <v>0.79300000000000004</v>
      </c>
      <c r="M40" s="420">
        <f t="shared" si="38"/>
        <v>741.84100000000001</v>
      </c>
      <c r="N40" s="420">
        <f t="shared" si="38"/>
        <v>812.09699999999998</v>
      </c>
      <c r="O40" s="420">
        <f t="shared" si="38"/>
        <v>4095.7049999999995</v>
      </c>
      <c r="P40" s="420">
        <f t="shared" si="29"/>
        <v>5.0433692034325945</v>
      </c>
      <c r="Q40" s="420">
        <f t="shared" si="39"/>
        <v>1116.1120000000001</v>
      </c>
      <c r="R40" s="420">
        <f t="shared" si="39"/>
        <v>3023.2959999999998</v>
      </c>
      <c r="S40" s="420">
        <f t="shared" si="39"/>
        <v>1.4059999999999999</v>
      </c>
      <c r="T40" s="420">
        <f t="shared" si="39"/>
        <v>1316.2080000000001</v>
      </c>
      <c r="U40" s="420">
        <f t="shared" si="39"/>
        <v>1.5319999999999998</v>
      </c>
      <c r="V40" s="420">
        <f t="shared" si="39"/>
        <v>1619.827</v>
      </c>
      <c r="W40" s="420">
        <f t="shared" si="39"/>
        <v>1116.1120000000001</v>
      </c>
      <c r="X40" s="420">
        <f t="shared" si="39"/>
        <v>5959.3310000000001</v>
      </c>
      <c r="Y40" s="420">
        <f t="shared" si="31"/>
        <v>5.3393664793497422</v>
      </c>
      <c r="Z40" s="420">
        <f t="shared" si="8"/>
        <v>3171.3220000000001</v>
      </c>
      <c r="AA40" s="420">
        <f t="shared" si="8"/>
        <v>17605.674999999999</v>
      </c>
      <c r="AB40" s="392">
        <f t="shared" si="13"/>
        <v>5.5515255152267722</v>
      </c>
      <c r="AC40" s="392">
        <f t="shared" si="32"/>
        <v>6.6618306182721261</v>
      </c>
    </row>
    <row r="41" spans="1:29" ht="15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ht="15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ht="15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ht="15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ht="15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ht="15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ht="94.5" customHeight="1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K14 J15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8"/>
  <sheetViews>
    <sheetView view="pageBreakPreview" topLeftCell="C1" zoomScale="60" zoomScaleNormal="80" workbookViewId="0">
      <selection activeCell="P14" sqref="P14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6.285156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99.7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20.25" x14ac:dyDescent="0.25">
      <c r="B3" s="612" t="s">
        <v>188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78.75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715.22299999999996</v>
      </c>
      <c r="K6" s="392">
        <f t="shared" si="4"/>
        <v>2059.1419999999998</v>
      </c>
      <c r="L6" s="392">
        <f t="shared" si="4"/>
        <v>1.58</v>
      </c>
      <c r="M6" s="392">
        <f t="shared" si="4"/>
        <v>1341.74</v>
      </c>
      <c r="N6" s="392">
        <f t="shared" ref="N6:N13" si="5">J6</f>
        <v>715.22299999999996</v>
      </c>
      <c r="O6" s="392">
        <f t="shared" ref="O6:O13" si="6">K6+M6</f>
        <v>3400.8819999999996</v>
      </c>
      <c r="P6" s="392">
        <f>O6/N6</f>
        <v>4.7549952951736731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715.22299999999996</v>
      </c>
      <c r="AA6" s="392">
        <f t="shared" si="8"/>
        <v>3400.8819999999996</v>
      </c>
      <c r="AB6" s="392">
        <f>IFERROR(AA6/Z6,0)</f>
        <v>4.7549952951736731</v>
      </c>
      <c r="AC6" s="392">
        <f>AB6*1.2</f>
        <v>5.7059943542084079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715.22299999999996</v>
      </c>
      <c r="K7" s="394">
        <v>2059.1419999999998</v>
      </c>
      <c r="L7" s="394">
        <v>1.58</v>
      </c>
      <c r="M7" s="394">
        <v>1341.74</v>
      </c>
      <c r="N7" s="395">
        <f t="shared" si="5"/>
        <v>715.22299999999996</v>
      </c>
      <c r="O7" s="395">
        <f t="shared" si="6"/>
        <v>3400.8819999999996</v>
      </c>
      <c r="P7" s="392">
        <f t="shared" ref="P7:P30" si="9">O7/N7</f>
        <v>4.7549952951736731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715.22299999999996</v>
      </c>
      <c r="AA7" s="395">
        <f t="shared" si="8"/>
        <v>3400.8819999999996</v>
      </c>
      <c r="AB7" s="392">
        <f t="shared" ref="AB7:AB40" si="13">IFERROR(AA7/Z7,0)</f>
        <v>4.7549952951736731</v>
      </c>
      <c r="AC7" s="392">
        <f t="shared" ref="AC7:AC30" si="14">AB7*1.2</f>
        <v>5.7059943542084079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/>
      <c r="K8" s="394"/>
      <c r="L8" s="394"/>
      <c r="M8" s="394"/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/>
      <c r="K9" s="394"/>
      <c r="L9" s="394"/>
      <c r="M9" s="394"/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/>
      <c r="K10" s="394"/>
      <c r="L10" s="394"/>
      <c r="M10" s="394"/>
      <c r="N10" s="395">
        <f t="shared" si="5"/>
        <v>0</v>
      </c>
      <c r="O10" s="395">
        <f t="shared" si="6"/>
        <v>0</v>
      </c>
      <c r="P10" s="392" t="e">
        <f t="shared" si="9"/>
        <v>#DIV/0!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0</v>
      </c>
      <c r="AA10" s="395">
        <f t="shared" si="8"/>
        <v>0</v>
      </c>
      <c r="AB10" s="392">
        <f t="shared" si="13"/>
        <v>0</v>
      </c>
      <c r="AC10" s="392">
        <f t="shared" si="14"/>
        <v>0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/>
      <c r="K11" s="394"/>
      <c r="L11" s="394"/>
      <c r="M11" s="394"/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/>
      <c r="K12" s="394"/>
      <c r="L12" s="394"/>
      <c r="M12" s="394"/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/>
      <c r="K13" s="394"/>
      <c r="L13" s="394"/>
      <c r="M13" s="394"/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9568.5249999999996</v>
      </c>
      <c r="K14" s="392">
        <f t="shared" si="17"/>
        <v>35504.036</v>
      </c>
      <c r="L14" s="392">
        <f t="shared" si="17"/>
        <v>15.571999999999999</v>
      </c>
      <c r="M14" s="392">
        <f t="shared" si="17"/>
        <v>13221.904</v>
      </c>
      <c r="N14" s="392">
        <f>J14</f>
        <v>9568.5249999999996</v>
      </c>
      <c r="O14" s="392">
        <f>K14+M14</f>
        <v>48725.94</v>
      </c>
      <c r="P14" s="392">
        <f t="shared" si="9"/>
        <v>5.0923146461967761</v>
      </c>
      <c r="Q14" s="392">
        <f t="shared" ref="Q14:V14" si="18">SUM(Q15:Q21)</f>
        <v>10773.795</v>
      </c>
      <c r="R14" s="392">
        <f t="shared" si="18"/>
        <v>21889.046000000002</v>
      </c>
      <c r="S14" s="392">
        <f t="shared" si="18"/>
        <v>11.97</v>
      </c>
      <c r="T14" s="392">
        <f t="shared" si="18"/>
        <v>10164.425999999999</v>
      </c>
      <c r="U14" s="392">
        <f t="shared" si="18"/>
        <v>13.956</v>
      </c>
      <c r="V14" s="392">
        <f t="shared" si="18"/>
        <v>11870.512000000001</v>
      </c>
      <c r="W14" s="392">
        <f t="shared" si="10"/>
        <v>10773.795</v>
      </c>
      <c r="X14" s="392">
        <f t="shared" si="11"/>
        <v>43923.984000000004</v>
      </c>
      <c r="Y14" s="392">
        <f t="shared" si="12"/>
        <v>4.076927767792129</v>
      </c>
      <c r="Z14" s="392">
        <f t="shared" si="8"/>
        <v>20342.32</v>
      </c>
      <c r="AA14" s="392">
        <f t="shared" si="8"/>
        <v>92649.923999999999</v>
      </c>
      <c r="AB14" s="392">
        <f t="shared" si="13"/>
        <v>4.5545406816921572</v>
      </c>
      <c r="AC14" s="392">
        <f t="shared" si="14"/>
        <v>5.4654488180305885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0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672.23199999999997</v>
      </c>
      <c r="K15" s="396">
        <v>2418.4499999999998</v>
      </c>
      <c r="L15" s="396">
        <v>1.492</v>
      </c>
      <c r="M15" s="396">
        <v>1266.213</v>
      </c>
      <c r="N15" s="395">
        <f t="shared" ref="N15:N30" si="20">J15</f>
        <v>672.23199999999997</v>
      </c>
      <c r="O15" s="395">
        <f>K15+M15</f>
        <v>3684.6629999999996</v>
      </c>
      <c r="P15" s="392">
        <f t="shared" si="9"/>
        <v>5.4812371324185696</v>
      </c>
      <c r="Q15" s="396">
        <v>918.62900000000002</v>
      </c>
      <c r="R15" s="396">
        <v>1711.489</v>
      </c>
      <c r="S15" s="396">
        <v>1.5329999999999999</v>
      </c>
      <c r="T15" s="396">
        <v>1302.2439999999999</v>
      </c>
      <c r="U15" s="396">
        <v>1.7709999999999999</v>
      </c>
      <c r="V15" s="396">
        <v>540.82299999999998</v>
      </c>
      <c r="W15" s="395">
        <f>Q15</f>
        <v>918.62900000000002</v>
      </c>
      <c r="X15" s="392">
        <f t="shared" si="11"/>
        <v>3554.556</v>
      </c>
      <c r="Y15" s="392">
        <f t="shared" si="12"/>
        <v>3.8694140942643873</v>
      </c>
      <c r="Z15" s="395">
        <f t="shared" si="8"/>
        <v>1590.8609999999999</v>
      </c>
      <c r="AA15" s="395">
        <f t="shared" si="8"/>
        <v>7239.2189999999991</v>
      </c>
      <c r="AB15" s="392">
        <f t="shared" si="13"/>
        <v>4.5505037838000932</v>
      </c>
      <c r="AC15" s="392">
        <f t="shared" si="14"/>
        <v>5.4606045405601114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6741.75</v>
      </c>
      <c r="K18" s="396">
        <v>24668.054</v>
      </c>
      <c r="L18" s="396">
        <v>9.9169999999999998</v>
      </c>
      <c r="M18" s="396">
        <v>8420.7219999999998</v>
      </c>
      <c r="N18" s="395">
        <f t="shared" si="20"/>
        <v>6741.75</v>
      </c>
      <c r="O18" s="395">
        <f t="shared" si="21"/>
        <v>33088.775999999998</v>
      </c>
      <c r="P18" s="392">
        <f t="shared" si="9"/>
        <v>4.908039603960396</v>
      </c>
      <c r="Q18" s="396">
        <v>3718.13</v>
      </c>
      <c r="R18" s="396">
        <v>8456.48</v>
      </c>
      <c r="S18" s="396">
        <v>5.5759999999999996</v>
      </c>
      <c r="T18" s="396">
        <v>4734.4229999999998</v>
      </c>
      <c r="U18" s="396">
        <v>6.2100000000000009</v>
      </c>
      <c r="V18" s="396">
        <v>6029.3409999999994</v>
      </c>
      <c r="W18" s="395">
        <f t="shared" si="10"/>
        <v>3718.13</v>
      </c>
      <c r="X18" s="392">
        <f t="shared" si="11"/>
        <v>19220.243999999999</v>
      </c>
      <c r="Y18" s="392">
        <f t="shared" si="12"/>
        <v>5.1693308195248679</v>
      </c>
      <c r="Z18" s="395">
        <f t="shared" si="8"/>
        <v>10459.880000000001</v>
      </c>
      <c r="AA18" s="395">
        <f t="shared" si="8"/>
        <v>52309.02</v>
      </c>
      <c r="AB18" s="392">
        <f t="shared" si="13"/>
        <v>5.0009197046237617</v>
      </c>
      <c r="AC18" s="392">
        <f t="shared" si="14"/>
        <v>6.0011036455485138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467.56799999999998</v>
      </c>
      <c r="K19" s="396">
        <v>2108.6289999999999</v>
      </c>
      <c r="L19" s="396">
        <v>1.302</v>
      </c>
      <c r="M19" s="396">
        <v>1105.4749999999999</v>
      </c>
      <c r="N19" s="395">
        <f t="shared" si="20"/>
        <v>467.56799999999998</v>
      </c>
      <c r="O19" s="395">
        <f t="shared" si="21"/>
        <v>3214.1039999999998</v>
      </c>
      <c r="P19" s="392">
        <f t="shared" si="9"/>
        <v>6.8740889025767373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467.56799999999998</v>
      </c>
      <c r="AA19" s="395">
        <f t="shared" si="8"/>
        <v>3214.1039999999998</v>
      </c>
      <c r="AB19" s="392">
        <f t="shared" si="13"/>
        <v>6.8740889025767373</v>
      </c>
      <c r="AC19" s="392">
        <f t="shared" si="14"/>
        <v>8.2489066830920841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1505.9290000000001</v>
      </c>
      <c r="K20" s="396">
        <v>5774.6120000000001</v>
      </c>
      <c r="L20" s="396">
        <v>2.637</v>
      </c>
      <c r="M20" s="396">
        <v>2239.4989999999998</v>
      </c>
      <c r="N20" s="395">
        <f t="shared" si="20"/>
        <v>1505.9290000000001</v>
      </c>
      <c r="O20" s="395">
        <f t="shared" si="21"/>
        <v>8014.1109999999999</v>
      </c>
      <c r="P20" s="392">
        <f t="shared" si="9"/>
        <v>5.3217057377871066</v>
      </c>
      <c r="Q20" s="396">
        <v>5940.9380000000001</v>
      </c>
      <c r="R20" s="396">
        <v>11335.213</v>
      </c>
      <c r="S20" s="396">
        <v>4.569</v>
      </c>
      <c r="T20" s="396">
        <v>3879.7660000000001</v>
      </c>
      <c r="U20" s="396">
        <v>5.8209999999999997</v>
      </c>
      <c r="V20" s="396">
        <v>5139.8410000000003</v>
      </c>
      <c r="W20" s="395">
        <f t="shared" si="10"/>
        <v>5940.9380000000001</v>
      </c>
      <c r="X20" s="392">
        <f t="shared" si="11"/>
        <v>20354.82</v>
      </c>
      <c r="Y20" s="392">
        <f t="shared" si="12"/>
        <v>3.4261963346528779</v>
      </c>
      <c r="Z20" s="395">
        <f t="shared" si="8"/>
        <v>7446.8670000000002</v>
      </c>
      <c r="AA20" s="395">
        <f t="shared" si="8"/>
        <v>28368.931</v>
      </c>
      <c r="AB20" s="392">
        <f t="shared" si="13"/>
        <v>3.8095122418595633</v>
      </c>
      <c r="AC20" s="392">
        <f t="shared" si="14"/>
        <v>4.5714146902314754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181.04599999999999</v>
      </c>
      <c r="K21" s="396">
        <v>534.29100000000005</v>
      </c>
      <c r="L21" s="396">
        <v>0.224</v>
      </c>
      <c r="M21" s="396">
        <v>189.995</v>
      </c>
      <c r="N21" s="395">
        <f t="shared" si="20"/>
        <v>181.04599999999999</v>
      </c>
      <c r="O21" s="395">
        <f t="shared" si="21"/>
        <v>724.28600000000006</v>
      </c>
      <c r="P21" s="392">
        <f t="shared" si="9"/>
        <v>4.0005633927289201</v>
      </c>
      <c r="Q21" s="396">
        <v>196.09800000000001</v>
      </c>
      <c r="R21" s="396">
        <v>385.86399999999998</v>
      </c>
      <c r="S21" s="396">
        <v>0.29200000000000004</v>
      </c>
      <c r="T21" s="396">
        <v>247.99299999999999</v>
      </c>
      <c r="U21" s="396">
        <v>0.154</v>
      </c>
      <c r="V21" s="396">
        <v>160.50700000000001</v>
      </c>
      <c r="W21" s="395">
        <f t="shared" si="10"/>
        <v>196.09800000000001</v>
      </c>
      <c r="X21" s="392">
        <f t="shared" si="11"/>
        <v>794.36400000000003</v>
      </c>
      <c r="Y21" s="392">
        <f t="shared" si="12"/>
        <v>4.0508521249579292</v>
      </c>
      <c r="Z21" s="395">
        <f t="shared" si="8"/>
        <v>377.14400000000001</v>
      </c>
      <c r="AA21" s="395">
        <f t="shared" si="8"/>
        <v>1518.65</v>
      </c>
      <c r="AB21" s="392">
        <f t="shared" si="13"/>
        <v>4.0267112826930829</v>
      </c>
      <c r="AC21" s="392">
        <f t="shared" si="14"/>
        <v>4.8320535392316994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58491.934999999998</v>
      </c>
      <c r="E23" s="392">
        <f>SUM(E24:E30)</f>
        <v>348240.85000000003</v>
      </c>
      <c r="F23" s="392">
        <f t="shared" si="19"/>
        <v>5.9536558330648495</v>
      </c>
      <c r="G23" s="392">
        <f t="shared" ref="G23:H23" si="22">SUM(G24:G30)</f>
        <v>1534.7239999999999</v>
      </c>
      <c r="H23" s="392">
        <f t="shared" si="22"/>
        <v>9054.6570000000011</v>
      </c>
      <c r="I23" s="392">
        <f>H23/G23</f>
        <v>5.899860170297722</v>
      </c>
      <c r="J23" s="392">
        <f t="shared" ref="J23:M23" si="23">SUM(J24:J30)</f>
        <v>1074.634</v>
      </c>
      <c r="K23" s="392">
        <f t="shared" si="23"/>
        <v>4638.482</v>
      </c>
      <c r="L23" s="392">
        <f t="shared" si="23"/>
        <v>1.1789999999999998</v>
      </c>
      <c r="M23" s="392">
        <f t="shared" si="23"/>
        <v>1001.979</v>
      </c>
      <c r="N23" s="392">
        <f t="shared" si="20"/>
        <v>1074.634</v>
      </c>
      <c r="O23" s="392">
        <f>K23+M23</f>
        <v>5640.4610000000002</v>
      </c>
      <c r="P23" s="392">
        <f t="shared" si="9"/>
        <v>5.2487274737259382</v>
      </c>
      <c r="Q23" s="392">
        <f t="shared" ref="Q23:V23" si="24">SUM(Q24:Q30)</f>
        <v>3964.1539999999995</v>
      </c>
      <c r="R23" s="392">
        <f t="shared" si="24"/>
        <v>10424.876</v>
      </c>
      <c r="S23" s="392">
        <f t="shared" si="24"/>
        <v>5.35</v>
      </c>
      <c r="T23" s="392">
        <f t="shared" si="24"/>
        <v>4542.9430000000011</v>
      </c>
      <c r="U23" s="392">
        <f t="shared" si="24"/>
        <v>6.3140000000000001</v>
      </c>
      <c r="V23" s="392">
        <f t="shared" si="24"/>
        <v>5904.3419999999996</v>
      </c>
      <c r="W23" s="392">
        <f t="shared" si="10"/>
        <v>3964.1539999999995</v>
      </c>
      <c r="X23" s="392">
        <f t="shared" si="11"/>
        <v>20872.161</v>
      </c>
      <c r="Y23" s="392">
        <f t="shared" si="12"/>
        <v>5.2652245598934861</v>
      </c>
      <c r="Z23" s="392">
        <f t="shared" si="8"/>
        <v>65065.447</v>
      </c>
      <c r="AA23" s="392">
        <f t="shared" si="8"/>
        <v>383808.12900000002</v>
      </c>
      <c r="AB23" s="392">
        <f t="shared" si="13"/>
        <v>5.8988010794731034</v>
      </c>
      <c r="AC23" s="392">
        <f t="shared" si="14"/>
        <v>7.0785612953677237</v>
      </c>
    </row>
    <row r="24" spans="1:29" ht="15.75" x14ac:dyDescent="0.25">
      <c r="A24" s="602"/>
      <c r="B24" s="179" t="s">
        <v>7</v>
      </c>
      <c r="C24" s="393" t="s">
        <v>125</v>
      </c>
      <c r="D24" s="394">
        <v>1470.73</v>
      </c>
      <c r="E24" s="394">
        <v>7562.8539999999994</v>
      </c>
      <c r="F24" s="392">
        <f t="shared" si="19"/>
        <v>5.1422450075812689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201.601</v>
      </c>
      <c r="K24" s="396">
        <v>968.423</v>
      </c>
      <c r="L24" s="396">
        <v>0.40799999999999997</v>
      </c>
      <c r="M24" s="396">
        <v>346.80799999999999</v>
      </c>
      <c r="N24" s="395">
        <f t="shared" si="20"/>
        <v>201.601</v>
      </c>
      <c r="O24" s="395">
        <f t="shared" si="21"/>
        <v>1315.231</v>
      </c>
      <c r="P24" s="392">
        <f t="shared" si="9"/>
        <v>6.5239309328822772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1672.3310000000001</v>
      </c>
      <c r="AA24" s="395">
        <f t="shared" si="8"/>
        <v>8878.0849999999991</v>
      </c>
      <c r="AB24" s="392">
        <f t="shared" si="13"/>
        <v>5.3088084834880167</v>
      </c>
      <c r="AC24" s="392">
        <f t="shared" si="14"/>
        <v>6.37057018018562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38068.142999999996</v>
      </c>
      <c r="E27" s="394">
        <v>226819.66700000002</v>
      </c>
      <c r="F27" s="392">
        <f t="shared" si="19"/>
        <v>5.9582540445957672</v>
      </c>
      <c r="G27" s="394">
        <v>102.557</v>
      </c>
      <c r="H27" s="394">
        <v>742.048</v>
      </c>
      <c r="I27" s="392">
        <f t="shared" si="25"/>
        <v>7.2354690562321435</v>
      </c>
      <c r="J27" s="396">
        <v>100.898</v>
      </c>
      <c r="K27" s="396">
        <v>332.47999999999996</v>
      </c>
      <c r="L27" s="396">
        <v>0.13400000000000001</v>
      </c>
      <c r="M27" s="396">
        <v>113.953</v>
      </c>
      <c r="N27" s="395">
        <f t="shared" si="20"/>
        <v>100.898</v>
      </c>
      <c r="O27" s="395">
        <f t="shared" si="21"/>
        <v>446.43299999999999</v>
      </c>
      <c r="P27" s="392">
        <f t="shared" si="9"/>
        <v>4.424597117881425</v>
      </c>
      <c r="Q27" s="404">
        <v>840.06900000000007</v>
      </c>
      <c r="R27" s="404">
        <v>2324.248</v>
      </c>
      <c r="S27" s="404">
        <v>1.448</v>
      </c>
      <c r="T27" s="404">
        <v>1228.1660000000002</v>
      </c>
      <c r="U27" s="396">
        <v>1.627</v>
      </c>
      <c r="V27" s="396">
        <v>1464.136</v>
      </c>
      <c r="W27" s="395">
        <f t="shared" si="10"/>
        <v>840.06900000000007</v>
      </c>
      <c r="X27" s="392">
        <f t="shared" si="11"/>
        <v>5016.55</v>
      </c>
      <c r="Y27" s="392">
        <f t="shared" si="12"/>
        <v>5.9715928096382553</v>
      </c>
      <c r="Z27" s="395">
        <f t="shared" si="8"/>
        <v>39111.666999999994</v>
      </c>
      <c r="AA27" s="395">
        <f t="shared" si="8"/>
        <v>233024.698</v>
      </c>
      <c r="AB27" s="392">
        <f t="shared" si="13"/>
        <v>5.9579331660805979</v>
      </c>
      <c r="AC27" s="392">
        <f t="shared" si="14"/>
        <v>7.1495197992967174</v>
      </c>
    </row>
    <row r="28" spans="1:29" ht="15.75" x14ac:dyDescent="0.25">
      <c r="A28" s="602"/>
      <c r="B28" s="179" t="s">
        <v>11</v>
      </c>
      <c r="C28" s="393" t="s">
        <v>129</v>
      </c>
      <c r="D28" s="394">
        <v>5129.34</v>
      </c>
      <c r="E28" s="394">
        <v>29994.686000000002</v>
      </c>
      <c r="F28" s="392">
        <f t="shared" si="19"/>
        <v>5.8476696806996609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5129.34</v>
      </c>
      <c r="AA28" s="395">
        <f t="shared" si="8"/>
        <v>29994.686000000002</v>
      </c>
      <c r="AB28" s="392">
        <f t="shared" si="13"/>
        <v>5.8476696806996609</v>
      </c>
      <c r="AC28" s="392">
        <f t="shared" si="14"/>
        <v>7.017203616839593</v>
      </c>
    </row>
    <row r="29" spans="1:29" ht="15.75" x14ac:dyDescent="0.25">
      <c r="A29" s="602"/>
      <c r="B29" s="179" t="s">
        <v>12</v>
      </c>
      <c r="C29" s="393" t="s">
        <v>130</v>
      </c>
      <c r="D29" s="394">
        <v>12367.787</v>
      </c>
      <c r="E29" s="394">
        <v>75468.558000000005</v>
      </c>
      <c r="F29" s="392">
        <f t="shared" si="19"/>
        <v>6.1020260132228996</v>
      </c>
      <c r="G29" s="394">
        <v>1432.1669999999999</v>
      </c>
      <c r="H29" s="394">
        <v>8312.6090000000004</v>
      </c>
      <c r="I29" s="392">
        <f t="shared" si="25"/>
        <v>5.8042176645600696</v>
      </c>
      <c r="J29" s="396">
        <v>45.183</v>
      </c>
      <c r="K29" s="396">
        <v>214.631</v>
      </c>
      <c r="L29" s="396">
        <v>7.0999999999999994E-2</v>
      </c>
      <c r="M29" s="396">
        <v>60.354999999999997</v>
      </c>
      <c r="N29" s="395">
        <f t="shared" si="20"/>
        <v>45.183</v>
      </c>
      <c r="O29" s="395">
        <f t="shared" si="21"/>
        <v>274.98599999999999</v>
      </c>
      <c r="P29" s="392">
        <f t="shared" si="9"/>
        <v>6.0860500630768204</v>
      </c>
      <c r="Q29" s="404">
        <v>2097.2190000000001</v>
      </c>
      <c r="R29" s="404">
        <v>5361.1990000000005</v>
      </c>
      <c r="S29" s="404">
        <v>2.7250000000000001</v>
      </c>
      <c r="T29" s="404">
        <v>2314.9910000000004</v>
      </c>
      <c r="U29" s="396">
        <v>3.3620000000000001</v>
      </c>
      <c r="V29" s="396">
        <v>3039.194</v>
      </c>
      <c r="W29" s="395">
        <f t="shared" si="10"/>
        <v>2097.2190000000001</v>
      </c>
      <c r="X29" s="392">
        <f t="shared" si="11"/>
        <v>10715.384</v>
      </c>
      <c r="Y29" s="392">
        <f t="shared" si="12"/>
        <v>5.1093300222818883</v>
      </c>
      <c r="Z29" s="395">
        <f t="shared" si="8"/>
        <v>15942.356</v>
      </c>
      <c r="AA29" s="395">
        <f t="shared" si="8"/>
        <v>94771.537000000011</v>
      </c>
      <c r="AB29" s="392">
        <f t="shared" si="13"/>
        <v>5.9446381074415857</v>
      </c>
      <c r="AC29" s="392">
        <f t="shared" si="14"/>
        <v>7.133565728929903</v>
      </c>
    </row>
    <row r="30" spans="1:29" ht="15.75" x14ac:dyDescent="0.25">
      <c r="A30" s="602"/>
      <c r="B30" s="179" t="s">
        <v>13</v>
      </c>
      <c r="C30" s="393" t="s">
        <v>131</v>
      </c>
      <c r="D30" s="394">
        <v>1455.9349999999999</v>
      </c>
      <c r="E30" s="394">
        <v>8395.0849999999991</v>
      </c>
      <c r="F30" s="392">
        <f t="shared" si="19"/>
        <v>5.766112498154107</v>
      </c>
      <c r="G30" s="394">
        <v>0</v>
      </c>
      <c r="H30" s="394">
        <v>0</v>
      </c>
      <c r="I30" s="392" t="e">
        <f t="shared" si="25"/>
        <v>#DIV/0!</v>
      </c>
      <c r="J30" s="396">
        <v>726.952</v>
      </c>
      <c r="K30" s="396">
        <v>3122.9480000000003</v>
      </c>
      <c r="L30" s="396">
        <v>0.56599999999999995</v>
      </c>
      <c r="M30" s="396">
        <v>480.863</v>
      </c>
      <c r="N30" s="395">
        <f t="shared" si="20"/>
        <v>726.952</v>
      </c>
      <c r="O30" s="395">
        <f t="shared" si="21"/>
        <v>3603.8110000000001</v>
      </c>
      <c r="P30" s="392">
        <f t="shared" si="9"/>
        <v>4.9574263500203593</v>
      </c>
      <c r="Q30" s="404">
        <v>1026.8659999999998</v>
      </c>
      <c r="R30" s="404">
        <v>2739.4289999999996</v>
      </c>
      <c r="S30" s="404">
        <v>1.177</v>
      </c>
      <c r="T30" s="404">
        <v>999.78600000000006</v>
      </c>
      <c r="U30" s="396">
        <v>1.325</v>
      </c>
      <c r="V30" s="396">
        <v>1401.0119999999999</v>
      </c>
      <c r="W30" s="395">
        <f t="shared" si="10"/>
        <v>1026.8659999999998</v>
      </c>
      <c r="X30" s="392">
        <f t="shared" si="11"/>
        <v>5140.2269999999999</v>
      </c>
      <c r="Y30" s="392">
        <f t="shared" si="12"/>
        <v>5.0057427161869228</v>
      </c>
      <c r="Z30" s="395">
        <f t="shared" si="8"/>
        <v>3209.7529999999997</v>
      </c>
      <c r="AA30" s="395">
        <f t="shared" si="8"/>
        <v>17139.123</v>
      </c>
      <c r="AB30" s="392">
        <f t="shared" si="13"/>
        <v>5.3397015284353664</v>
      </c>
      <c r="AC30" s="392">
        <f t="shared" si="14"/>
        <v>6.4076418341224395</v>
      </c>
    </row>
    <row r="31" spans="1:29" s="407" customFormat="1" ht="42.75" customHeight="1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ref="F31" si="26">E31/D31</f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>
        <f t="shared" si="13"/>
        <v>0</v>
      </c>
      <c r="AC31" s="392"/>
    </row>
    <row r="32" spans="1:29" s="408" customFormat="1" ht="30" customHeight="1" x14ac:dyDescent="0.25">
      <c r="B32" s="409" t="s">
        <v>31</v>
      </c>
      <c r="C32" s="410">
        <v>600</v>
      </c>
      <c r="D32" s="411">
        <f>D23+D14+D6</f>
        <v>58491.934999999998</v>
      </c>
      <c r="E32" s="411">
        <f>E23+E14+E6</f>
        <v>348240.85000000003</v>
      </c>
      <c r="F32" s="411">
        <f>E32/D32</f>
        <v>5.9536558330648495</v>
      </c>
      <c r="G32" s="411">
        <f>G23+G14+G6</f>
        <v>1534.7239999999999</v>
      </c>
      <c r="H32" s="411">
        <f>H23+H14+H6</f>
        <v>9054.6570000000011</v>
      </c>
      <c r="I32" s="411">
        <f>H32/G32</f>
        <v>5.899860170297722</v>
      </c>
      <c r="J32" s="411">
        <f t="shared" ref="J32:O32" si="27">J6+J14+J23</f>
        <v>11358.382</v>
      </c>
      <c r="K32" s="411">
        <f t="shared" si="27"/>
        <v>42201.66</v>
      </c>
      <c r="L32" s="411">
        <f t="shared" si="27"/>
        <v>18.331</v>
      </c>
      <c r="M32" s="411">
        <f t="shared" si="27"/>
        <v>15565.623</v>
      </c>
      <c r="N32" s="411">
        <f t="shared" si="27"/>
        <v>11358.382</v>
      </c>
      <c r="O32" s="411">
        <f t="shared" si="27"/>
        <v>57767.283000000003</v>
      </c>
      <c r="P32" s="412">
        <f t="shared" ref="P32:P40" si="28">O32/N32</f>
        <v>5.0858725300839511</v>
      </c>
      <c r="Q32" s="411">
        <f t="shared" ref="Q32:X32" si="29">Q6+Q14+Q23</f>
        <v>14737.949000000001</v>
      </c>
      <c r="R32" s="411">
        <f t="shared" si="29"/>
        <v>32313.922000000002</v>
      </c>
      <c r="S32" s="411">
        <f t="shared" si="29"/>
        <v>17.32</v>
      </c>
      <c r="T32" s="411">
        <f t="shared" si="29"/>
        <v>14707.369000000001</v>
      </c>
      <c r="U32" s="411">
        <f t="shared" si="29"/>
        <v>20.27</v>
      </c>
      <c r="V32" s="411">
        <f t="shared" si="29"/>
        <v>17774.853999999999</v>
      </c>
      <c r="W32" s="411">
        <f t="shared" si="29"/>
        <v>14737.949000000001</v>
      </c>
      <c r="X32" s="411">
        <f t="shared" si="29"/>
        <v>64796.145000000004</v>
      </c>
      <c r="Y32" s="412">
        <f t="shared" ref="Y32:Y40" si="30">X32/W32</f>
        <v>4.396551039768152</v>
      </c>
      <c r="Z32" s="412">
        <f t="shared" si="8"/>
        <v>86122.989999999991</v>
      </c>
      <c r="AA32" s="412">
        <f t="shared" si="8"/>
        <v>479858.93500000006</v>
      </c>
      <c r="AB32" s="413">
        <f t="shared" si="13"/>
        <v>5.5717867551974232</v>
      </c>
      <c r="AC32" s="414">
        <f t="shared" ref="AC32:AC40" si="31">AB32*1.2</f>
        <v>6.6861441062369078</v>
      </c>
    </row>
    <row r="33" spans="1:29" s="415" customFormat="1" ht="15.75" x14ac:dyDescent="0.25">
      <c r="B33" s="416" t="s">
        <v>22</v>
      </c>
      <c r="C33" s="417"/>
      <c r="D33" s="418">
        <f>SUM(D34:D40)</f>
        <v>58491.934999999998</v>
      </c>
      <c r="E33" s="418">
        <f>SUM(E34:E40)</f>
        <v>348240.85000000003</v>
      </c>
      <c r="F33" s="419">
        <f t="shared" ref="F33:F40" si="32">E33/D33</f>
        <v>5.9536558330648495</v>
      </c>
      <c r="G33" s="418">
        <f>G32</f>
        <v>1534.7239999999999</v>
      </c>
      <c r="H33" s="418">
        <f t="shared" ref="H33:I36" si="33">H32</f>
        <v>9054.6570000000011</v>
      </c>
      <c r="I33" s="418">
        <f t="shared" si="33"/>
        <v>5.899860170297722</v>
      </c>
      <c r="J33" s="419">
        <f>J32</f>
        <v>11358.382</v>
      </c>
      <c r="K33" s="419">
        <f t="shared" ref="K33:X33" si="34">K32</f>
        <v>42201.66</v>
      </c>
      <c r="L33" s="419">
        <f t="shared" si="34"/>
        <v>18.331</v>
      </c>
      <c r="M33" s="419">
        <f t="shared" si="34"/>
        <v>15565.623</v>
      </c>
      <c r="N33" s="419">
        <f t="shared" si="34"/>
        <v>11358.382</v>
      </c>
      <c r="O33" s="419">
        <f t="shared" si="34"/>
        <v>57767.283000000003</v>
      </c>
      <c r="P33" s="420">
        <f t="shared" si="28"/>
        <v>5.0858725300839511</v>
      </c>
      <c r="Q33" s="419">
        <f t="shared" si="34"/>
        <v>14737.949000000001</v>
      </c>
      <c r="R33" s="419">
        <f t="shared" si="34"/>
        <v>32313.922000000002</v>
      </c>
      <c r="S33" s="419">
        <f t="shared" si="34"/>
        <v>17.32</v>
      </c>
      <c r="T33" s="419">
        <f t="shared" si="34"/>
        <v>14707.369000000001</v>
      </c>
      <c r="U33" s="419">
        <f t="shared" si="34"/>
        <v>20.27</v>
      </c>
      <c r="V33" s="419">
        <f t="shared" si="34"/>
        <v>17774.853999999999</v>
      </c>
      <c r="W33" s="419">
        <f t="shared" si="34"/>
        <v>14737.949000000001</v>
      </c>
      <c r="X33" s="419">
        <f t="shared" si="34"/>
        <v>64796.145000000004</v>
      </c>
      <c r="Y33" s="420">
        <f t="shared" si="30"/>
        <v>4.396551039768152</v>
      </c>
      <c r="Z33" s="420">
        <f t="shared" si="8"/>
        <v>86122.989999999991</v>
      </c>
      <c r="AA33" s="420">
        <f t="shared" si="8"/>
        <v>479858.93500000006</v>
      </c>
      <c r="AB33" s="392">
        <f t="shared" si="13"/>
        <v>5.5717867551974232</v>
      </c>
      <c r="AC33" s="392">
        <f t="shared" si="31"/>
        <v>6.6861441062369078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5">D7+D15+D24</f>
        <v>1470.73</v>
      </c>
      <c r="E34" s="420">
        <f t="shared" si="35"/>
        <v>7562.8539999999994</v>
      </c>
      <c r="F34" s="420">
        <f t="shared" si="32"/>
        <v>5.1422450075812689</v>
      </c>
      <c r="G34" s="420">
        <f t="shared" ref="G34:H40" si="36">G7+G15+G24</f>
        <v>0</v>
      </c>
      <c r="H34" s="420">
        <f t="shared" si="36"/>
        <v>0</v>
      </c>
      <c r="I34" s="418">
        <f t="shared" si="33"/>
        <v>5.899860170297722</v>
      </c>
      <c r="J34" s="420">
        <f t="shared" ref="J34:O40" si="37">J7+J15+J24</f>
        <v>1589.056</v>
      </c>
      <c r="K34" s="420">
        <f t="shared" si="37"/>
        <v>5446.0149999999994</v>
      </c>
      <c r="L34" s="420">
        <f t="shared" si="37"/>
        <v>3.48</v>
      </c>
      <c r="M34" s="420">
        <f t="shared" si="37"/>
        <v>2954.761</v>
      </c>
      <c r="N34" s="420">
        <f t="shared" si="37"/>
        <v>1589.056</v>
      </c>
      <c r="O34" s="420">
        <f t="shared" si="37"/>
        <v>8400.7759999999998</v>
      </c>
      <c r="P34" s="420">
        <f t="shared" si="28"/>
        <v>5.2866456562890169</v>
      </c>
      <c r="Q34" s="420">
        <f t="shared" ref="Q34:X40" si="38">Q7+Q15+Q24</f>
        <v>918.62900000000002</v>
      </c>
      <c r="R34" s="420">
        <f t="shared" si="38"/>
        <v>1711.489</v>
      </c>
      <c r="S34" s="420">
        <f t="shared" si="38"/>
        <v>1.5329999999999999</v>
      </c>
      <c r="T34" s="420">
        <f t="shared" si="38"/>
        <v>1302.2439999999999</v>
      </c>
      <c r="U34" s="420">
        <f t="shared" si="38"/>
        <v>1.7709999999999999</v>
      </c>
      <c r="V34" s="420">
        <f t="shared" si="38"/>
        <v>540.82299999999998</v>
      </c>
      <c r="W34" s="420">
        <f t="shared" si="38"/>
        <v>918.62900000000002</v>
      </c>
      <c r="X34" s="420">
        <f t="shared" si="38"/>
        <v>3554.556</v>
      </c>
      <c r="Y34" s="420">
        <f t="shared" si="30"/>
        <v>3.8694140942643873</v>
      </c>
      <c r="Z34" s="420">
        <f t="shared" si="8"/>
        <v>3978.415</v>
      </c>
      <c r="AA34" s="420">
        <f t="shared" si="8"/>
        <v>19518.186000000002</v>
      </c>
      <c r="AB34" s="392">
        <f t="shared" si="13"/>
        <v>4.906020613736878</v>
      </c>
      <c r="AC34" s="392">
        <f t="shared" si="31"/>
        <v>5.8872247364842538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5"/>
        <v>0</v>
      </c>
      <c r="E35" s="420">
        <f>E8+E16+E25</f>
        <v>0</v>
      </c>
      <c r="F35" s="420" t="e">
        <f t="shared" si="32"/>
        <v>#DIV/0!</v>
      </c>
      <c r="G35" s="420">
        <f t="shared" si="36"/>
        <v>0</v>
      </c>
      <c r="H35" s="420">
        <f t="shared" si="36"/>
        <v>0</v>
      </c>
      <c r="I35" s="418">
        <f t="shared" si="33"/>
        <v>5.899860170297722</v>
      </c>
      <c r="J35" s="420">
        <f t="shared" si="37"/>
        <v>0</v>
      </c>
      <c r="K35" s="420">
        <f t="shared" si="37"/>
        <v>0</v>
      </c>
      <c r="L35" s="420">
        <f t="shared" si="37"/>
        <v>0</v>
      </c>
      <c r="M35" s="420">
        <f t="shared" si="37"/>
        <v>0</v>
      </c>
      <c r="N35" s="420">
        <f t="shared" si="37"/>
        <v>0</v>
      </c>
      <c r="O35" s="420">
        <f t="shared" si="37"/>
        <v>0</v>
      </c>
      <c r="P35" s="420" t="e">
        <f t="shared" si="28"/>
        <v>#DIV/0!</v>
      </c>
      <c r="Q35" s="420">
        <f t="shared" si="38"/>
        <v>0</v>
      </c>
      <c r="R35" s="420">
        <f t="shared" si="38"/>
        <v>0</v>
      </c>
      <c r="S35" s="420">
        <f t="shared" si="38"/>
        <v>0</v>
      </c>
      <c r="T35" s="420">
        <f t="shared" si="38"/>
        <v>0</v>
      </c>
      <c r="U35" s="420">
        <f t="shared" si="38"/>
        <v>0</v>
      </c>
      <c r="V35" s="420">
        <f t="shared" si="38"/>
        <v>0</v>
      </c>
      <c r="W35" s="420">
        <f t="shared" si="38"/>
        <v>0</v>
      </c>
      <c r="X35" s="420">
        <f t="shared" si="38"/>
        <v>0</v>
      </c>
      <c r="Y35" s="420" t="e">
        <f t="shared" si="30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1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5"/>
        <v>0</v>
      </c>
      <c r="E36" s="420">
        <f t="shared" si="35"/>
        <v>0</v>
      </c>
      <c r="F36" s="420" t="e">
        <f t="shared" si="32"/>
        <v>#DIV/0!</v>
      </c>
      <c r="G36" s="420">
        <f t="shared" si="36"/>
        <v>0</v>
      </c>
      <c r="H36" s="420">
        <f t="shared" si="36"/>
        <v>0</v>
      </c>
      <c r="I36" s="418">
        <f t="shared" si="33"/>
        <v>5.899860170297722</v>
      </c>
      <c r="J36" s="420">
        <f t="shared" si="37"/>
        <v>0</v>
      </c>
      <c r="K36" s="420">
        <f t="shared" si="37"/>
        <v>0</v>
      </c>
      <c r="L36" s="420">
        <f t="shared" si="37"/>
        <v>0</v>
      </c>
      <c r="M36" s="420">
        <f t="shared" si="37"/>
        <v>0</v>
      </c>
      <c r="N36" s="420">
        <f t="shared" si="37"/>
        <v>0</v>
      </c>
      <c r="O36" s="420">
        <f t="shared" si="37"/>
        <v>0</v>
      </c>
      <c r="P36" s="420" t="e">
        <f t="shared" si="28"/>
        <v>#DIV/0!</v>
      </c>
      <c r="Q36" s="420">
        <f t="shared" si="38"/>
        <v>0</v>
      </c>
      <c r="R36" s="420">
        <f t="shared" si="38"/>
        <v>0</v>
      </c>
      <c r="S36" s="420">
        <f t="shared" si="38"/>
        <v>0</v>
      </c>
      <c r="T36" s="420">
        <f t="shared" si="38"/>
        <v>0</v>
      </c>
      <c r="U36" s="420">
        <f t="shared" si="38"/>
        <v>0</v>
      </c>
      <c r="V36" s="420">
        <f t="shared" si="38"/>
        <v>0</v>
      </c>
      <c r="W36" s="420">
        <f t="shared" si="38"/>
        <v>0</v>
      </c>
      <c r="X36" s="420">
        <f t="shared" si="38"/>
        <v>0</v>
      </c>
      <c r="Y36" s="420" t="e">
        <f t="shared" si="30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1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5"/>
        <v>38068.142999999996</v>
      </c>
      <c r="E37" s="420">
        <f t="shared" si="35"/>
        <v>226819.66700000002</v>
      </c>
      <c r="F37" s="420">
        <f t="shared" si="32"/>
        <v>5.9582540445957672</v>
      </c>
      <c r="G37" s="420">
        <f t="shared" si="36"/>
        <v>102.557</v>
      </c>
      <c r="H37" s="420">
        <f t="shared" si="36"/>
        <v>742.048</v>
      </c>
      <c r="I37" s="420">
        <f t="shared" ref="I37:I40" si="39">H37/G37</f>
        <v>7.2354690562321435</v>
      </c>
      <c r="J37" s="420">
        <f t="shared" si="37"/>
        <v>6842.6480000000001</v>
      </c>
      <c r="K37" s="420">
        <f t="shared" si="37"/>
        <v>25000.534</v>
      </c>
      <c r="L37" s="420">
        <f t="shared" si="37"/>
        <v>10.051</v>
      </c>
      <c r="M37" s="420">
        <f t="shared" si="37"/>
        <v>8534.6749999999993</v>
      </c>
      <c r="N37" s="420">
        <f t="shared" si="37"/>
        <v>6842.6480000000001</v>
      </c>
      <c r="O37" s="420">
        <f t="shared" si="37"/>
        <v>33535.208999999995</v>
      </c>
      <c r="P37" s="420">
        <f t="shared" si="28"/>
        <v>4.900911021581118</v>
      </c>
      <c r="Q37" s="420">
        <f t="shared" si="38"/>
        <v>4558.1990000000005</v>
      </c>
      <c r="R37" s="420">
        <f t="shared" si="38"/>
        <v>10780.727999999999</v>
      </c>
      <c r="S37" s="420">
        <f t="shared" si="38"/>
        <v>7.0239999999999991</v>
      </c>
      <c r="T37" s="420">
        <f t="shared" si="38"/>
        <v>5962.5889999999999</v>
      </c>
      <c r="U37" s="420">
        <f t="shared" si="38"/>
        <v>7.8370000000000006</v>
      </c>
      <c r="V37" s="420">
        <f t="shared" si="38"/>
        <v>7493.476999999999</v>
      </c>
      <c r="W37" s="420">
        <f t="shared" si="38"/>
        <v>4558.1990000000005</v>
      </c>
      <c r="X37" s="420">
        <f t="shared" si="38"/>
        <v>24236.793999999998</v>
      </c>
      <c r="Y37" s="420">
        <f t="shared" si="30"/>
        <v>5.3171864589501237</v>
      </c>
      <c r="Z37" s="420">
        <f t="shared" si="8"/>
        <v>49571.546999999999</v>
      </c>
      <c r="AA37" s="420">
        <f t="shared" si="8"/>
        <v>285333.71799999999</v>
      </c>
      <c r="AB37" s="392">
        <f t="shared" si="13"/>
        <v>5.7559978509446159</v>
      </c>
      <c r="AC37" s="392">
        <f t="shared" si="31"/>
        <v>6.9071974211335387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5"/>
        <v>5129.34</v>
      </c>
      <c r="E38" s="420">
        <f t="shared" si="35"/>
        <v>29994.686000000002</v>
      </c>
      <c r="F38" s="420">
        <f t="shared" si="32"/>
        <v>5.8476696806996609</v>
      </c>
      <c r="G38" s="420">
        <f t="shared" si="36"/>
        <v>0</v>
      </c>
      <c r="H38" s="420">
        <f t="shared" si="36"/>
        <v>0</v>
      </c>
      <c r="I38" s="420" t="e">
        <f t="shared" si="39"/>
        <v>#DIV/0!</v>
      </c>
      <c r="J38" s="420">
        <f t="shared" si="37"/>
        <v>467.56799999999998</v>
      </c>
      <c r="K38" s="420">
        <f t="shared" si="37"/>
        <v>2108.6289999999999</v>
      </c>
      <c r="L38" s="420">
        <f t="shared" si="37"/>
        <v>1.302</v>
      </c>
      <c r="M38" s="420">
        <f t="shared" si="37"/>
        <v>1105.4749999999999</v>
      </c>
      <c r="N38" s="420">
        <f t="shared" si="37"/>
        <v>467.56799999999998</v>
      </c>
      <c r="O38" s="420">
        <f t="shared" si="37"/>
        <v>3214.1039999999998</v>
      </c>
      <c r="P38" s="420">
        <f t="shared" si="28"/>
        <v>6.8740889025767373</v>
      </c>
      <c r="Q38" s="420">
        <f t="shared" si="38"/>
        <v>0</v>
      </c>
      <c r="R38" s="420">
        <f t="shared" si="38"/>
        <v>0</v>
      </c>
      <c r="S38" s="420">
        <f t="shared" si="38"/>
        <v>0</v>
      </c>
      <c r="T38" s="420">
        <f t="shared" si="38"/>
        <v>0</v>
      </c>
      <c r="U38" s="420">
        <f t="shared" si="38"/>
        <v>0</v>
      </c>
      <c r="V38" s="420">
        <f t="shared" si="38"/>
        <v>0</v>
      </c>
      <c r="W38" s="420">
        <f t="shared" si="38"/>
        <v>0</v>
      </c>
      <c r="X38" s="420">
        <f t="shared" si="38"/>
        <v>0</v>
      </c>
      <c r="Y38" s="420" t="e">
        <f t="shared" si="30"/>
        <v>#DIV/0!</v>
      </c>
      <c r="Z38" s="420">
        <f t="shared" si="8"/>
        <v>5596.9080000000004</v>
      </c>
      <c r="AA38" s="420">
        <f t="shared" si="8"/>
        <v>33208.79</v>
      </c>
      <c r="AB38" s="392">
        <f t="shared" si="13"/>
        <v>5.93341716533486</v>
      </c>
      <c r="AC38" s="392">
        <f t="shared" si="31"/>
        <v>7.120100598401832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5"/>
        <v>12367.787</v>
      </c>
      <c r="E39" s="420">
        <f t="shared" si="35"/>
        <v>75468.558000000005</v>
      </c>
      <c r="F39" s="420">
        <f t="shared" si="32"/>
        <v>6.1020260132228996</v>
      </c>
      <c r="G39" s="420">
        <f t="shared" si="36"/>
        <v>1432.1669999999999</v>
      </c>
      <c r="H39" s="420">
        <f t="shared" si="36"/>
        <v>8312.6090000000004</v>
      </c>
      <c r="I39" s="420">
        <f t="shared" si="39"/>
        <v>5.8042176645600696</v>
      </c>
      <c r="J39" s="420">
        <f t="shared" si="37"/>
        <v>1551.1120000000001</v>
      </c>
      <c r="K39" s="420">
        <f t="shared" si="37"/>
        <v>5989.2430000000004</v>
      </c>
      <c r="L39" s="420">
        <f t="shared" si="37"/>
        <v>2.7080000000000002</v>
      </c>
      <c r="M39" s="420">
        <f t="shared" si="37"/>
        <v>2299.8539999999998</v>
      </c>
      <c r="N39" s="420">
        <f t="shared" si="37"/>
        <v>1551.1120000000001</v>
      </c>
      <c r="O39" s="420">
        <f t="shared" si="37"/>
        <v>8289.0969999999998</v>
      </c>
      <c r="P39" s="420">
        <f t="shared" si="28"/>
        <v>5.3439706481543556</v>
      </c>
      <c r="Q39" s="420">
        <f t="shared" si="38"/>
        <v>8038.1570000000002</v>
      </c>
      <c r="R39" s="420">
        <f t="shared" si="38"/>
        <v>16696.412</v>
      </c>
      <c r="S39" s="420">
        <f t="shared" si="38"/>
        <v>7.2940000000000005</v>
      </c>
      <c r="T39" s="420">
        <f t="shared" si="38"/>
        <v>6194.7570000000005</v>
      </c>
      <c r="U39" s="420">
        <f t="shared" si="38"/>
        <v>9.1829999999999998</v>
      </c>
      <c r="V39" s="420">
        <f t="shared" si="38"/>
        <v>8179.0349999999999</v>
      </c>
      <c r="W39" s="420">
        <f t="shared" si="38"/>
        <v>8038.1570000000002</v>
      </c>
      <c r="X39" s="420">
        <f t="shared" si="38"/>
        <v>31070.203999999998</v>
      </c>
      <c r="Y39" s="420">
        <f t="shared" si="30"/>
        <v>3.8653392811312339</v>
      </c>
      <c r="Z39" s="420">
        <f t="shared" si="8"/>
        <v>23389.222999999998</v>
      </c>
      <c r="AA39" s="420">
        <f t="shared" si="8"/>
        <v>123140.46800000001</v>
      </c>
      <c r="AB39" s="392">
        <f t="shared" si="13"/>
        <v>5.2648379127429763</v>
      </c>
      <c r="AC39" s="392">
        <f t="shared" si="31"/>
        <v>6.3178054952915712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5"/>
        <v>1455.9349999999999</v>
      </c>
      <c r="E40" s="420">
        <f t="shared" si="35"/>
        <v>8395.0849999999991</v>
      </c>
      <c r="F40" s="420">
        <f t="shared" si="32"/>
        <v>5.766112498154107</v>
      </c>
      <c r="G40" s="420">
        <f t="shared" si="36"/>
        <v>0</v>
      </c>
      <c r="H40" s="420">
        <f t="shared" si="36"/>
        <v>0</v>
      </c>
      <c r="I40" s="420" t="e">
        <f t="shared" si="39"/>
        <v>#DIV/0!</v>
      </c>
      <c r="J40" s="420">
        <f t="shared" si="37"/>
        <v>907.99800000000005</v>
      </c>
      <c r="K40" s="420">
        <f t="shared" si="37"/>
        <v>3657.2390000000005</v>
      </c>
      <c r="L40" s="420">
        <f t="shared" si="37"/>
        <v>0.78999999999999992</v>
      </c>
      <c r="M40" s="420">
        <f t="shared" si="37"/>
        <v>670.85799999999995</v>
      </c>
      <c r="N40" s="420">
        <f t="shared" si="37"/>
        <v>907.99800000000005</v>
      </c>
      <c r="O40" s="420">
        <f t="shared" si="37"/>
        <v>4328.0969999999998</v>
      </c>
      <c r="P40" s="420">
        <f t="shared" si="28"/>
        <v>4.7666371511831516</v>
      </c>
      <c r="Q40" s="420">
        <f t="shared" si="38"/>
        <v>1222.9639999999997</v>
      </c>
      <c r="R40" s="420">
        <f t="shared" si="38"/>
        <v>3125.2929999999997</v>
      </c>
      <c r="S40" s="420">
        <f t="shared" si="38"/>
        <v>1.4690000000000001</v>
      </c>
      <c r="T40" s="420">
        <f t="shared" si="38"/>
        <v>1247.779</v>
      </c>
      <c r="U40" s="420">
        <f t="shared" si="38"/>
        <v>1.4789999999999999</v>
      </c>
      <c r="V40" s="420">
        <f t="shared" si="38"/>
        <v>1561.519</v>
      </c>
      <c r="W40" s="420">
        <f t="shared" si="38"/>
        <v>1222.9639999999997</v>
      </c>
      <c r="X40" s="420">
        <f t="shared" si="38"/>
        <v>5934.5910000000003</v>
      </c>
      <c r="Y40" s="420">
        <f t="shared" si="30"/>
        <v>4.8526293496783239</v>
      </c>
      <c r="Z40" s="420">
        <f t="shared" si="8"/>
        <v>3586.8969999999995</v>
      </c>
      <c r="AA40" s="420">
        <f t="shared" si="8"/>
        <v>18657.773000000001</v>
      </c>
      <c r="AB40" s="392">
        <f t="shared" si="13"/>
        <v>5.2016472733953618</v>
      </c>
      <c r="AC40" s="392">
        <f t="shared" si="31"/>
        <v>6.2419767280744338</v>
      </c>
    </row>
    <row r="41" spans="1:29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D23:E33 Q6:V31 J6:M6 J14:M30 G14:H14 G23:H30 D6:E6 D14:E14 G6:H6">
      <formula1>-9.99999999999999E+23</formula1>
      <formula2>9.99999999999999E+23</formula2>
    </dataValidation>
  </dataValidations>
  <pageMargins left="0.7" right="0.7" top="0.75" bottom="0.75" header="0.3" footer="0.3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8"/>
  <sheetViews>
    <sheetView view="pageBreakPreview" zoomScale="60" zoomScaleNormal="100" workbookViewId="0">
      <selection activeCell="P14" sqref="P14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68.2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41.25" customHeight="1" x14ac:dyDescent="0.25">
      <c r="B3" s="612" t="s">
        <v>189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87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850.15499999999997</v>
      </c>
      <c r="K6" s="392">
        <f t="shared" si="4"/>
        <v>2778.1480000000001</v>
      </c>
      <c r="L6" s="392">
        <f t="shared" si="4"/>
        <v>2.351</v>
      </c>
      <c r="M6" s="392">
        <f t="shared" si="4"/>
        <v>1882.6019999999999</v>
      </c>
      <c r="N6" s="392">
        <f t="shared" ref="N6:N13" si="5">J6</f>
        <v>850.15499999999997</v>
      </c>
      <c r="O6" s="392">
        <f t="shared" ref="O6:O13" si="6">K6+M6</f>
        <v>4660.75</v>
      </c>
      <c r="P6" s="392">
        <f>O6/N6</f>
        <v>5.4822355923331632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850.15499999999997</v>
      </c>
      <c r="AA6" s="392">
        <f t="shared" si="8"/>
        <v>4660.75</v>
      </c>
      <c r="AB6" s="392">
        <f>IFERROR(AA6/Z6,0)</f>
        <v>5.4822355923331632</v>
      </c>
      <c r="AC6" s="392">
        <f>AB6*1.2</f>
        <v>6.5786827107997956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850.15499999999997</v>
      </c>
      <c r="K7" s="394">
        <v>2778.1480000000001</v>
      </c>
      <c r="L7" s="394">
        <v>2.1419999999999999</v>
      </c>
      <c r="M7" s="394">
        <v>1715.6289999999999</v>
      </c>
      <c r="N7" s="395">
        <f t="shared" si="5"/>
        <v>850.15499999999997</v>
      </c>
      <c r="O7" s="395">
        <f t="shared" si="6"/>
        <v>4493.777</v>
      </c>
      <c r="P7" s="392">
        <f t="shared" ref="P7:P30" si="9">O7/N7</f>
        <v>5.2858325834700732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850.15499999999997</v>
      </c>
      <c r="AA7" s="395">
        <f t="shared" si="8"/>
        <v>4493.777</v>
      </c>
      <c r="AB7" s="392">
        <f t="shared" ref="AB7:AB40" si="13">IFERROR(AA7/Z7,0)</f>
        <v>5.2858325834700732</v>
      </c>
      <c r="AC7" s="392">
        <f t="shared" ref="AC7:AC30" si="14">AB7*1.2</f>
        <v>6.3429991001640875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s="403" customFormat="1" ht="15.75" x14ac:dyDescent="0.25">
      <c r="A10" s="602"/>
      <c r="B10" s="519" t="s">
        <v>10</v>
      </c>
      <c r="C10" s="398" t="s">
        <v>111</v>
      </c>
      <c r="D10" s="399">
        <v>0</v>
      </c>
      <c r="E10" s="399">
        <v>0</v>
      </c>
      <c r="F10" s="400" t="e">
        <f t="shared" si="1"/>
        <v>#DIV/0!</v>
      </c>
      <c r="G10" s="399">
        <v>0</v>
      </c>
      <c r="H10" s="399">
        <v>0</v>
      </c>
      <c r="I10" s="400" t="e">
        <f t="shared" si="3"/>
        <v>#DIV/0!</v>
      </c>
      <c r="J10" s="399">
        <v>0</v>
      </c>
      <c r="K10" s="399">
        <v>0</v>
      </c>
      <c r="L10" s="399">
        <v>0.20899999999999999</v>
      </c>
      <c r="M10" s="399">
        <v>166.97300000000001</v>
      </c>
      <c r="N10" s="401">
        <f t="shared" si="5"/>
        <v>0</v>
      </c>
      <c r="O10" s="401">
        <f t="shared" si="6"/>
        <v>166.97300000000001</v>
      </c>
      <c r="P10" s="400" t="e">
        <f t="shared" si="9"/>
        <v>#DIV/0!</v>
      </c>
      <c r="Q10" s="520"/>
      <c r="R10" s="520"/>
      <c r="S10" s="520"/>
      <c r="T10" s="520"/>
      <c r="U10" s="520"/>
      <c r="V10" s="520"/>
      <c r="W10" s="401">
        <f t="shared" si="10"/>
        <v>0</v>
      </c>
      <c r="X10" s="400">
        <f t="shared" si="11"/>
        <v>0</v>
      </c>
      <c r="Y10" s="400" t="e">
        <f t="shared" si="12"/>
        <v>#DIV/0!</v>
      </c>
      <c r="Z10" s="401">
        <f t="shared" si="8"/>
        <v>0</v>
      </c>
      <c r="AA10" s="401">
        <f t="shared" si="8"/>
        <v>166.97300000000001</v>
      </c>
      <c r="AB10" s="392">
        <f t="shared" si="13"/>
        <v>0</v>
      </c>
      <c r="AC10" s="392">
        <f t="shared" si="14"/>
        <v>0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11825.017000000002</v>
      </c>
      <c r="K14" s="392">
        <f t="shared" si="17"/>
        <v>48467.479999999996</v>
      </c>
      <c r="L14" s="392">
        <f t="shared" si="17"/>
        <v>19.079999999999998</v>
      </c>
      <c r="M14" s="392">
        <f t="shared" si="17"/>
        <v>15283.088</v>
      </c>
      <c r="N14" s="392">
        <f>J14</f>
        <v>11825.017000000002</v>
      </c>
      <c r="O14" s="392">
        <f>K14+M14</f>
        <v>63750.567999999999</v>
      </c>
      <c r="P14" s="392">
        <f t="shared" si="9"/>
        <v>5.3911607907202157</v>
      </c>
      <c r="Q14" s="392">
        <f t="shared" ref="Q14:V14" si="18">SUM(Q15:Q21)</f>
        <v>12519.202999999998</v>
      </c>
      <c r="R14" s="392">
        <f t="shared" si="18"/>
        <v>29937.541000000001</v>
      </c>
      <c r="S14" s="392">
        <f t="shared" si="18"/>
        <v>14.32</v>
      </c>
      <c r="T14" s="392">
        <f t="shared" si="18"/>
        <v>11468.978999999999</v>
      </c>
      <c r="U14" s="392">
        <f t="shared" si="18"/>
        <v>16.844000000000001</v>
      </c>
      <c r="V14" s="392">
        <f t="shared" si="18"/>
        <v>14696.380999999999</v>
      </c>
      <c r="W14" s="392">
        <f t="shared" si="10"/>
        <v>12519.202999999998</v>
      </c>
      <c r="X14" s="392">
        <f t="shared" si="11"/>
        <v>56102.901000000005</v>
      </c>
      <c r="Y14" s="392">
        <f t="shared" si="12"/>
        <v>4.4813476544792836</v>
      </c>
      <c r="Z14" s="392">
        <f t="shared" si="8"/>
        <v>24344.22</v>
      </c>
      <c r="AA14" s="392">
        <f t="shared" si="8"/>
        <v>119853.46900000001</v>
      </c>
      <c r="AB14" s="392">
        <f t="shared" si="13"/>
        <v>4.9232823643558925</v>
      </c>
      <c r="AC14" s="392">
        <f t="shared" si="14"/>
        <v>5.9079388372270705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705.32400000000007</v>
      </c>
      <c r="K15" s="396">
        <v>2726.4059999999999</v>
      </c>
      <c r="L15" s="396">
        <v>1.5379999999999998</v>
      </c>
      <c r="M15" s="396">
        <v>1232.5519999999999</v>
      </c>
      <c r="N15" s="395">
        <f t="shared" ref="N15:N30" si="20">J15</f>
        <v>705.32400000000007</v>
      </c>
      <c r="O15" s="395">
        <f>K15+M15</f>
        <v>3958.9579999999996</v>
      </c>
      <c r="P15" s="392">
        <f t="shared" si="9"/>
        <v>5.6129636876102316</v>
      </c>
      <c r="Q15" s="396">
        <v>893.92</v>
      </c>
      <c r="R15" s="396">
        <v>1979.6999999999998</v>
      </c>
      <c r="S15" s="396">
        <v>1.5479999999999998</v>
      </c>
      <c r="T15" s="396">
        <v>1239.547</v>
      </c>
      <c r="U15" s="396">
        <v>1.762</v>
      </c>
      <c r="V15" s="396">
        <v>534.34400000000005</v>
      </c>
      <c r="W15" s="395">
        <f>Q15</f>
        <v>893.92</v>
      </c>
      <c r="X15" s="392">
        <f t="shared" si="11"/>
        <v>3753.5909999999999</v>
      </c>
      <c r="Y15" s="392">
        <f t="shared" si="12"/>
        <v>4.1990234025416147</v>
      </c>
      <c r="Z15" s="395">
        <f t="shared" si="8"/>
        <v>1599.2440000000001</v>
      </c>
      <c r="AA15" s="395">
        <f t="shared" si="8"/>
        <v>7712.5489999999991</v>
      </c>
      <c r="AB15" s="392">
        <f t="shared" si="13"/>
        <v>4.8226218138070225</v>
      </c>
      <c r="AC15" s="392">
        <f t="shared" si="14"/>
        <v>5.7871461765684264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8401.8140000000003</v>
      </c>
      <c r="K18" s="396">
        <v>33980.748999999996</v>
      </c>
      <c r="L18" s="396">
        <v>12.683999999999999</v>
      </c>
      <c r="M18" s="396">
        <v>10159.053</v>
      </c>
      <c r="N18" s="395">
        <f t="shared" si="20"/>
        <v>8401.8140000000003</v>
      </c>
      <c r="O18" s="395">
        <f t="shared" si="21"/>
        <v>44139.801999999996</v>
      </c>
      <c r="P18" s="392">
        <f t="shared" si="9"/>
        <v>5.2536038050830447</v>
      </c>
      <c r="Q18" s="396">
        <v>4392.1489999999994</v>
      </c>
      <c r="R18" s="396">
        <v>11441.85</v>
      </c>
      <c r="S18" s="396">
        <v>6.9779999999999998</v>
      </c>
      <c r="T18" s="396">
        <v>5588.7729999999992</v>
      </c>
      <c r="U18" s="396">
        <v>7.51</v>
      </c>
      <c r="V18" s="396">
        <v>7187.2749999999996</v>
      </c>
      <c r="W18" s="395">
        <f t="shared" si="10"/>
        <v>4392.1489999999994</v>
      </c>
      <c r="X18" s="392">
        <f t="shared" si="11"/>
        <v>24217.898000000001</v>
      </c>
      <c r="Y18" s="392">
        <f t="shared" si="12"/>
        <v>5.5139062905197447</v>
      </c>
      <c r="Z18" s="395">
        <f t="shared" si="8"/>
        <v>12793.963</v>
      </c>
      <c r="AA18" s="395">
        <f t="shared" si="8"/>
        <v>68357.7</v>
      </c>
      <c r="AB18" s="392">
        <f t="shared" si="13"/>
        <v>5.3429652719802299</v>
      </c>
      <c r="AC18" s="392">
        <f t="shared" si="14"/>
        <v>6.4115583263762757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544.31600000000003</v>
      </c>
      <c r="K19" s="396">
        <v>2575.598</v>
      </c>
      <c r="L19" s="396">
        <v>0.745</v>
      </c>
      <c r="M19" s="396">
        <v>596.68600000000004</v>
      </c>
      <c r="N19" s="395">
        <f t="shared" si="20"/>
        <v>544.31600000000003</v>
      </c>
      <c r="O19" s="395">
        <f t="shared" si="21"/>
        <v>3172.2840000000001</v>
      </c>
      <c r="P19" s="392">
        <f t="shared" si="9"/>
        <v>5.8280190183643326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544.31600000000003</v>
      </c>
      <c r="AA19" s="395">
        <f t="shared" si="8"/>
        <v>3172.2840000000001</v>
      </c>
      <c r="AB19" s="392">
        <f t="shared" si="13"/>
        <v>5.8280190183643326</v>
      </c>
      <c r="AC19" s="392">
        <f t="shared" si="14"/>
        <v>6.9936228220371985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1821.5610000000001</v>
      </c>
      <c r="K20" s="396">
        <v>8037.2969999999996</v>
      </c>
      <c r="L20" s="396">
        <v>3.6339999999999999</v>
      </c>
      <c r="M20" s="396">
        <v>2911.056</v>
      </c>
      <c r="N20" s="395">
        <f t="shared" si="20"/>
        <v>1821.5610000000001</v>
      </c>
      <c r="O20" s="395">
        <f t="shared" si="21"/>
        <v>10948.352999999999</v>
      </c>
      <c r="P20" s="392">
        <f t="shared" si="9"/>
        <v>6.0104234774459915</v>
      </c>
      <c r="Q20" s="396">
        <v>6977.2619999999997</v>
      </c>
      <c r="R20" s="396">
        <v>15905.578000000001</v>
      </c>
      <c r="S20" s="396">
        <v>5.3710000000000004</v>
      </c>
      <c r="T20" s="396">
        <v>4301.8240000000005</v>
      </c>
      <c r="U20" s="396">
        <v>7.3439999999999994</v>
      </c>
      <c r="V20" s="396">
        <v>6736.79</v>
      </c>
      <c r="W20" s="395">
        <f t="shared" si="10"/>
        <v>6977.2619999999997</v>
      </c>
      <c r="X20" s="392">
        <f t="shared" si="11"/>
        <v>26944.192000000003</v>
      </c>
      <c r="Y20" s="392">
        <f t="shared" si="12"/>
        <v>3.8617142369026709</v>
      </c>
      <c r="Z20" s="395">
        <f t="shared" si="8"/>
        <v>8798.8230000000003</v>
      </c>
      <c r="AA20" s="395">
        <f t="shared" si="8"/>
        <v>37892.544999999998</v>
      </c>
      <c r="AB20" s="392">
        <f t="shared" si="13"/>
        <v>4.3065470233916514</v>
      </c>
      <c r="AC20" s="392">
        <f t="shared" si="14"/>
        <v>5.1678564280699817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352.00199999999995</v>
      </c>
      <c r="K21" s="396">
        <v>1147.43</v>
      </c>
      <c r="L21" s="396">
        <v>0.47899999999999998</v>
      </c>
      <c r="M21" s="396">
        <v>383.74099999999999</v>
      </c>
      <c r="N21" s="395">
        <f t="shared" si="20"/>
        <v>352.00199999999995</v>
      </c>
      <c r="O21" s="395">
        <f t="shared" si="21"/>
        <v>1531.171</v>
      </c>
      <c r="P21" s="392">
        <f t="shared" si="9"/>
        <v>4.3498928983358054</v>
      </c>
      <c r="Q21" s="396">
        <v>255.87200000000001</v>
      </c>
      <c r="R21" s="396">
        <v>610.41300000000001</v>
      </c>
      <c r="S21" s="396">
        <v>0.42299999999999999</v>
      </c>
      <c r="T21" s="396">
        <v>338.83500000000004</v>
      </c>
      <c r="U21" s="396">
        <v>0.22800000000000001</v>
      </c>
      <c r="V21" s="396">
        <v>237.97200000000001</v>
      </c>
      <c r="W21" s="395">
        <f t="shared" si="10"/>
        <v>255.87200000000001</v>
      </c>
      <c r="X21" s="392">
        <f t="shared" si="11"/>
        <v>1187.22</v>
      </c>
      <c r="Y21" s="392">
        <f t="shared" si="12"/>
        <v>4.6398980740370179</v>
      </c>
      <c r="Z21" s="395">
        <f t="shared" si="8"/>
        <v>607.87400000000002</v>
      </c>
      <c r="AA21" s="395">
        <f t="shared" si="8"/>
        <v>2718.3910000000001</v>
      </c>
      <c r="AB21" s="392">
        <f t="shared" si="13"/>
        <v>4.4719645847659217</v>
      </c>
      <c r="AC21" s="392">
        <f t="shared" si="14"/>
        <v>5.3663575017191061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69749.304999999993</v>
      </c>
      <c r="E23" s="392">
        <f>SUM(E24:E30)</f>
        <v>467202.76400000002</v>
      </c>
      <c r="F23" s="392">
        <f t="shared" si="19"/>
        <v>6.6983142556044113</v>
      </c>
      <c r="G23" s="392">
        <f t="shared" ref="G23:H23" si="22">SUM(G24:G30)</f>
        <v>1050.884</v>
      </c>
      <c r="H23" s="392">
        <f t="shared" si="22"/>
        <v>6147.3910000000005</v>
      </c>
      <c r="I23" s="392">
        <f>H23/G23</f>
        <v>5.8497331770204894</v>
      </c>
      <c r="J23" s="392">
        <f t="shared" ref="J23:M23" si="23">SUM(J24:J30)</f>
        <v>1304.982</v>
      </c>
      <c r="K23" s="392">
        <f t="shared" si="23"/>
        <v>6190.2690000000002</v>
      </c>
      <c r="L23" s="392">
        <f t="shared" si="23"/>
        <v>1.8220000000000001</v>
      </c>
      <c r="M23" s="392">
        <f t="shared" si="23"/>
        <v>1458.414</v>
      </c>
      <c r="N23" s="392">
        <f t="shared" si="20"/>
        <v>1304.982</v>
      </c>
      <c r="O23" s="392">
        <f>K23+M23</f>
        <v>7648.683</v>
      </c>
      <c r="P23" s="392">
        <f t="shared" si="9"/>
        <v>5.8611406134337489</v>
      </c>
      <c r="Q23" s="392">
        <f t="shared" ref="Q23:V23" si="24">SUM(Q24:Q30)</f>
        <v>4704.8040000000001</v>
      </c>
      <c r="R23" s="392">
        <f t="shared" si="24"/>
        <v>13901.769</v>
      </c>
      <c r="S23" s="392">
        <f t="shared" si="24"/>
        <v>7.2460000000000004</v>
      </c>
      <c r="T23" s="392">
        <f t="shared" si="24"/>
        <v>5803.5790000000006</v>
      </c>
      <c r="U23" s="392">
        <f t="shared" si="24"/>
        <v>8.1929999999999996</v>
      </c>
      <c r="V23" s="392">
        <f t="shared" si="24"/>
        <v>7389.7440000000006</v>
      </c>
      <c r="W23" s="392">
        <f t="shared" si="10"/>
        <v>4704.8040000000001</v>
      </c>
      <c r="X23" s="392">
        <f t="shared" si="11"/>
        <v>27095.092000000004</v>
      </c>
      <c r="Y23" s="392">
        <f t="shared" si="12"/>
        <v>5.7590267309754042</v>
      </c>
      <c r="Z23" s="392">
        <f t="shared" si="8"/>
        <v>76809.974999999991</v>
      </c>
      <c r="AA23" s="392">
        <f t="shared" si="8"/>
        <v>508093.93000000005</v>
      </c>
      <c r="AB23" s="392">
        <f t="shared" si="13"/>
        <v>6.6149472122598674</v>
      </c>
      <c r="AC23" s="392">
        <f t="shared" si="14"/>
        <v>7.9379366547118408</v>
      </c>
    </row>
    <row r="24" spans="1:29" ht="15.75" x14ac:dyDescent="0.25">
      <c r="A24" s="602"/>
      <c r="B24" s="179" t="s">
        <v>7</v>
      </c>
      <c r="C24" s="393" t="s">
        <v>125</v>
      </c>
      <c r="D24" s="394">
        <v>1336.0629999999999</v>
      </c>
      <c r="E24" s="394">
        <v>8023.098</v>
      </c>
      <c r="F24" s="392">
        <f t="shared" si="19"/>
        <v>6.0050297029406554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240.69800000000001</v>
      </c>
      <c r="K24" s="396">
        <v>1246.056</v>
      </c>
      <c r="L24" s="396">
        <v>0.56799999999999995</v>
      </c>
      <c r="M24" s="396">
        <v>454.66199999999998</v>
      </c>
      <c r="N24" s="395">
        <f t="shared" si="20"/>
        <v>240.69800000000001</v>
      </c>
      <c r="O24" s="395">
        <f t="shared" si="21"/>
        <v>1700.7180000000001</v>
      </c>
      <c r="P24" s="392">
        <f t="shared" si="9"/>
        <v>7.0657753699656833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1576.761</v>
      </c>
      <c r="AA24" s="395">
        <f t="shared" si="8"/>
        <v>9723.8160000000007</v>
      </c>
      <c r="AB24" s="392">
        <f t="shared" si="13"/>
        <v>6.1669561842283018</v>
      </c>
      <c r="AC24" s="392">
        <f t="shared" si="14"/>
        <v>7.4003474210739615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45785.512999999999</v>
      </c>
      <c r="E27" s="394">
        <v>307088.908</v>
      </c>
      <c r="F27" s="392">
        <f t="shared" si="19"/>
        <v>6.7071195205348033</v>
      </c>
      <c r="G27" s="394">
        <v>56.048000000000002</v>
      </c>
      <c r="H27" s="394">
        <v>394.50100000000003</v>
      </c>
      <c r="I27" s="392">
        <f t="shared" si="25"/>
        <v>7.0386276049100776</v>
      </c>
      <c r="J27" s="396">
        <v>81.134999999999991</v>
      </c>
      <c r="K27" s="396">
        <v>298.45300000000003</v>
      </c>
      <c r="L27" s="396">
        <v>0.11900000000000001</v>
      </c>
      <c r="M27" s="396">
        <v>95.016999999999996</v>
      </c>
      <c r="N27" s="395">
        <f t="shared" si="20"/>
        <v>81.134999999999991</v>
      </c>
      <c r="O27" s="395">
        <f t="shared" si="21"/>
        <v>393.47</v>
      </c>
      <c r="P27" s="392">
        <f t="shared" si="9"/>
        <v>4.8495717014851802</v>
      </c>
      <c r="Q27" s="404">
        <v>888.50599999999986</v>
      </c>
      <c r="R27" s="404">
        <v>2783.4040000000005</v>
      </c>
      <c r="S27" s="404">
        <v>1.7190000000000003</v>
      </c>
      <c r="T27" s="404">
        <v>1377.191</v>
      </c>
      <c r="U27" s="396">
        <v>1.8870000000000002</v>
      </c>
      <c r="V27" s="396">
        <v>1589.1290000000001</v>
      </c>
      <c r="W27" s="395">
        <f t="shared" si="10"/>
        <v>888.50599999999986</v>
      </c>
      <c r="X27" s="392">
        <f t="shared" si="11"/>
        <v>5749.7240000000002</v>
      </c>
      <c r="Y27" s="392">
        <f t="shared" si="12"/>
        <v>6.4712269810220766</v>
      </c>
      <c r="Z27" s="395">
        <f t="shared" si="8"/>
        <v>46811.201999999997</v>
      </c>
      <c r="AA27" s="395">
        <f t="shared" si="8"/>
        <v>313626.603</v>
      </c>
      <c r="AB27" s="392">
        <f t="shared" si="13"/>
        <v>6.6998194791067318</v>
      </c>
      <c r="AC27" s="392">
        <f t="shared" si="14"/>
        <v>8.0397833749280778</v>
      </c>
    </row>
    <row r="28" spans="1:29" ht="15.75" x14ac:dyDescent="0.25">
      <c r="A28" s="602"/>
      <c r="B28" s="179" t="s">
        <v>11</v>
      </c>
      <c r="C28" s="393" t="s">
        <v>129</v>
      </c>
      <c r="D28" s="394">
        <v>6668.5659999999998</v>
      </c>
      <c r="E28" s="394">
        <v>43671.175000000003</v>
      </c>
      <c r="F28" s="392">
        <f t="shared" si="19"/>
        <v>6.5488104938902909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6668.5659999999998</v>
      </c>
      <c r="AA28" s="395">
        <f t="shared" si="8"/>
        <v>43671.175000000003</v>
      </c>
      <c r="AB28" s="392">
        <f t="shared" si="13"/>
        <v>6.5488104938902909</v>
      </c>
      <c r="AC28" s="392">
        <f t="shared" si="14"/>
        <v>7.8585725926683487</v>
      </c>
    </row>
    <row r="29" spans="1:29" ht="15.75" x14ac:dyDescent="0.25">
      <c r="A29" s="602"/>
      <c r="B29" s="179" t="s">
        <v>12</v>
      </c>
      <c r="C29" s="393" t="s">
        <v>130</v>
      </c>
      <c r="D29" s="394">
        <v>14612.418000000001</v>
      </c>
      <c r="E29" s="394">
        <v>99675.493000000002</v>
      </c>
      <c r="F29" s="392">
        <f t="shared" si="19"/>
        <v>6.8212867302317788</v>
      </c>
      <c r="G29" s="394">
        <v>994.83600000000001</v>
      </c>
      <c r="H29" s="394">
        <v>5752.89</v>
      </c>
      <c r="I29" s="392">
        <f t="shared" si="25"/>
        <v>5.7827521320096986</v>
      </c>
      <c r="J29" s="396">
        <v>89.933000000000007</v>
      </c>
      <c r="K29" s="396">
        <v>463.20600000000002</v>
      </c>
      <c r="L29" s="396">
        <v>0.17</v>
      </c>
      <c r="M29" s="396">
        <v>135.95400000000001</v>
      </c>
      <c r="N29" s="395">
        <f t="shared" si="20"/>
        <v>89.933000000000007</v>
      </c>
      <c r="O29" s="395">
        <f t="shared" si="21"/>
        <v>599.16000000000008</v>
      </c>
      <c r="P29" s="392">
        <f t="shared" si="9"/>
        <v>6.6622930403745011</v>
      </c>
      <c r="Q29" s="404">
        <v>2688.3360000000002</v>
      </c>
      <c r="R29" s="404">
        <v>7708.2049999999999</v>
      </c>
      <c r="S29" s="404">
        <v>4.1870000000000003</v>
      </c>
      <c r="T29" s="404">
        <v>3354.0650000000001</v>
      </c>
      <c r="U29" s="396">
        <v>4.8159999999999998</v>
      </c>
      <c r="V29" s="396">
        <v>4220.6350000000002</v>
      </c>
      <c r="W29" s="395">
        <f t="shared" si="10"/>
        <v>2688.3360000000002</v>
      </c>
      <c r="X29" s="392">
        <f t="shared" si="11"/>
        <v>15282.905000000001</v>
      </c>
      <c r="Y29" s="392">
        <f t="shared" si="12"/>
        <v>5.6848939269496075</v>
      </c>
      <c r="Z29" s="395">
        <f t="shared" si="8"/>
        <v>18385.523000000001</v>
      </c>
      <c r="AA29" s="395">
        <f t="shared" si="8"/>
        <v>121310.448</v>
      </c>
      <c r="AB29" s="392">
        <f t="shared" si="13"/>
        <v>6.5981505122263862</v>
      </c>
      <c r="AC29" s="392">
        <f t="shared" si="14"/>
        <v>7.9177806146716634</v>
      </c>
    </row>
    <row r="30" spans="1:29" ht="15.75" x14ac:dyDescent="0.25">
      <c r="A30" s="602"/>
      <c r="B30" s="179" t="s">
        <v>13</v>
      </c>
      <c r="C30" s="393" t="s">
        <v>131</v>
      </c>
      <c r="D30" s="394">
        <v>1346.7450000000001</v>
      </c>
      <c r="E30" s="394">
        <v>8744.09</v>
      </c>
      <c r="F30" s="392">
        <f t="shared" si="19"/>
        <v>6.4927584657823116</v>
      </c>
      <c r="G30" s="394">
        <v>0</v>
      </c>
      <c r="H30" s="394">
        <v>0</v>
      </c>
      <c r="I30" s="392" t="e">
        <f t="shared" si="25"/>
        <v>#DIV/0!</v>
      </c>
      <c r="J30" s="396">
        <v>893.21600000000001</v>
      </c>
      <c r="K30" s="396">
        <v>4182.5540000000001</v>
      </c>
      <c r="L30" s="396">
        <v>0.96499999999999997</v>
      </c>
      <c r="M30" s="396">
        <v>772.78099999999995</v>
      </c>
      <c r="N30" s="395">
        <f t="shared" si="20"/>
        <v>893.21600000000001</v>
      </c>
      <c r="O30" s="395">
        <f t="shared" si="21"/>
        <v>4955.335</v>
      </c>
      <c r="P30" s="392">
        <f t="shared" si="9"/>
        <v>5.5477454501486765</v>
      </c>
      <c r="Q30" s="404">
        <v>1127.962</v>
      </c>
      <c r="R30" s="404">
        <v>3410.16</v>
      </c>
      <c r="S30" s="404">
        <v>1.3399999999999999</v>
      </c>
      <c r="T30" s="404">
        <v>1072.3230000000001</v>
      </c>
      <c r="U30" s="396">
        <v>1.4899999999999998</v>
      </c>
      <c r="V30" s="396">
        <v>1579.98</v>
      </c>
      <c r="W30" s="395">
        <f t="shared" si="10"/>
        <v>1127.962</v>
      </c>
      <c r="X30" s="392">
        <f t="shared" si="11"/>
        <v>6062.4629999999997</v>
      </c>
      <c r="Y30" s="392">
        <f t="shared" si="12"/>
        <v>5.3747049989272684</v>
      </c>
      <c r="Z30" s="395">
        <f t="shared" si="8"/>
        <v>3367.9229999999998</v>
      </c>
      <c r="AA30" s="395">
        <f t="shared" si="8"/>
        <v>19761.887999999999</v>
      </c>
      <c r="AB30" s="392">
        <f t="shared" si="13"/>
        <v>5.867678091215268</v>
      </c>
      <c r="AC30" s="392">
        <f t="shared" si="14"/>
        <v>7.0412137094583214</v>
      </c>
    </row>
    <row r="31" spans="1:2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>
        <f t="shared" si="13"/>
        <v>0</v>
      </c>
      <c r="AC31" s="392"/>
    </row>
    <row r="32" spans="1:29" s="408" customFormat="1" ht="24" x14ac:dyDescent="0.25">
      <c r="B32" s="409" t="s">
        <v>31</v>
      </c>
      <c r="C32" s="410">
        <v>600</v>
      </c>
      <c r="D32" s="411">
        <f>D23+D14+D6</f>
        <v>69749.304999999993</v>
      </c>
      <c r="E32" s="411">
        <f>E23+E14+E6</f>
        <v>467202.76400000002</v>
      </c>
      <c r="F32" s="411">
        <f>E32/D32</f>
        <v>6.6983142556044113</v>
      </c>
      <c r="G32" s="411">
        <f>G23+G14+G6</f>
        <v>1050.884</v>
      </c>
      <c r="H32" s="411">
        <f>H23+H14+H6</f>
        <v>6147.3910000000005</v>
      </c>
      <c r="I32" s="411">
        <f>H32/G32</f>
        <v>5.8497331770204894</v>
      </c>
      <c r="J32" s="411">
        <f t="shared" ref="J32:O32" si="26">J6+J14+J23</f>
        <v>13980.154000000002</v>
      </c>
      <c r="K32" s="411">
        <f t="shared" si="26"/>
        <v>57435.896999999997</v>
      </c>
      <c r="L32" s="411">
        <f t="shared" si="26"/>
        <v>23.252999999999997</v>
      </c>
      <c r="M32" s="411">
        <f t="shared" si="26"/>
        <v>18624.103999999999</v>
      </c>
      <c r="N32" s="411">
        <f t="shared" si="26"/>
        <v>13980.154000000002</v>
      </c>
      <c r="O32" s="411">
        <f t="shared" si="26"/>
        <v>76060.001000000004</v>
      </c>
      <c r="P32" s="412">
        <f t="shared" ref="P32:P40" si="27">O32/N32</f>
        <v>5.4405696103204582</v>
      </c>
      <c r="Q32" s="411">
        <f t="shared" ref="Q32:X32" si="28">Q6+Q14+Q23</f>
        <v>17224.006999999998</v>
      </c>
      <c r="R32" s="411">
        <f t="shared" si="28"/>
        <v>43839.31</v>
      </c>
      <c r="S32" s="411">
        <f t="shared" si="28"/>
        <v>21.566000000000003</v>
      </c>
      <c r="T32" s="411">
        <f t="shared" si="28"/>
        <v>17272.558000000001</v>
      </c>
      <c r="U32" s="411">
        <f t="shared" si="28"/>
        <v>25.036999999999999</v>
      </c>
      <c r="V32" s="411">
        <f t="shared" si="28"/>
        <v>22086.125</v>
      </c>
      <c r="W32" s="411">
        <f t="shared" si="28"/>
        <v>17224.006999999998</v>
      </c>
      <c r="X32" s="411">
        <f t="shared" si="28"/>
        <v>83197.993000000017</v>
      </c>
      <c r="Y32" s="412">
        <f t="shared" ref="Y32:Y40" si="29">X32/W32</f>
        <v>4.8303506263089666</v>
      </c>
      <c r="Z32" s="412">
        <f t="shared" si="8"/>
        <v>102004.34999999999</v>
      </c>
      <c r="AA32" s="412">
        <f t="shared" si="8"/>
        <v>632608.14899999998</v>
      </c>
      <c r="AB32" s="413">
        <f t="shared" si="13"/>
        <v>6.2017761889566474</v>
      </c>
      <c r="AC32" s="414">
        <f t="shared" ref="AC32:AC40" si="30">AB32*1.2</f>
        <v>7.4421314267479763</v>
      </c>
    </row>
    <row r="33" spans="1:29" s="415" customFormat="1" ht="15.75" x14ac:dyDescent="0.25">
      <c r="B33" s="416" t="s">
        <v>22</v>
      </c>
      <c r="C33" s="417"/>
      <c r="D33" s="418">
        <f>SUM(D34:D40)</f>
        <v>69749.304999999993</v>
      </c>
      <c r="E33" s="418">
        <f>SUM(E34:E40)</f>
        <v>467202.76400000002</v>
      </c>
      <c r="F33" s="419">
        <f t="shared" ref="F33:F40" si="31">E33/D33</f>
        <v>6.6983142556044113</v>
      </c>
      <c r="G33" s="418">
        <f>G32</f>
        <v>1050.884</v>
      </c>
      <c r="H33" s="418">
        <f t="shared" ref="H33:I36" si="32">H32</f>
        <v>6147.3910000000005</v>
      </c>
      <c r="I33" s="418">
        <f t="shared" si="32"/>
        <v>5.8497331770204894</v>
      </c>
      <c r="J33" s="419">
        <f>J32</f>
        <v>13980.154000000002</v>
      </c>
      <c r="K33" s="419">
        <f t="shared" ref="K33:X33" si="33">K32</f>
        <v>57435.896999999997</v>
      </c>
      <c r="L33" s="419">
        <f t="shared" si="33"/>
        <v>23.252999999999997</v>
      </c>
      <c r="M33" s="419">
        <f t="shared" si="33"/>
        <v>18624.103999999999</v>
      </c>
      <c r="N33" s="419">
        <f t="shared" si="33"/>
        <v>13980.154000000002</v>
      </c>
      <c r="O33" s="419">
        <f t="shared" si="33"/>
        <v>76060.001000000004</v>
      </c>
      <c r="P33" s="420">
        <f t="shared" si="27"/>
        <v>5.4405696103204582</v>
      </c>
      <c r="Q33" s="419">
        <f t="shared" si="33"/>
        <v>17224.006999999998</v>
      </c>
      <c r="R33" s="419">
        <f t="shared" si="33"/>
        <v>43839.31</v>
      </c>
      <c r="S33" s="419">
        <f t="shared" si="33"/>
        <v>21.566000000000003</v>
      </c>
      <c r="T33" s="419">
        <f t="shared" si="33"/>
        <v>17272.558000000001</v>
      </c>
      <c r="U33" s="419">
        <f t="shared" si="33"/>
        <v>25.036999999999999</v>
      </c>
      <c r="V33" s="419">
        <f t="shared" si="33"/>
        <v>22086.125</v>
      </c>
      <c r="W33" s="419">
        <f t="shared" si="33"/>
        <v>17224.006999999998</v>
      </c>
      <c r="X33" s="419">
        <f t="shared" si="33"/>
        <v>83197.993000000017</v>
      </c>
      <c r="Y33" s="420">
        <f t="shared" si="29"/>
        <v>4.8303506263089666</v>
      </c>
      <c r="Z33" s="420">
        <f t="shared" si="8"/>
        <v>102004.34999999999</v>
      </c>
      <c r="AA33" s="420">
        <f t="shared" si="8"/>
        <v>632608.14899999998</v>
      </c>
      <c r="AB33" s="392">
        <f t="shared" si="13"/>
        <v>6.2017761889566474</v>
      </c>
      <c r="AC33" s="392">
        <f t="shared" si="30"/>
        <v>7.4421314267479763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4">D7+D15+D24</f>
        <v>1336.0629999999999</v>
      </c>
      <c r="E34" s="420">
        <f t="shared" si="34"/>
        <v>8023.098</v>
      </c>
      <c r="F34" s="420">
        <f t="shared" si="31"/>
        <v>6.0050297029406554</v>
      </c>
      <c r="G34" s="420">
        <f t="shared" ref="G34:H40" si="35">G7+G15+G24</f>
        <v>0</v>
      </c>
      <c r="H34" s="420">
        <f t="shared" si="35"/>
        <v>0</v>
      </c>
      <c r="I34" s="418">
        <f t="shared" si="32"/>
        <v>5.8497331770204894</v>
      </c>
      <c r="J34" s="420">
        <f t="shared" ref="J34:O40" si="36">J7+J15+J24</f>
        <v>1796.1770000000001</v>
      </c>
      <c r="K34" s="420">
        <f t="shared" si="36"/>
        <v>6750.6100000000006</v>
      </c>
      <c r="L34" s="420">
        <f t="shared" si="36"/>
        <v>4.2479999999999993</v>
      </c>
      <c r="M34" s="420">
        <f t="shared" si="36"/>
        <v>3402.8429999999994</v>
      </c>
      <c r="N34" s="420">
        <f t="shared" si="36"/>
        <v>1796.1770000000001</v>
      </c>
      <c r="O34" s="420">
        <f t="shared" si="36"/>
        <v>10153.453000000001</v>
      </c>
      <c r="P34" s="420">
        <f t="shared" si="27"/>
        <v>5.6528131693034709</v>
      </c>
      <c r="Q34" s="420">
        <f t="shared" ref="Q34:X40" si="37">Q7+Q15+Q24</f>
        <v>893.92</v>
      </c>
      <c r="R34" s="420">
        <f t="shared" si="37"/>
        <v>1979.6999999999998</v>
      </c>
      <c r="S34" s="420">
        <f t="shared" si="37"/>
        <v>1.5479999999999998</v>
      </c>
      <c r="T34" s="420">
        <f t="shared" si="37"/>
        <v>1239.547</v>
      </c>
      <c r="U34" s="420">
        <f t="shared" si="37"/>
        <v>1.762</v>
      </c>
      <c r="V34" s="420">
        <f t="shared" si="37"/>
        <v>534.34400000000005</v>
      </c>
      <c r="W34" s="420">
        <f t="shared" si="37"/>
        <v>893.92</v>
      </c>
      <c r="X34" s="420">
        <f t="shared" si="37"/>
        <v>3753.5909999999999</v>
      </c>
      <c r="Y34" s="420">
        <f t="shared" si="29"/>
        <v>4.1990234025416147</v>
      </c>
      <c r="Z34" s="420">
        <f t="shared" si="8"/>
        <v>4026.16</v>
      </c>
      <c r="AA34" s="420">
        <f t="shared" si="8"/>
        <v>21930.142</v>
      </c>
      <c r="AB34" s="392">
        <f t="shared" si="13"/>
        <v>5.446912691000855</v>
      </c>
      <c r="AC34" s="392">
        <f t="shared" si="30"/>
        <v>6.5362952292010261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4"/>
        <v>0</v>
      </c>
      <c r="E35" s="420">
        <f>E8+E16+E25</f>
        <v>0</v>
      </c>
      <c r="F35" s="420" t="e">
        <f t="shared" si="31"/>
        <v>#DIV/0!</v>
      </c>
      <c r="G35" s="420">
        <f t="shared" si="35"/>
        <v>0</v>
      </c>
      <c r="H35" s="420">
        <f t="shared" si="35"/>
        <v>0</v>
      </c>
      <c r="I35" s="418">
        <f t="shared" si="32"/>
        <v>5.8497331770204894</v>
      </c>
      <c r="J35" s="420">
        <f t="shared" si="36"/>
        <v>0</v>
      </c>
      <c r="K35" s="420">
        <f t="shared" si="36"/>
        <v>0</v>
      </c>
      <c r="L35" s="420">
        <f t="shared" si="36"/>
        <v>0</v>
      </c>
      <c r="M35" s="420">
        <f t="shared" si="36"/>
        <v>0</v>
      </c>
      <c r="N35" s="420">
        <f t="shared" si="36"/>
        <v>0</v>
      </c>
      <c r="O35" s="420">
        <f t="shared" si="36"/>
        <v>0</v>
      </c>
      <c r="P35" s="420" t="e">
        <f t="shared" si="27"/>
        <v>#DIV/0!</v>
      </c>
      <c r="Q35" s="420">
        <f t="shared" si="37"/>
        <v>0</v>
      </c>
      <c r="R35" s="420">
        <f t="shared" si="37"/>
        <v>0</v>
      </c>
      <c r="S35" s="420">
        <f t="shared" si="37"/>
        <v>0</v>
      </c>
      <c r="T35" s="420">
        <f t="shared" si="37"/>
        <v>0</v>
      </c>
      <c r="U35" s="420">
        <f t="shared" si="37"/>
        <v>0</v>
      </c>
      <c r="V35" s="420">
        <f t="shared" si="37"/>
        <v>0</v>
      </c>
      <c r="W35" s="420">
        <f t="shared" si="37"/>
        <v>0</v>
      </c>
      <c r="X35" s="420">
        <f t="shared" si="37"/>
        <v>0</v>
      </c>
      <c r="Y35" s="420" t="e">
        <f t="shared" si="29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0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4"/>
        <v>0</v>
      </c>
      <c r="E36" s="420">
        <f t="shared" si="34"/>
        <v>0</v>
      </c>
      <c r="F36" s="420" t="e">
        <f t="shared" si="31"/>
        <v>#DIV/0!</v>
      </c>
      <c r="G36" s="420">
        <f t="shared" si="35"/>
        <v>0</v>
      </c>
      <c r="H36" s="420">
        <f t="shared" si="35"/>
        <v>0</v>
      </c>
      <c r="I36" s="418">
        <f t="shared" si="32"/>
        <v>5.8497331770204894</v>
      </c>
      <c r="J36" s="420">
        <f t="shared" si="36"/>
        <v>0</v>
      </c>
      <c r="K36" s="420">
        <f t="shared" si="36"/>
        <v>0</v>
      </c>
      <c r="L36" s="420">
        <f t="shared" si="36"/>
        <v>0</v>
      </c>
      <c r="M36" s="420">
        <f t="shared" si="36"/>
        <v>0</v>
      </c>
      <c r="N36" s="420">
        <f t="shared" si="36"/>
        <v>0</v>
      </c>
      <c r="O36" s="420">
        <f t="shared" si="36"/>
        <v>0</v>
      </c>
      <c r="P36" s="420" t="e">
        <f t="shared" si="27"/>
        <v>#DIV/0!</v>
      </c>
      <c r="Q36" s="420">
        <f t="shared" si="37"/>
        <v>0</v>
      </c>
      <c r="R36" s="420">
        <f t="shared" si="37"/>
        <v>0</v>
      </c>
      <c r="S36" s="420">
        <f t="shared" si="37"/>
        <v>0</v>
      </c>
      <c r="T36" s="420">
        <f t="shared" si="37"/>
        <v>0</v>
      </c>
      <c r="U36" s="420">
        <f t="shared" si="37"/>
        <v>0</v>
      </c>
      <c r="V36" s="420">
        <f t="shared" si="37"/>
        <v>0</v>
      </c>
      <c r="W36" s="420">
        <f t="shared" si="37"/>
        <v>0</v>
      </c>
      <c r="X36" s="420">
        <f t="shared" si="37"/>
        <v>0</v>
      </c>
      <c r="Y36" s="420" t="e">
        <f t="shared" si="29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0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4"/>
        <v>45785.512999999999</v>
      </c>
      <c r="E37" s="420">
        <f t="shared" si="34"/>
        <v>307088.908</v>
      </c>
      <c r="F37" s="420">
        <f t="shared" si="31"/>
        <v>6.7071195205348033</v>
      </c>
      <c r="G37" s="420">
        <f t="shared" si="35"/>
        <v>56.048000000000002</v>
      </c>
      <c r="H37" s="420">
        <f t="shared" si="35"/>
        <v>394.50100000000003</v>
      </c>
      <c r="I37" s="420">
        <f t="shared" ref="I37:I40" si="38">H37/G37</f>
        <v>7.0386276049100776</v>
      </c>
      <c r="J37" s="420">
        <f t="shared" si="36"/>
        <v>8482.9490000000005</v>
      </c>
      <c r="K37" s="420">
        <f t="shared" si="36"/>
        <v>34279.201999999997</v>
      </c>
      <c r="L37" s="420">
        <f t="shared" si="36"/>
        <v>13.011999999999999</v>
      </c>
      <c r="M37" s="420">
        <f t="shared" si="36"/>
        <v>10421.043</v>
      </c>
      <c r="N37" s="420">
        <f t="shared" si="36"/>
        <v>8482.9490000000005</v>
      </c>
      <c r="O37" s="420">
        <f t="shared" si="36"/>
        <v>44700.244999999995</v>
      </c>
      <c r="P37" s="420">
        <f t="shared" si="27"/>
        <v>5.2694228151082827</v>
      </c>
      <c r="Q37" s="420">
        <f t="shared" si="37"/>
        <v>5280.6549999999988</v>
      </c>
      <c r="R37" s="420">
        <f t="shared" si="37"/>
        <v>14225.254000000001</v>
      </c>
      <c r="S37" s="420">
        <f t="shared" si="37"/>
        <v>8.6969999999999992</v>
      </c>
      <c r="T37" s="420">
        <f t="shared" si="37"/>
        <v>6965.963999999999</v>
      </c>
      <c r="U37" s="420">
        <f t="shared" si="37"/>
        <v>9.3970000000000002</v>
      </c>
      <c r="V37" s="420">
        <f t="shared" si="37"/>
        <v>8776.4040000000005</v>
      </c>
      <c r="W37" s="420">
        <f t="shared" si="37"/>
        <v>5280.6549999999988</v>
      </c>
      <c r="X37" s="420">
        <f t="shared" si="37"/>
        <v>29967.622000000003</v>
      </c>
      <c r="Y37" s="420">
        <f t="shared" si="29"/>
        <v>5.6749819861361912</v>
      </c>
      <c r="Z37" s="420">
        <f t="shared" si="8"/>
        <v>59605.165000000001</v>
      </c>
      <c r="AA37" s="420">
        <f>X37+O37+H37+E37</f>
        <v>382151.27600000001</v>
      </c>
      <c r="AB37" s="392">
        <f t="shared" si="13"/>
        <v>6.4113785441244904</v>
      </c>
      <c r="AC37" s="392">
        <f t="shared" si="30"/>
        <v>7.6936542529493881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4"/>
        <v>6668.5659999999998</v>
      </c>
      <c r="E38" s="420">
        <f t="shared" si="34"/>
        <v>43671.175000000003</v>
      </c>
      <c r="F38" s="420">
        <f t="shared" si="31"/>
        <v>6.5488104938902909</v>
      </c>
      <c r="G38" s="420">
        <f t="shared" si="35"/>
        <v>0</v>
      </c>
      <c r="H38" s="420">
        <f t="shared" si="35"/>
        <v>0</v>
      </c>
      <c r="I38" s="420" t="e">
        <f t="shared" si="38"/>
        <v>#DIV/0!</v>
      </c>
      <c r="J38" s="420">
        <f t="shared" si="36"/>
        <v>544.31600000000003</v>
      </c>
      <c r="K38" s="420">
        <f t="shared" si="36"/>
        <v>2575.598</v>
      </c>
      <c r="L38" s="420">
        <f t="shared" si="36"/>
        <v>0.745</v>
      </c>
      <c r="M38" s="420">
        <f t="shared" si="36"/>
        <v>596.68600000000004</v>
      </c>
      <c r="N38" s="420">
        <f t="shared" si="36"/>
        <v>544.31600000000003</v>
      </c>
      <c r="O38" s="420">
        <f t="shared" si="36"/>
        <v>3172.2840000000001</v>
      </c>
      <c r="P38" s="420">
        <f t="shared" si="27"/>
        <v>5.8280190183643326</v>
      </c>
      <c r="Q38" s="420">
        <f t="shared" si="37"/>
        <v>0</v>
      </c>
      <c r="R38" s="420">
        <f t="shared" si="37"/>
        <v>0</v>
      </c>
      <c r="S38" s="420">
        <f t="shared" si="37"/>
        <v>0</v>
      </c>
      <c r="T38" s="420">
        <f t="shared" si="37"/>
        <v>0</v>
      </c>
      <c r="U38" s="420">
        <f t="shared" si="37"/>
        <v>0</v>
      </c>
      <c r="V38" s="420">
        <f t="shared" si="37"/>
        <v>0</v>
      </c>
      <c r="W38" s="420">
        <f t="shared" si="37"/>
        <v>0</v>
      </c>
      <c r="X38" s="420">
        <f t="shared" si="37"/>
        <v>0</v>
      </c>
      <c r="Y38" s="420" t="e">
        <f t="shared" si="29"/>
        <v>#DIV/0!</v>
      </c>
      <c r="Z38" s="420">
        <f t="shared" si="8"/>
        <v>7212.8819999999996</v>
      </c>
      <c r="AA38" s="420">
        <f t="shared" si="8"/>
        <v>46843.459000000003</v>
      </c>
      <c r="AB38" s="392">
        <f t="shared" si="13"/>
        <v>6.4944163789176095</v>
      </c>
      <c r="AC38" s="392">
        <f t="shared" si="30"/>
        <v>7.7932996547011308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4"/>
        <v>14612.418000000001</v>
      </c>
      <c r="E39" s="420">
        <f t="shared" si="34"/>
        <v>99675.493000000002</v>
      </c>
      <c r="F39" s="420">
        <f t="shared" si="31"/>
        <v>6.8212867302317788</v>
      </c>
      <c r="G39" s="420">
        <f t="shared" si="35"/>
        <v>994.83600000000001</v>
      </c>
      <c r="H39" s="420">
        <f t="shared" si="35"/>
        <v>5752.89</v>
      </c>
      <c r="I39" s="420">
        <f t="shared" si="38"/>
        <v>5.7827521320096986</v>
      </c>
      <c r="J39" s="420">
        <f t="shared" si="36"/>
        <v>1911.4940000000001</v>
      </c>
      <c r="K39" s="420">
        <f t="shared" si="36"/>
        <v>8500.5029999999988</v>
      </c>
      <c r="L39" s="420">
        <f t="shared" si="36"/>
        <v>3.8039999999999998</v>
      </c>
      <c r="M39" s="420">
        <f t="shared" si="36"/>
        <v>3047.01</v>
      </c>
      <c r="N39" s="420">
        <f t="shared" si="36"/>
        <v>1911.4940000000001</v>
      </c>
      <c r="O39" s="420">
        <f t="shared" si="36"/>
        <v>11547.512999999999</v>
      </c>
      <c r="P39" s="420">
        <f t="shared" si="27"/>
        <v>6.0410929879978692</v>
      </c>
      <c r="Q39" s="420">
        <f t="shared" si="37"/>
        <v>9665.598</v>
      </c>
      <c r="R39" s="420">
        <f t="shared" si="37"/>
        <v>23613.783000000003</v>
      </c>
      <c r="S39" s="420">
        <f t="shared" si="37"/>
        <v>9.5579999999999998</v>
      </c>
      <c r="T39" s="420">
        <f t="shared" si="37"/>
        <v>7655.889000000001</v>
      </c>
      <c r="U39" s="420">
        <f t="shared" si="37"/>
        <v>12.16</v>
      </c>
      <c r="V39" s="420">
        <f t="shared" si="37"/>
        <v>10957.424999999999</v>
      </c>
      <c r="W39" s="420">
        <f t="shared" si="37"/>
        <v>9665.598</v>
      </c>
      <c r="X39" s="420">
        <f t="shared" si="37"/>
        <v>42227.097000000002</v>
      </c>
      <c r="Y39" s="420">
        <f t="shared" si="29"/>
        <v>4.3688033580539978</v>
      </c>
      <c r="Z39" s="420">
        <f t="shared" si="8"/>
        <v>27184.346000000001</v>
      </c>
      <c r="AA39" s="420">
        <f t="shared" si="8"/>
        <v>159202.99300000002</v>
      </c>
      <c r="AB39" s="392">
        <f t="shared" si="13"/>
        <v>5.8564216700302447</v>
      </c>
      <c r="AC39" s="392">
        <f t="shared" si="30"/>
        <v>7.0277060040362933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4"/>
        <v>1346.7450000000001</v>
      </c>
      <c r="E40" s="420">
        <f t="shared" si="34"/>
        <v>8744.09</v>
      </c>
      <c r="F40" s="420">
        <f t="shared" si="31"/>
        <v>6.4927584657823116</v>
      </c>
      <c r="G40" s="420">
        <f t="shared" si="35"/>
        <v>0</v>
      </c>
      <c r="H40" s="420">
        <f t="shared" si="35"/>
        <v>0</v>
      </c>
      <c r="I40" s="420" t="e">
        <f t="shared" si="38"/>
        <v>#DIV/0!</v>
      </c>
      <c r="J40" s="420">
        <f t="shared" si="36"/>
        <v>1245.2179999999998</v>
      </c>
      <c r="K40" s="420">
        <f t="shared" si="36"/>
        <v>5329.9840000000004</v>
      </c>
      <c r="L40" s="420">
        <f t="shared" si="36"/>
        <v>1.444</v>
      </c>
      <c r="M40" s="420">
        <f t="shared" si="36"/>
        <v>1156.5219999999999</v>
      </c>
      <c r="N40" s="420">
        <f t="shared" si="36"/>
        <v>1245.2179999999998</v>
      </c>
      <c r="O40" s="420">
        <f t="shared" si="36"/>
        <v>6486.5060000000003</v>
      </c>
      <c r="P40" s="420">
        <f t="shared" si="27"/>
        <v>5.2091328586641064</v>
      </c>
      <c r="Q40" s="420">
        <f t="shared" si="37"/>
        <v>1383.8340000000001</v>
      </c>
      <c r="R40" s="420">
        <f t="shared" si="37"/>
        <v>4020.5729999999999</v>
      </c>
      <c r="S40" s="420">
        <f t="shared" si="37"/>
        <v>1.7629999999999999</v>
      </c>
      <c r="T40" s="420">
        <f t="shared" si="37"/>
        <v>1411.1580000000001</v>
      </c>
      <c r="U40" s="420">
        <f t="shared" si="37"/>
        <v>1.7179999999999997</v>
      </c>
      <c r="V40" s="420">
        <f t="shared" si="37"/>
        <v>1817.952</v>
      </c>
      <c r="W40" s="420">
        <f t="shared" si="37"/>
        <v>1383.8340000000001</v>
      </c>
      <c r="X40" s="420">
        <f t="shared" si="37"/>
        <v>7249.683</v>
      </c>
      <c r="Y40" s="420">
        <f t="shared" si="29"/>
        <v>5.2388386179267163</v>
      </c>
      <c r="Z40" s="420">
        <f t="shared" si="8"/>
        <v>3975.7969999999996</v>
      </c>
      <c r="AA40" s="420">
        <f t="shared" si="8"/>
        <v>22480.279000000002</v>
      </c>
      <c r="AB40" s="392">
        <f t="shared" si="13"/>
        <v>5.6542823992271245</v>
      </c>
      <c r="AC40" s="392">
        <f t="shared" si="30"/>
        <v>6.7851388790725489</v>
      </c>
    </row>
    <row r="41" spans="1:29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8"/>
  <sheetViews>
    <sheetView view="pageBreakPreview" zoomScale="60" zoomScaleNormal="60" workbookViewId="0">
      <selection activeCell="P14" sqref="P14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5.8554687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87.7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31.5" customHeight="1" x14ac:dyDescent="0.25">
      <c r="B3" s="612" t="s">
        <v>190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78.75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989.99299999999994</v>
      </c>
      <c r="K6" s="392">
        <f t="shared" si="4"/>
        <v>4184.9250000000002</v>
      </c>
      <c r="L6" s="392">
        <f t="shared" si="4"/>
        <v>2.786</v>
      </c>
      <c r="M6" s="392">
        <f t="shared" si="4"/>
        <v>2135.0160000000001</v>
      </c>
      <c r="N6" s="392">
        <f t="shared" ref="N6:N13" si="5">J6</f>
        <v>989.99299999999994</v>
      </c>
      <c r="O6" s="392">
        <f t="shared" ref="O6:O13" si="6">K6+M6</f>
        <v>6319.9410000000007</v>
      </c>
      <c r="P6" s="392">
        <f>O6/N6</f>
        <v>6.3838239260277607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989.99299999999994</v>
      </c>
      <c r="AA6" s="392">
        <f t="shared" si="8"/>
        <v>6319.9410000000007</v>
      </c>
      <c r="AB6" s="392">
        <f>IFERROR(AA6/Z6,0)</f>
        <v>6.3838239260277607</v>
      </c>
      <c r="AC6" s="392">
        <f>AB6*1.2</f>
        <v>7.6605887112333129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965.38499999999999</v>
      </c>
      <c r="K7" s="394">
        <v>3971.3580000000002</v>
      </c>
      <c r="L7" s="394">
        <v>2.3279999999999998</v>
      </c>
      <c r="M7" s="394">
        <v>1784.0429999999999</v>
      </c>
      <c r="N7" s="395">
        <f t="shared" si="5"/>
        <v>965.38499999999999</v>
      </c>
      <c r="O7" s="395">
        <f t="shared" si="6"/>
        <v>5755.4009999999998</v>
      </c>
      <c r="P7" s="392">
        <f t="shared" ref="P7:P30" si="9">O7/N7</f>
        <v>5.9617675849531535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965.38499999999999</v>
      </c>
      <c r="AA7" s="395">
        <f t="shared" si="8"/>
        <v>5755.4009999999998</v>
      </c>
      <c r="AB7" s="392">
        <f t="shared" ref="AB7:AB40" si="13">IFERROR(AA7/Z7,0)</f>
        <v>5.9617675849531535</v>
      </c>
      <c r="AC7" s="392">
        <f t="shared" ref="AC7:AC30" si="14">AB7*1.2</f>
        <v>7.154121101943784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24.608000000000001</v>
      </c>
      <c r="K10" s="394">
        <v>213.56700000000001</v>
      </c>
      <c r="L10" s="394">
        <v>0.45800000000000002</v>
      </c>
      <c r="M10" s="394">
        <v>350.97300000000001</v>
      </c>
      <c r="N10" s="395">
        <f t="shared" si="5"/>
        <v>24.608000000000001</v>
      </c>
      <c r="O10" s="395">
        <f t="shared" si="6"/>
        <v>564.54</v>
      </c>
      <c r="P10" s="392">
        <f t="shared" si="9"/>
        <v>22.941319895968789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24.608000000000001</v>
      </c>
      <c r="AA10" s="395">
        <f t="shared" si="8"/>
        <v>564.54</v>
      </c>
      <c r="AB10" s="392">
        <f t="shared" si="13"/>
        <v>22.941319895968789</v>
      </c>
      <c r="AC10" s="392">
        <f t="shared" si="14"/>
        <v>27.529583875162547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12785.316000000001</v>
      </c>
      <c r="K14" s="392">
        <f t="shared" si="17"/>
        <v>65641.566999999995</v>
      </c>
      <c r="L14" s="392">
        <f t="shared" si="17"/>
        <v>18.277000000000005</v>
      </c>
      <c r="M14" s="392">
        <f t="shared" si="17"/>
        <v>14008.913999999999</v>
      </c>
      <c r="N14" s="392">
        <f>J14</f>
        <v>12785.316000000001</v>
      </c>
      <c r="O14" s="392">
        <f>K14+M14</f>
        <v>79650.481</v>
      </c>
      <c r="P14" s="392">
        <f t="shared" si="9"/>
        <v>6.229840623415174</v>
      </c>
      <c r="Q14" s="392">
        <f t="shared" ref="Q14:V14" si="18">SUM(Q15:Q21)</f>
        <v>13914.970000000001</v>
      </c>
      <c r="R14" s="392">
        <f t="shared" si="18"/>
        <v>45107.347000000002</v>
      </c>
      <c r="S14" s="392">
        <f t="shared" si="18"/>
        <v>15.363999999999999</v>
      </c>
      <c r="T14" s="392">
        <f t="shared" si="18"/>
        <v>11775.124999999998</v>
      </c>
      <c r="U14" s="392">
        <f t="shared" si="18"/>
        <v>18.152999999999999</v>
      </c>
      <c r="V14" s="392">
        <f t="shared" si="18"/>
        <v>17083.079000000002</v>
      </c>
      <c r="W14" s="392">
        <f t="shared" si="10"/>
        <v>13914.970000000001</v>
      </c>
      <c r="X14" s="392">
        <f t="shared" si="11"/>
        <v>73965.551000000007</v>
      </c>
      <c r="Y14" s="392">
        <f t="shared" si="12"/>
        <v>5.315537942230562</v>
      </c>
      <c r="Z14" s="392">
        <f t="shared" si="8"/>
        <v>26700.286</v>
      </c>
      <c r="AA14" s="392">
        <f t="shared" si="8"/>
        <v>153616.03200000001</v>
      </c>
      <c r="AB14" s="392">
        <f t="shared" si="13"/>
        <v>5.7533478105815048</v>
      </c>
      <c r="AC14" s="392">
        <f t="shared" si="14"/>
        <v>6.9040173726978056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758.08799999999997</v>
      </c>
      <c r="K15" s="396">
        <v>3709.7979999999998</v>
      </c>
      <c r="L15" s="396">
        <v>1.5249999999999999</v>
      </c>
      <c r="M15" s="396">
        <v>1169.8240000000001</v>
      </c>
      <c r="N15" s="395">
        <f t="shared" ref="N15:N30" si="20">J15</f>
        <v>758.08799999999997</v>
      </c>
      <c r="O15" s="395">
        <f>K15+M15</f>
        <v>4879.6219999999994</v>
      </c>
      <c r="P15" s="392">
        <f t="shared" si="9"/>
        <v>6.4367487679530599</v>
      </c>
      <c r="Q15" s="396">
        <v>948.66599999999994</v>
      </c>
      <c r="R15" s="396">
        <v>2933.511</v>
      </c>
      <c r="S15" s="396">
        <v>1.5870000000000002</v>
      </c>
      <c r="T15" s="396">
        <v>1216.0630000000001</v>
      </c>
      <c r="U15" s="396">
        <v>1.8210000000000002</v>
      </c>
      <c r="V15" s="396">
        <v>659.48599999999999</v>
      </c>
      <c r="W15" s="395">
        <f>Q15</f>
        <v>948.66599999999994</v>
      </c>
      <c r="X15" s="392">
        <f t="shared" si="11"/>
        <v>4809.0600000000004</v>
      </c>
      <c r="Y15" s="392">
        <f t="shared" si="12"/>
        <v>5.0692867668916151</v>
      </c>
      <c r="Z15" s="395">
        <f t="shared" si="8"/>
        <v>1706.7539999999999</v>
      </c>
      <c r="AA15" s="395">
        <f t="shared" si="8"/>
        <v>9688.6820000000007</v>
      </c>
      <c r="AB15" s="392">
        <f t="shared" si="13"/>
        <v>5.6766716234442693</v>
      </c>
      <c r="AC15" s="392">
        <f t="shared" si="14"/>
        <v>6.8120059481331232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8914.2440000000006</v>
      </c>
      <c r="K18" s="396">
        <v>45105.797999999995</v>
      </c>
      <c r="L18" s="396">
        <v>12.082000000000001</v>
      </c>
      <c r="M18" s="396">
        <v>9261.0509999999995</v>
      </c>
      <c r="N18" s="395">
        <f t="shared" si="20"/>
        <v>8914.2440000000006</v>
      </c>
      <c r="O18" s="395">
        <f t="shared" si="21"/>
        <v>54366.848999999995</v>
      </c>
      <c r="P18" s="392">
        <f t="shared" si="9"/>
        <v>6.0988737799862776</v>
      </c>
      <c r="Q18" s="396">
        <v>4887.6810000000005</v>
      </c>
      <c r="R18" s="396">
        <v>16980.032999999999</v>
      </c>
      <c r="S18" s="396">
        <v>7.2399999999999993</v>
      </c>
      <c r="T18" s="396">
        <v>5549.567</v>
      </c>
      <c r="U18" s="396">
        <v>8.0359999999999996</v>
      </c>
      <c r="V18" s="396">
        <v>8281.4789999999994</v>
      </c>
      <c r="W18" s="395">
        <f t="shared" si="10"/>
        <v>4887.6810000000005</v>
      </c>
      <c r="X18" s="392">
        <f t="shared" si="11"/>
        <v>30811.078999999998</v>
      </c>
      <c r="Y18" s="392">
        <f t="shared" si="12"/>
        <v>6.3038236333344981</v>
      </c>
      <c r="Z18" s="395">
        <f t="shared" si="8"/>
        <v>13801.925000000001</v>
      </c>
      <c r="AA18" s="395">
        <f t="shared" si="8"/>
        <v>85177.927999999985</v>
      </c>
      <c r="AB18" s="392">
        <f t="shared" si="13"/>
        <v>6.1714527502504168</v>
      </c>
      <c r="AC18" s="392">
        <f t="shared" si="14"/>
        <v>7.4057433003005002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775.625</v>
      </c>
      <c r="K19" s="396">
        <v>4540.5240000000003</v>
      </c>
      <c r="L19" s="396">
        <v>0.97599999999999998</v>
      </c>
      <c r="M19" s="396">
        <v>747.81100000000004</v>
      </c>
      <c r="N19" s="395">
        <f t="shared" si="20"/>
        <v>775.625</v>
      </c>
      <c r="O19" s="395">
        <f t="shared" si="21"/>
        <v>5288.335</v>
      </c>
      <c r="P19" s="392">
        <f t="shared" si="9"/>
        <v>6.8181595487510069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775.625</v>
      </c>
      <c r="AA19" s="395">
        <f t="shared" si="8"/>
        <v>5288.335</v>
      </c>
      <c r="AB19" s="392">
        <f t="shared" si="13"/>
        <v>6.8181595487510069</v>
      </c>
      <c r="AC19" s="392">
        <f t="shared" si="14"/>
        <v>8.1817914585012073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1911.65</v>
      </c>
      <c r="K20" s="396">
        <v>10543.725999999999</v>
      </c>
      <c r="L20" s="396">
        <v>3.1930000000000001</v>
      </c>
      <c r="M20" s="396">
        <v>2446.701</v>
      </c>
      <c r="N20" s="395">
        <f t="shared" si="20"/>
        <v>1911.65</v>
      </c>
      <c r="O20" s="395">
        <f t="shared" si="21"/>
        <v>12990.427</v>
      </c>
      <c r="P20" s="392">
        <f t="shared" si="9"/>
        <v>6.7954003086339023</v>
      </c>
      <c r="Q20" s="396">
        <v>7767.3280000000004</v>
      </c>
      <c r="R20" s="396">
        <v>24166.271000000001</v>
      </c>
      <c r="S20" s="396">
        <v>6.0359999999999996</v>
      </c>
      <c r="T20" s="396">
        <v>4626.0969999999998</v>
      </c>
      <c r="U20" s="396">
        <v>8.0380000000000003</v>
      </c>
      <c r="V20" s="396">
        <v>7848.107</v>
      </c>
      <c r="W20" s="395">
        <f t="shared" si="10"/>
        <v>7767.3280000000004</v>
      </c>
      <c r="X20" s="392">
        <f t="shared" si="11"/>
        <v>36640.475000000006</v>
      </c>
      <c r="Y20" s="392">
        <f t="shared" si="12"/>
        <v>4.7172560499569487</v>
      </c>
      <c r="Z20" s="395">
        <f t="shared" si="8"/>
        <v>9678.978000000001</v>
      </c>
      <c r="AA20" s="395">
        <f t="shared" si="8"/>
        <v>49630.902000000002</v>
      </c>
      <c r="AB20" s="392">
        <f t="shared" si="13"/>
        <v>5.1277006725296816</v>
      </c>
      <c r="AC20" s="392">
        <f t="shared" si="14"/>
        <v>6.1532408070356182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425.709</v>
      </c>
      <c r="K21" s="396">
        <v>1741.721</v>
      </c>
      <c r="L21" s="396">
        <v>0.501</v>
      </c>
      <c r="M21" s="396">
        <v>383.52699999999999</v>
      </c>
      <c r="N21" s="395">
        <f t="shared" si="20"/>
        <v>425.709</v>
      </c>
      <c r="O21" s="395">
        <f t="shared" si="21"/>
        <v>2125.248</v>
      </c>
      <c r="P21" s="392">
        <f t="shared" si="9"/>
        <v>4.992255272968154</v>
      </c>
      <c r="Q21" s="396">
        <v>311.29500000000002</v>
      </c>
      <c r="R21" s="396">
        <v>1027.5320000000002</v>
      </c>
      <c r="S21" s="396">
        <v>0.501</v>
      </c>
      <c r="T21" s="396">
        <v>383.39800000000002</v>
      </c>
      <c r="U21" s="396">
        <v>0.25800000000000001</v>
      </c>
      <c r="V21" s="396">
        <v>294.00700000000001</v>
      </c>
      <c r="W21" s="395">
        <f t="shared" si="10"/>
        <v>311.29500000000002</v>
      </c>
      <c r="X21" s="392">
        <f t="shared" si="11"/>
        <v>1704.9370000000004</v>
      </c>
      <c r="Y21" s="392">
        <f t="shared" si="12"/>
        <v>5.4769173934692184</v>
      </c>
      <c r="Z21" s="395">
        <f t="shared" si="8"/>
        <v>737.00400000000002</v>
      </c>
      <c r="AA21" s="395">
        <f t="shared" si="8"/>
        <v>3830.1850000000004</v>
      </c>
      <c r="AB21" s="392">
        <f t="shared" si="13"/>
        <v>5.1969663665326111</v>
      </c>
      <c r="AC21" s="392">
        <f t="shared" si="14"/>
        <v>6.236359639839133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76597.462000000014</v>
      </c>
      <c r="E23" s="392">
        <f>SUM(E24:E30)</f>
        <v>587956.39399999997</v>
      </c>
      <c r="F23" s="392">
        <f t="shared" si="19"/>
        <v>7.6759252676022065</v>
      </c>
      <c r="G23" s="392">
        <f t="shared" ref="G23:H23" si="22">SUM(G24:G30)</f>
        <v>1235.4360000000001</v>
      </c>
      <c r="H23" s="392">
        <f t="shared" si="22"/>
        <v>8523.1369999999988</v>
      </c>
      <c r="I23" s="392">
        <f>H23/G23</f>
        <v>6.8988899465451858</v>
      </c>
      <c r="J23" s="392">
        <f t="shared" ref="J23:M23" si="23">SUM(J24:J30)</f>
        <v>1417.421</v>
      </c>
      <c r="K23" s="392">
        <f t="shared" si="23"/>
        <v>8115.8300000000008</v>
      </c>
      <c r="L23" s="392">
        <f t="shared" si="23"/>
        <v>1.752</v>
      </c>
      <c r="M23" s="392">
        <f t="shared" si="23"/>
        <v>1343.0360000000001</v>
      </c>
      <c r="N23" s="392">
        <f t="shared" si="20"/>
        <v>1417.421</v>
      </c>
      <c r="O23" s="392">
        <f>K23+M23</f>
        <v>9458.8660000000018</v>
      </c>
      <c r="P23" s="392">
        <f t="shared" si="9"/>
        <v>6.6732932558498863</v>
      </c>
      <c r="Q23" s="392">
        <f t="shared" ref="Q23:V23" si="24">SUM(Q24:Q30)</f>
        <v>5085.4179999999997</v>
      </c>
      <c r="R23" s="392">
        <f t="shared" si="24"/>
        <v>19452.495999999999</v>
      </c>
      <c r="S23" s="392">
        <f t="shared" si="24"/>
        <v>7.0669999999999993</v>
      </c>
      <c r="T23" s="392">
        <f t="shared" si="24"/>
        <v>5417.3189999999995</v>
      </c>
      <c r="U23" s="392">
        <f t="shared" si="24"/>
        <v>8.088000000000001</v>
      </c>
      <c r="V23" s="392">
        <f t="shared" si="24"/>
        <v>8063.9359999999997</v>
      </c>
      <c r="W23" s="392">
        <f t="shared" si="10"/>
        <v>5085.4179999999997</v>
      </c>
      <c r="X23" s="392">
        <f t="shared" si="11"/>
        <v>32933.750999999997</v>
      </c>
      <c r="Y23" s="392">
        <f t="shared" si="12"/>
        <v>6.4761148444434653</v>
      </c>
      <c r="Z23" s="392">
        <f t="shared" si="8"/>
        <v>84335.737000000008</v>
      </c>
      <c r="AA23" s="392">
        <f t="shared" si="8"/>
        <v>638872.14799999993</v>
      </c>
      <c r="AB23" s="392">
        <f t="shared" si="13"/>
        <v>7.5753431549427246</v>
      </c>
      <c r="AC23" s="392">
        <f t="shared" si="14"/>
        <v>9.0904117859312699</v>
      </c>
    </row>
    <row r="24" spans="1:29" ht="15.75" x14ac:dyDescent="0.25">
      <c r="A24" s="602"/>
      <c r="B24" s="179" t="s">
        <v>7</v>
      </c>
      <c r="C24" s="393" t="s">
        <v>125</v>
      </c>
      <c r="D24" s="394">
        <v>1300.6570000000002</v>
      </c>
      <c r="E24" s="394">
        <v>9044.9950000000008</v>
      </c>
      <c r="F24" s="392">
        <f t="shared" si="19"/>
        <v>6.9541739290220246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249.40700000000001</v>
      </c>
      <c r="K24" s="396">
        <v>1584.123</v>
      </c>
      <c r="L24" s="396">
        <v>0.55500000000000005</v>
      </c>
      <c r="M24" s="396">
        <v>425.63400000000001</v>
      </c>
      <c r="N24" s="395">
        <f t="shared" si="20"/>
        <v>249.40700000000001</v>
      </c>
      <c r="O24" s="395">
        <f t="shared" si="21"/>
        <v>2009.7570000000001</v>
      </c>
      <c r="P24" s="392">
        <f t="shared" si="9"/>
        <v>8.0581419126167262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1550.0640000000001</v>
      </c>
      <c r="AA24" s="395">
        <f t="shared" si="8"/>
        <v>11054.752</v>
      </c>
      <c r="AB24" s="392">
        <f t="shared" si="13"/>
        <v>7.1318035900453145</v>
      </c>
      <c r="AC24" s="392">
        <f t="shared" si="14"/>
        <v>8.5581643080543763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51283.324000000001</v>
      </c>
      <c r="E27" s="394">
        <v>393387.73599999998</v>
      </c>
      <c r="F27" s="392">
        <f t="shared" si="19"/>
        <v>7.6708704763365176</v>
      </c>
      <c r="G27" s="394">
        <v>71.324999999999989</v>
      </c>
      <c r="H27" s="394">
        <v>563.26400000000001</v>
      </c>
      <c r="I27" s="392">
        <f t="shared" si="25"/>
        <v>7.8971468629512804</v>
      </c>
      <c r="J27" s="396">
        <v>99.67</v>
      </c>
      <c r="K27" s="396">
        <v>461.32399999999996</v>
      </c>
      <c r="L27" s="396">
        <v>0.14100000000000001</v>
      </c>
      <c r="M27" s="396">
        <v>108.117</v>
      </c>
      <c r="N27" s="395">
        <f t="shared" si="20"/>
        <v>99.67</v>
      </c>
      <c r="O27" s="395">
        <f t="shared" si="21"/>
        <v>569.44099999999992</v>
      </c>
      <c r="P27" s="392">
        <f t="shared" si="9"/>
        <v>5.7132637704424596</v>
      </c>
      <c r="Q27" s="404">
        <v>965.90300000000002</v>
      </c>
      <c r="R27" s="404">
        <v>3926.9369999999999</v>
      </c>
      <c r="S27" s="404">
        <v>1.7309999999999999</v>
      </c>
      <c r="T27" s="404">
        <v>1327.194</v>
      </c>
      <c r="U27" s="396">
        <v>1.96</v>
      </c>
      <c r="V27" s="396">
        <v>1782.816</v>
      </c>
      <c r="W27" s="395">
        <f t="shared" si="10"/>
        <v>965.90300000000002</v>
      </c>
      <c r="X27" s="392">
        <f t="shared" si="11"/>
        <v>7036.9469999999992</v>
      </c>
      <c r="Y27" s="392">
        <f t="shared" si="12"/>
        <v>7.2853557758905385</v>
      </c>
      <c r="Z27" s="395">
        <f t="shared" si="8"/>
        <v>52420.222000000002</v>
      </c>
      <c r="AA27" s="395">
        <f t="shared" si="8"/>
        <v>401557.38799999998</v>
      </c>
      <c r="AB27" s="392">
        <f t="shared" si="13"/>
        <v>7.6603526783995681</v>
      </c>
      <c r="AC27" s="392">
        <f t="shared" si="14"/>
        <v>9.192423214079481</v>
      </c>
    </row>
    <row r="28" spans="1:29" ht="15.75" x14ac:dyDescent="0.25">
      <c r="A28" s="602"/>
      <c r="B28" s="179" t="s">
        <v>11</v>
      </c>
      <c r="C28" s="393" t="s">
        <v>129</v>
      </c>
      <c r="D28" s="394">
        <v>7114.1430000000009</v>
      </c>
      <c r="E28" s="394">
        <v>53550.827000000005</v>
      </c>
      <c r="F28" s="392">
        <f t="shared" si="19"/>
        <v>7.5273756796848188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7114.1430000000009</v>
      </c>
      <c r="AA28" s="395">
        <f t="shared" si="8"/>
        <v>53550.827000000005</v>
      </c>
      <c r="AB28" s="392">
        <f t="shared" si="13"/>
        <v>7.5273756796848188</v>
      </c>
      <c r="AC28" s="392">
        <f t="shared" si="14"/>
        <v>9.0328508156217815</v>
      </c>
    </row>
    <row r="29" spans="1:29" ht="15.75" x14ac:dyDescent="0.25">
      <c r="A29" s="602"/>
      <c r="B29" s="179" t="s">
        <v>12</v>
      </c>
      <c r="C29" s="393" t="s">
        <v>130</v>
      </c>
      <c r="D29" s="394">
        <v>15328.95</v>
      </c>
      <c r="E29" s="394">
        <v>120370.739</v>
      </c>
      <c r="F29" s="392">
        <f t="shared" si="19"/>
        <v>7.8525103806849126</v>
      </c>
      <c r="G29" s="394">
        <v>1164.1110000000001</v>
      </c>
      <c r="H29" s="394">
        <v>7959.8729999999996</v>
      </c>
      <c r="I29" s="392">
        <f t="shared" si="25"/>
        <v>6.8377268147109671</v>
      </c>
      <c r="J29" s="396">
        <v>110.185</v>
      </c>
      <c r="K29" s="396">
        <v>697.28599999999994</v>
      </c>
      <c r="L29" s="396">
        <v>0.189</v>
      </c>
      <c r="M29" s="396">
        <v>144.81800000000001</v>
      </c>
      <c r="N29" s="395">
        <f t="shared" si="20"/>
        <v>110.185</v>
      </c>
      <c r="O29" s="395">
        <f t="shared" si="21"/>
        <v>842.10399999999993</v>
      </c>
      <c r="P29" s="392">
        <f t="shared" si="9"/>
        <v>7.6426373825838354</v>
      </c>
      <c r="Q29" s="404">
        <v>2897.2049999999999</v>
      </c>
      <c r="R29" s="404">
        <v>10701.901</v>
      </c>
      <c r="S29" s="404">
        <v>3.8759999999999994</v>
      </c>
      <c r="T29" s="404">
        <v>2971.1260000000002</v>
      </c>
      <c r="U29" s="396">
        <v>4.4860000000000007</v>
      </c>
      <c r="V29" s="396">
        <v>4371.8239999999996</v>
      </c>
      <c r="W29" s="395">
        <f t="shared" si="10"/>
        <v>2897.2049999999999</v>
      </c>
      <c r="X29" s="392">
        <f t="shared" si="11"/>
        <v>18044.850999999999</v>
      </c>
      <c r="Y29" s="392">
        <f t="shared" si="12"/>
        <v>6.2283652692853968</v>
      </c>
      <c r="Z29" s="395">
        <f t="shared" si="8"/>
        <v>19500.451000000001</v>
      </c>
      <c r="AA29" s="395">
        <f t="shared" si="8"/>
        <v>147217.56700000001</v>
      </c>
      <c r="AB29" s="392">
        <f t="shared" si="13"/>
        <v>7.5494442154184025</v>
      </c>
      <c r="AC29" s="392">
        <f t="shared" si="14"/>
        <v>9.0593330585020819</v>
      </c>
    </row>
    <row r="30" spans="1:29" ht="15.75" x14ac:dyDescent="0.25">
      <c r="A30" s="602"/>
      <c r="B30" s="179" t="s">
        <v>13</v>
      </c>
      <c r="C30" s="393" t="s">
        <v>131</v>
      </c>
      <c r="D30" s="394">
        <v>1570.3880000000001</v>
      </c>
      <c r="E30" s="394">
        <v>11602.097000000002</v>
      </c>
      <c r="F30" s="392">
        <f t="shared" si="19"/>
        <v>7.3880448653453801</v>
      </c>
      <c r="G30" s="394">
        <v>0</v>
      </c>
      <c r="H30" s="394">
        <v>0</v>
      </c>
      <c r="I30" s="392" t="e">
        <f t="shared" si="25"/>
        <v>#DIV/0!</v>
      </c>
      <c r="J30" s="396">
        <v>958.15900000000011</v>
      </c>
      <c r="K30" s="396">
        <v>5373.0970000000007</v>
      </c>
      <c r="L30" s="396">
        <v>0.86699999999999999</v>
      </c>
      <c r="M30" s="396">
        <v>664.46699999999998</v>
      </c>
      <c r="N30" s="395">
        <f t="shared" si="20"/>
        <v>958.15900000000011</v>
      </c>
      <c r="O30" s="395">
        <f t="shared" si="21"/>
        <v>6037.5640000000003</v>
      </c>
      <c r="P30" s="392">
        <f t="shared" si="9"/>
        <v>6.3012130554532177</v>
      </c>
      <c r="Q30" s="404">
        <v>1222.31</v>
      </c>
      <c r="R30" s="404">
        <v>4823.6579999999994</v>
      </c>
      <c r="S30" s="404">
        <v>1.46</v>
      </c>
      <c r="T30" s="404">
        <v>1118.9990000000003</v>
      </c>
      <c r="U30" s="396">
        <v>1.6419999999999999</v>
      </c>
      <c r="V30" s="396">
        <v>1909.296</v>
      </c>
      <c r="W30" s="395">
        <f t="shared" si="10"/>
        <v>1222.31</v>
      </c>
      <c r="X30" s="392">
        <f t="shared" si="11"/>
        <v>7851.9529999999995</v>
      </c>
      <c r="Y30" s="392">
        <f t="shared" si="12"/>
        <v>6.4238638315975489</v>
      </c>
      <c r="Z30" s="395">
        <f t="shared" si="8"/>
        <v>3750.857</v>
      </c>
      <c r="AA30" s="395">
        <f t="shared" si="8"/>
        <v>25491.614000000001</v>
      </c>
      <c r="AB30" s="392">
        <f t="shared" si="13"/>
        <v>6.7962105726771247</v>
      </c>
      <c r="AC30" s="392">
        <f t="shared" si="14"/>
        <v>8.1554526872125486</v>
      </c>
    </row>
    <row r="31" spans="1:2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/>
      <c r="AC31" s="392"/>
    </row>
    <row r="32" spans="1:29" s="408" customFormat="1" ht="24" x14ac:dyDescent="0.25">
      <c r="B32" s="409" t="s">
        <v>31</v>
      </c>
      <c r="C32" s="410">
        <v>600</v>
      </c>
      <c r="D32" s="411">
        <f>D23+D14+D6</f>
        <v>76597.462000000014</v>
      </c>
      <c r="E32" s="411">
        <f>E23+E14+E6</f>
        <v>587956.39399999997</v>
      </c>
      <c r="F32" s="411">
        <f>E32/D32</f>
        <v>7.6759252676022065</v>
      </c>
      <c r="G32" s="411">
        <f>G23+G14+G6</f>
        <v>1235.4360000000001</v>
      </c>
      <c r="H32" s="411">
        <f>H23+H14+H6</f>
        <v>8523.1369999999988</v>
      </c>
      <c r="I32" s="411">
        <f>H32/G32</f>
        <v>6.8988899465451858</v>
      </c>
      <c r="J32" s="411">
        <f t="shared" ref="J32:O32" si="26">J6+J14+J23</f>
        <v>15192.730000000001</v>
      </c>
      <c r="K32" s="411">
        <f t="shared" si="26"/>
        <v>77942.322</v>
      </c>
      <c r="L32" s="411">
        <f t="shared" si="26"/>
        <v>22.815000000000005</v>
      </c>
      <c r="M32" s="411">
        <f t="shared" si="26"/>
        <v>17486.966</v>
      </c>
      <c r="N32" s="411">
        <f t="shared" si="26"/>
        <v>15192.730000000001</v>
      </c>
      <c r="O32" s="411">
        <f t="shared" si="26"/>
        <v>95429.288</v>
      </c>
      <c r="P32" s="412">
        <f t="shared" ref="P32:P40" si="27">O32/N32</f>
        <v>6.2812468858460591</v>
      </c>
      <c r="Q32" s="411">
        <f t="shared" ref="Q32:X32" si="28">Q6+Q14+Q23</f>
        <v>19000.387999999999</v>
      </c>
      <c r="R32" s="411">
        <f t="shared" si="28"/>
        <v>64559.843000000001</v>
      </c>
      <c r="S32" s="411">
        <f t="shared" si="28"/>
        <v>22.430999999999997</v>
      </c>
      <c r="T32" s="411">
        <f t="shared" si="28"/>
        <v>17192.443999999996</v>
      </c>
      <c r="U32" s="411">
        <f t="shared" si="28"/>
        <v>26.241</v>
      </c>
      <c r="V32" s="411">
        <f t="shared" si="28"/>
        <v>25147.014999999999</v>
      </c>
      <c r="W32" s="411">
        <f t="shared" si="28"/>
        <v>19000.387999999999</v>
      </c>
      <c r="X32" s="411">
        <f t="shared" si="28"/>
        <v>106899.302</v>
      </c>
      <c r="Y32" s="412">
        <f t="shared" ref="Y32:Y40" si="29">X32/W32</f>
        <v>5.6261641604371446</v>
      </c>
      <c r="Z32" s="412">
        <f t="shared" si="8"/>
        <v>112026.01600000002</v>
      </c>
      <c r="AA32" s="412">
        <f t="shared" si="8"/>
        <v>798808.12099999993</v>
      </c>
      <c r="AB32" s="413">
        <f t="shared" si="13"/>
        <v>7.1305590390717795</v>
      </c>
      <c r="AC32" s="414">
        <f t="shared" ref="AC32:AC40" si="30">AB32*1.2</f>
        <v>8.556670846886135</v>
      </c>
    </row>
    <row r="33" spans="1:29" s="415" customFormat="1" ht="15.75" x14ac:dyDescent="0.25">
      <c r="B33" s="416" t="s">
        <v>22</v>
      </c>
      <c r="C33" s="417"/>
      <c r="D33" s="418">
        <f>SUM(D34:D40)</f>
        <v>76597.462000000014</v>
      </c>
      <c r="E33" s="418">
        <f>SUM(E34:E40)</f>
        <v>587956.39399999997</v>
      </c>
      <c r="F33" s="419">
        <f t="shared" ref="F33:F40" si="31">E33/D33</f>
        <v>7.6759252676022065</v>
      </c>
      <c r="G33" s="418">
        <f>G32</f>
        <v>1235.4360000000001</v>
      </c>
      <c r="H33" s="418">
        <f t="shared" ref="H33:I36" si="32">H32</f>
        <v>8523.1369999999988</v>
      </c>
      <c r="I33" s="418">
        <f t="shared" si="32"/>
        <v>6.8988899465451858</v>
      </c>
      <c r="J33" s="419">
        <f>J32</f>
        <v>15192.730000000001</v>
      </c>
      <c r="K33" s="419">
        <f t="shared" ref="K33:X33" si="33">K32</f>
        <v>77942.322</v>
      </c>
      <c r="L33" s="419">
        <f t="shared" si="33"/>
        <v>22.815000000000005</v>
      </c>
      <c r="M33" s="419">
        <f t="shared" si="33"/>
        <v>17486.966</v>
      </c>
      <c r="N33" s="419">
        <f t="shared" si="33"/>
        <v>15192.730000000001</v>
      </c>
      <c r="O33" s="419">
        <f t="shared" si="33"/>
        <v>95429.288</v>
      </c>
      <c r="P33" s="420">
        <f t="shared" si="27"/>
        <v>6.2812468858460591</v>
      </c>
      <c r="Q33" s="419">
        <f t="shared" si="33"/>
        <v>19000.387999999999</v>
      </c>
      <c r="R33" s="419">
        <f t="shared" si="33"/>
        <v>64559.843000000001</v>
      </c>
      <c r="S33" s="419">
        <f t="shared" si="33"/>
        <v>22.430999999999997</v>
      </c>
      <c r="T33" s="419">
        <f t="shared" si="33"/>
        <v>17192.443999999996</v>
      </c>
      <c r="U33" s="419">
        <f t="shared" si="33"/>
        <v>26.241</v>
      </c>
      <c r="V33" s="419">
        <f t="shared" si="33"/>
        <v>25147.014999999999</v>
      </c>
      <c r="W33" s="419">
        <f t="shared" si="33"/>
        <v>19000.387999999999</v>
      </c>
      <c r="X33" s="419">
        <f t="shared" si="33"/>
        <v>106899.302</v>
      </c>
      <c r="Y33" s="420">
        <f t="shared" si="29"/>
        <v>5.6261641604371446</v>
      </c>
      <c r="Z33" s="420">
        <f t="shared" si="8"/>
        <v>112026.01600000002</v>
      </c>
      <c r="AA33" s="420">
        <f t="shared" si="8"/>
        <v>798808.12099999993</v>
      </c>
      <c r="AB33" s="392">
        <f t="shared" si="13"/>
        <v>7.1305590390717795</v>
      </c>
      <c r="AC33" s="392">
        <f t="shared" si="30"/>
        <v>8.556670846886135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4">D7+D15+D24</f>
        <v>1300.6570000000002</v>
      </c>
      <c r="E34" s="420">
        <f t="shared" si="34"/>
        <v>9044.9950000000008</v>
      </c>
      <c r="F34" s="420">
        <f t="shared" si="31"/>
        <v>6.9541739290220246</v>
      </c>
      <c r="G34" s="420">
        <f t="shared" ref="G34:H40" si="35">G7+G15+G24</f>
        <v>0</v>
      </c>
      <c r="H34" s="420">
        <f t="shared" si="35"/>
        <v>0</v>
      </c>
      <c r="I34" s="418">
        <f t="shared" si="32"/>
        <v>6.8988899465451858</v>
      </c>
      <c r="J34" s="420">
        <f t="shared" ref="J34:O40" si="36">J7+J15+J24</f>
        <v>1972.8799999999999</v>
      </c>
      <c r="K34" s="420">
        <f t="shared" si="36"/>
        <v>9265.2790000000005</v>
      </c>
      <c r="L34" s="420">
        <f t="shared" si="36"/>
        <v>4.4079999999999995</v>
      </c>
      <c r="M34" s="420">
        <f t="shared" si="36"/>
        <v>3379.5010000000002</v>
      </c>
      <c r="N34" s="420">
        <f t="shared" si="36"/>
        <v>1972.8799999999999</v>
      </c>
      <c r="O34" s="420">
        <f t="shared" si="36"/>
        <v>12644.779999999999</v>
      </c>
      <c r="P34" s="420">
        <f t="shared" si="27"/>
        <v>6.4093001094846107</v>
      </c>
      <c r="Q34" s="420">
        <f t="shared" ref="Q34:X40" si="37">Q7+Q15+Q24</f>
        <v>948.66599999999994</v>
      </c>
      <c r="R34" s="420">
        <f t="shared" si="37"/>
        <v>2933.511</v>
      </c>
      <c r="S34" s="420">
        <f t="shared" si="37"/>
        <v>1.5870000000000002</v>
      </c>
      <c r="T34" s="420">
        <f t="shared" si="37"/>
        <v>1216.0630000000001</v>
      </c>
      <c r="U34" s="420">
        <f t="shared" si="37"/>
        <v>1.8210000000000002</v>
      </c>
      <c r="V34" s="420">
        <f t="shared" si="37"/>
        <v>659.48599999999999</v>
      </c>
      <c r="W34" s="420">
        <f t="shared" si="37"/>
        <v>948.66599999999994</v>
      </c>
      <c r="X34" s="420">
        <f t="shared" si="37"/>
        <v>4809.0600000000004</v>
      </c>
      <c r="Y34" s="420">
        <f t="shared" si="29"/>
        <v>5.0692867668916151</v>
      </c>
      <c r="Z34" s="420">
        <f t="shared" si="8"/>
        <v>4222.2029999999995</v>
      </c>
      <c r="AA34" s="420">
        <f t="shared" si="8"/>
        <v>26498.834999999999</v>
      </c>
      <c r="AB34" s="392">
        <f t="shared" si="13"/>
        <v>6.2760684410484293</v>
      </c>
      <c r="AC34" s="392">
        <f t="shared" si="30"/>
        <v>7.5312821292581145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4"/>
        <v>0</v>
      </c>
      <c r="E35" s="420">
        <f>E8+E16+E25</f>
        <v>0</v>
      </c>
      <c r="F35" s="420" t="e">
        <f t="shared" si="31"/>
        <v>#DIV/0!</v>
      </c>
      <c r="G35" s="420">
        <f t="shared" si="35"/>
        <v>0</v>
      </c>
      <c r="H35" s="420">
        <f t="shared" si="35"/>
        <v>0</v>
      </c>
      <c r="I35" s="418">
        <f t="shared" si="32"/>
        <v>6.8988899465451858</v>
      </c>
      <c r="J35" s="420">
        <f t="shared" si="36"/>
        <v>0</v>
      </c>
      <c r="K35" s="420">
        <f t="shared" si="36"/>
        <v>0</v>
      </c>
      <c r="L35" s="420">
        <f t="shared" si="36"/>
        <v>0</v>
      </c>
      <c r="M35" s="420">
        <f t="shared" si="36"/>
        <v>0</v>
      </c>
      <c r="N35" s="420">
        <f t="shared" si="36"/>
        <v>0</v>
      </c>
      <c r="O35" s="420">
        <f t="shared" si="36"/>
        <v>0</v>
      </c>
      <c r="P35" s="420" t="e">
        <f t="shared" si="27"/>
        <v>#DIV/0!</v>
      </c>
      <c r="Q35" s="420">
        <f t="shared" si="37"/>
        <v>0</v>
      </c>
      <c r="R35" s="420">
        <f t="shared" si="37"/>
        <v>0</v>
      </c>
      <c r="S35" s="420">
        <f t="shared" si="37"/>
        <v>0</v>
      </c>
      <c r="T35" s="420">
        <f t="shared" si="37"/>
        <v>0</v>
      </c>
      <c r="U35" s="420">
        <f t="shared" si="37"/>
        <v>0</v>
      </c>
      <c r="V35" s="420">
        <f t="shared" si="37"/>
        <v>0</v>
      </c>
      <c r="W35" s="420">
        <f t="shared" si="37"/>
        <v>0</v>
      </c>
      <c r="X35" s="420">
        <f t="shared" si="37"/>
        <v>0</v>
      </c>
      <c r="Y35" s="420" t="e">
        <f t="shared" si="29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0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4"/>
        <v>0</v>
      </c>
      <c r="E36" s="420">
        <f t="shared" si="34"/>
        <v>0</v>
      </c>
      <c r="F36" s="420" t="e">
        <f t="shared" si="31"/>
        <v>#DIV/0!</v>
      </c>
      <c r="G36" s="420">
        <f t="shared" si="35"/>
        <v>0</v>
      </c>
      <c r="H36" s="420">
        <f t="shared" si="35"/>
        <v>0</v>
      </c>
      <c r="I36" s="418">
        <f t="shared" si="32"/>
        <v>6.8988899465451858</v>
      </c>
      <c r="J36" s="420">
        <f t="shared" si="36"/>
        <v>0</v>
      </c>
      <c r="K36" s="420">
        <f t="shared" si="36"/>
        <v>0</v>
      </c>
      <c r="L36" s="420">
        <f t="shared" si="36"/>
        <v>0</v>
      </c>
      <c r="M36" s="420">
        <f t="shared" si="36"/>
        <v>0</v>
      </c>
      <c r="N36" s="420">
        <f t="shared" si="36"/>
        <v>0</v>
      </c>
      <c r="O36" s="420">
        <f t="shared" si="36"/>
        <v>0</v>
      </c>
      <c r="P36" s="420" t="e">
        <f t="shared" si="27"/>
        <v>#DIV/0!</v>
      </c>
      <c r="Q36" s="420">
        <f t="shared" si="37"/>
        <v>0</v>
      </c>
      <c r="R36" s="420">
        <f t="shared" si="37"/>
        <v>0</v>
      </c>
      <c r="S36" s="420">
        <f t="shared" si="37"/>
        <v>0</v>
      </c>
      <c r="T36" s="420">
        <f t="shared" si="37"/>
        <v>0</v>
      </c>
      <c r="U36" s="420">
        <f t="shared" si="37"/>
        <v>0</v>
      </c>
      <c r="V36" s="420">
        <f t="shared" si="37"/>
        <v>0</v>
      </c>
      <c r="W36" s="420">
        <f t="shared" si="37"/>
        <v>0</v>
      </c>
      <c r="X36" s="420">
        <f t="shared" si="37"/>
        <v>0</v>
      </c>
      <c r="Y36" s="420" t="e">
        <f t="shared" si="29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0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4"/>
        <v>51283.324000000001</v>
      </c>
      <c r="E37" s="420">
        <f t="shared" si="34"/>
        <v>393387.73599999998</v>
      </c>
      <c r="F37" s="420">
        <f t="shared" si="31"/>
        <v>7.6708704763365176</v>
      </c>
      <c r="G37" s="420">
        <f t="shared" si="35"/>
        <v>71.324999999999989</v>
      </c>
      <c r="H37" s="420">
        <f t="shared" si="35"/>
        <v>563.26400000000001</v>
      </c>
      <c r="I37" s="420">
        <f t="shared" ref="I37:I40" si="38">H37/G37</f>
        <v>7.8971468629512804</v>
      </c>
      <c r="J37" s="420">
        <f t="shared" si="36"/>
        <v>9038.5220000000008</v>
      </c>
      <c r="K37" s="420">
        <f t="shared" si="36"/>
        <v>45780.688999999998</v>
      </c>
      <c r="L37" s="420">
        <f t="shared" si="36"/>
        <v>12.681000000000001</v>
      </c>
      <c r="M37" s="420">
        <f t="shared" si="36"/>
        <v>9720.1409999999996</v>
      </c>
      <c r="N37" s="420">
        <f t="shared" si="36"/>
        <v>9038.5220000000008</v>
      </c>
      <c r="O37" s="420">
        <f t="shared" si="36"/>
        <v>55500.829999999994</v>
      </c>
      <c r="P37" s="420">
        <f t="shared" si="27"/>
        <v>6.1404762858352271</v>
      </c>
      <c r="Q37" s="420">
        <f t="shared" si="37"/>
        <v>5853.5840000000007</v>
      </c>
      <c r="R37" s="420">
        <f t="shared" si="37"/>
        <v>20906.97</v>
      </c>
      <c r="S37" s="420">
        <f t="shared" si="37"/>
        <v>8.9710000000000001</v>
      </c>
      <c r="T37" s="420">
        <f t="shared" si="37"/>
        <v>6876.7610000000004</v>
      </c>
      <c r="U37" s="420">
        <f t="shared" si="37"/>
        <v>9.9959999999999987</v>
      </c>
      <c r="V37" s="420">
        <f t="shared" si="37"/>
        <v>10064.295</v>
      </c>
      <c r="W37" s="420">
        <f t="shared" si="37"/>
        <v>5853.5840000000007</v>
      </c>
      <c r="X37" s="420">
        <f t="shared" si="37"/>
        <v>37848.025999999998</v>
      </c>
      <c r="Y37" s="420">
        <f t="shared" si="29"/>
        <v>6.4657867726849041</v>
      </c>
      <c r="Z37" s="420">
        <f t="shared" si="8"/>
        <v>66246.755000000005</v>
      </c>
      <c r="AA37" s="420">
        <f t="shared" si="8"/>
        <v>487299.85599999997</v>
      </c>
      <c r="AB37" s="392">
        <f t="shared" si="13"/>
        <v>7.3558298214003077</v>
      </c>
      <c r="AC37" s="392">
        <f t="shared" si="30"/>
        <v>8.8269957856803689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4"/>
        <v>7114.1430000000009</v>
      </c>
      <c r="E38" s="420">
        <f t="shared" si="34"/>
        <v>53550.827000000005</v>
      </c>
      <c r="F38" s="420">
        <f t="shared" si="31"/>
        <v>7.5273756796848188</v>
      </c>
      <c r="G38" s="420">
        <f t="shared" si="35"/>
        <v>0</v>
      </c>
      <c r="H38" s="420">
        <f t="shared" si="35"/>
        <v>0</v>
      </c>
      <c r="I38" s="420" t="e">
        <f t="shared" si="38"/>
        <v>#DIV/0!</v>
      </c>
      <c r="J38" s="420">
        <f t="shared" si="36"/>
        <v>775.625</v>
      </c>
      <c r="K38" s="420">
        <f t="shared" si="36"/>
        <v>4540.5240000000003</v>
      </c>
      <c r="L38" s="420">
        <f t="shared" si="36"/>
        <v>0.97599999999999998</v>
      </c>
      <c r="M38" s="420">
        <f t="shared" si="36"/>
        <v>747.81100000000004</v>
      </c>
      <c r="N38" s="420">
        <f t="shared" si="36"/>
        <v>775.625</v>
      </c>
      <c r="O38" s="420">
        <f t="shared" si="36"/>
        <v>5288.335</v>
      </c>
      <c r="P38" s="420">
        <f t="shared" si="27"/>
        <v>6.8181595487510069</v>
      </c>
      <c r="Q38" s="420">
        <f t="shared" si="37"/>
        <v>0</v>
      </c>
      <c r="R38" s="420">
        <f t="shared" si="37"/>
        <v>0</v>
      </c>
      <c r="S38" s="420">
        <f t="shared" si="37"/>
        <v>0</v>
      </c>
      <c r="T38" s="420">
        <f t="shared" si="37"/>
        <v>0</v>
      </c>
      <c r="U38" s="420">
        <f t="shared" si="37"/>
        <v>0</v>
      </c>
      <c r="V38" s="420">
        <f t="shared" si="37"/>
        <v>0</v>
      </c>
      <c r="W38" s="420">
        <f t="shared" si="37"/>
        <v>0</v>
      </c>
      <c r="X38" s="420">
        <f t="shared" si="37"/>
        <v>0</v>
      </c>
      <c r="Y38" s="420" t="e">
        <f t="shared" si="29"/>
        <v>#DIV/0!</v>
      </c>
      <c r="Z38" s="420">
        <f t="shared" si="8"/>
        <v>7889.7680000000009</v>
      </c>
      <c r="AA38" s="420">
        <f t="shared" si="8"/>
        <v>58839.162000000004</v>
      </c>
      <c r="AB38" s="392">
        <f t="shared" si="13"/>
        <v>7.4576542681609901</v>
      </c>
      <c r="AC38" s="392">
        <f t="shared" si="30"/>
        <v>8.949185121793187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4"/>
        <v>15328.95</v>
      </c>
      <c r="E39" s="420">
        <f t="shared" si="34"/>
        <v>120370.739</v>
      </c>
      <c r="F39" s="420">
        <f t="shared" si="31"/>
        <v>7.8525103806849126</v>
      </c>
      <c r="G39" s="420">
        <f t="shared" si="35"/>
        <v>1164.1110000000001</v>
      </c>
      <c r="H39" s="420">
        <f t="shared" si="35"/>
        <v>7959.8729999999996</v>
      </c>
      <c r="I39" s="420">
        <f t="shared" si="38"/>
        <v>6.8377268147109671</v>
      </c>
      <c r="J39" s="420">
        <f t="shared" si="36"/>
        <v>2021.835</v>
      </c>
      <c r="K39" s="420">
        <f t="shared" si="36"/>
        <v>11241.011999999999</v>
      </c>
      <c r="L39" s="420">
        <f t="shared" si="36"/>
        <v>3.3820000000000001</v>
      </c>
      <c r="M39" s="420">
        <f t="shared" si="36"/>
        <v>2591.5190000000002</v>
      </c>
      <c r="N39" s="420">
        <f t="shared" si="36"/>
        <v>2021.835</v>
      </c>
      <c r="O39" s="420">
        <f t="shared" si="36"/>
        <v>13832.530999999999</v>
      </c>
      <c r="P39" s="420">
        <f t="shared" si="27"/>
        <v>6.8415726308032054</v>
      </c>
      <c r="Q39" s="420">
        <f t="shared" si="37"/>
        <v>10664.532999999999</v>
      </c>
      <c r="R39" s="420">
        <f t="shared" si="37"/>
        <v>34868.171999999999</v>
      </c>
      <c r="S39" s="420">
        <f t="shared" si="37"/>
        <v>9.911999999999999</v>
      </c>
      <c r="T39" s="420">
        <f t="shared" si="37"/>
        <v>7597.223</v>
      </c>
      <c r="U39" s="420">
        <f t="shared" si="37"/>
        <v>12.524000000000001</v>
      </c>
      <c r="V39" s="420">
        <f t="shared" si="37"/>
        <v>12219.931</v>
      </c>
      <c r="W39" s="420">
        <f t="shared" si="37"/>
        <v>10664.532999999999</v>
      </c>
      <c r="X39" s="420">
        <f t="shared" si="37"/>
        <v>54685.326000000001</v>
      </c>
      <c r="Y39" s="420">
        <f t="shared" si="29"/>
        <v>5.1277750277485197</v>
      </c>
      <c r="Z39" s="420">
        <f t="shared" si="8"/>
        <v>29179.429</v>
      </c>
      <c r="AA39" s="420">
        <f t="shared" si="8"/>
        <v>196848.46900000001</v>
      </c>
      <c r="AB39" s="392">
        <f t="shared" si="13"/>
        <v>6.7461384868086354</v>
      </c>
      <c r="AC39" s="392">
        <f t="shared" si="30"/>
        <v>8.0953661841703628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4"/>
        <v>1570.3880000000001</v>
      </c>
      <c r="E40" s="420">
        <f t="shared" si="34"/>
        <v>11602.097000000002</v>
      </c>
      <c r="F40" s="420">
        <f t="shared" si="31"/>
        <v>7.3880448653453801</v>
      </c>
      <c r="G40" s="420">
        <f t="shared" si="35"/>
        <v>0</v>
      </c>
      <c r="H40" s="420">
        <f t="shared" si="35"/>
        <v>0</v>
      </c>
      <c r="I40" s="420" t="e">
        <f t="shared" si="38"/>
        <v>#DIV/0!</v>
      </c>
      <c r="J40" s="420">
        <f t="shared" si="36"/>
        <v>1383.8680000000002</v>
      </c>
      <c r="K40" s="420">
        <f t="shared" si="36"/>
        <v>7114.8180000000011</v>
      </c>
      <c r="L40" s="420">
        <f t="shared" si="36"/>
        <v>1.3679999999999999</v>
      </c>
      <c r="M40" s="420">
        <f t="shared" si="36"/>
        <v>1047.9939999999999</v>
      </c>
      <c r="N40" s="420">
        <f t="shared" si="36"/>
        <v>1383.8680000000002</v>
      </c>
      <c r="O40" s="420">
        <f t="shared" si="36"/>
        <v>8162.8119999999999</v>
      </c>
      <c r="P40" s="420">
        <f t="shared" si="27"/>
        <v>5.8985481274225569</v>
      </c>
      <c r="Q40" s="420">
        <f t="shared" si="37"/>
        <v>1533.605</v>
      </c>
      <c r="R40" s="420">
        <f t="shared" si="37"/>
        <v>5851.19</v>
      </c>
      <c r="S40" s="420">
        <f t="shared" si="37"/>
        <v>1.9609999999999999</v>
      </c>
      <c r="T40" s="420">
        <f t="shared" si="37"/>
        <v>1502.3970000000004</v>
      </c>
      <c r="U40" s="420">
        <f t="shared" si="37"/>
        <v>1.9</v>
      </c>
      <c r="V40" s="420">
        <f t="shared" si="37"/>
        <v>2203.3029999999999</v>
      </c>
      <c r="W40" s="420">
        <f t="shared" si="37"/>
        <v>1533.605</v>
      </c>
      <c r="X40" s="420">
        <f t="shared" si="37"/>
        <v>9556.89</v>
      </c>
      <c r="Y40" s="420">
        <f t="shared" si="29"/>
        <v>6.2316502619644556</v>
      </c>
      <c r="Z40" s="420">
        <f t="shared" si="8"/>
        <v>4487.8609999999999</v>
      </c>
      <c r="AA40" s="420">
        <f t="shared" si="8"/>
        <v>29321.798999999999</v>
      </c>
      <c r="AB40" s="392">
        <f t="shared" si="13"/>
        <v>6.5335800284367096</v>
      </c>
      <c r="AC40" s="392">
        <f t="shared" si="30"/>
        <v>7.8402960341240515</v>
      </c>
    </row>
    <row r="41" spans="1:29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8"/>
  <sheetViews>
    <sheetView view="pageBreakPreview" zoomScale="60" zoomScaleNormal="50" workbookViewId="0">
      <selection activeCell="P14" sqref="P14"/>
    </sheetView>
  </sheetViews>
  <sheetFormatPr defaultRowHeight="26.25" customHeight="1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26.25" customHeight="1" x14ac:dyDescent="0.25">
      <c r="H1" s="610" t="s">
        <v>73</v>
      </c>
      <c r="I1" s="610"/>
    </row>
    <row r="2" spans="1:29" s="112" customFormat="1" ht="59.2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26.25" customHeight="1" x14ac:dyDescent="0.25">
      <c r="B3" s="612" t="s">
        <v>191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26.25" customHeight="1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82.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6.25" customHeight="1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948.48199999999997</v>
      </c>
      <c r="K6" s="392">
        <f t="shared" si="4"/>
        <v>3573.5879999999997</v>
      </c>
      <c r="L6" s="392">
        <f t="shared" si="4"/>
        <v>2.569</v>
      </c>
      <c r="M6" s="392">
        <f t="shared" si="4"/>
        <v>2172.8069999999998</v>
      </c>
      <c r="N6" s="392">
        <f t="shared" ref="N6:N13" si="5">J6</f>
        <v>948.48199999999997</v>
      </c>
      <c r="O6" s="392">
        <f t="shared" ref="O6:O13" si="6">K6+M6</f>
        <v>5746.3949999999995</v>
      </c>
      <c r="P6" s="392">
        <f>O6/N6</f>
        <v>6.0585177156762064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948.48199999999997</v>
      </c>
      <c r="AA6" s="392">
        <f t="shared" si="8"/>
        <v>5746.3949999999995</v>
      </c>
      <c r="AB6" s="392">
        <f>IFERROR(AA6/Z6,0)</f>
        <v>6.0585177156762064</v>
      </c>
      <c r="AC6" s="392">
        <f>AB6*1.2</f>
        <v>7.2702212588114472</v>
      </c>
    </row>
    <row r="7" spans="1:29" ht="26.25" customHeight="1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837.11199999999997</v>
      </c>
      <c r="K7" s="394">
        <v>3140.7959999999998</v>
      </c>
      <c r="L7" s="394">
        <v>2.1589999999999998</v>
      </c>
      <c r="M7" s="394">
        <v>1826.4069999999999</v>
      </c>
      <c r="N7" s="395">
        <f t="shared" si="5"/>
        <v>837.11199999999997</v>
      </c>
      <c r="O7" s="395">
        <f t="shared" si="6"/>
        <v>4967.2029999999995</v>
      </c>
      <c r="P7" s="392">
        <f t="shared" ref="P7:P30" si="9">O7/N7</f>
        <v>5.9337376599547014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837.11199999999997</v>
      </c>
      <c r="AA7" s="395">
        <f t="shared" si="8"/>
        <v>4967.2029999999995</v>
      </c>
      <c r="AB7" s="392">
        <f t="shared" ref="AB7:AB40" si="13">IFERROR(AA7/Z7,0)</f>
        <v>5.9337376599547014</v>
      </c>
      <c r="AC7" s="392">
        <f t="shared" ref="AC7:AC29" si="14">AB7*1.2</f>
        <v>7.1204851919456411</v>
      </c>
    </row>
    <row r="8" spans="1:29" ht="26.25" customHeight="1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26.25" customHeight="1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26.25" customHeight="1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111.37</v>
      </c>
      <c r="K10" s="394">
        <v>432.79199999999997</v>
      </c>
      <c r="L10" s="394">
        <v>0.41</v>
      </c>
      <c r="M10" s="394">
        <v>346.4</v>
      </c>
      <c r="N10" s="395">
        <f t="shared" si="5"/>
        <v>111.37</v>
      </c>
      <c r="O10" s="395">
        <f t="shared" si="6"/>
        <v>779.19200000000001</v>
      </c>
      <c r="P10" s="392">
        <f t="shared" si="9"/>
        <v>6.9964263266588844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111.37</v>
      </c>
      <c r="AA10" s="395">
        <f t="shared" si="8"/>
        <v>779.19200000000001</v>
      </c>
      <c r="AB10" s="392">
        <f t="shared" si="13"/>
        <v>6.9964263266588844</v>
      </c>
      <c r="AC10" s="392">
        <f t="shared" si="14"/>
        <v>8.3957115919906613</v>
      </c>
    </row>
    <row r="11" spans="1:29" ht="26.25" customHeight="1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26.25" customHeight="1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26.25" customHeight="1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6.25" customHeight="1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12084.38</v>
      </c>
      <c r="K14" s="392">
        <f t="shared" si="17"/>
        <v>58159.290999999997</v>
      </c>
      <c r="L14" s="392">
        <f t="shared" si="17"/>
        <v>18.363</v>
      </c>
      <c r="M14" s="392">
        <f t="shared" si="17"/>
        <v>15532.953000000001</v>
      </c>
      <c r="N14" s="392">
        <f>J14</f>
        <v>12084.38</v>
      </c>
      <c r="O14" s="392">
        <f>K14+M14</f>
        <v>73692.244000000006</v>
      </c>
      <c r="P14" s="392">
        <f t="shared" si="9"/>
        <v>6.0981402438519821</v>
      </c>
      <c r="Q14" s="392">
        <f t="shared" ref="Q14:V14" si="18">SUM(Q15:Q21)</f>
        <v>12626.757</v>
      </c>
      <c r="R14" s="392">
        <f t="shared" si="18"/>
        <v>37529.485000000001</v>
      </c>
      <c r="S14" s="392">
        <f t="shared" si="18"/>
        <v>13.794</v>
      </c>
      <c r="T14" s="392">
        <f t="shared" si="18"/>
        <v>11666.646999999999</v>
      </c>
      <c r="U14" s="392">
        <f t="shared" si="18"/>
        <v>16.09</v>
      </c>
      <c r="V14" s="392">
        <f t="shared" si="18"/>
        <v>15338.933999999999</v>
      </c>
      <c r="W14" s="392">
        <f t="shared" si="10"/>
        <v>12626.757</v>
      </c>
      <c r="X14" s="392">
        <f t="shared" si="11"/>
        <v>64535.065999999999</v>
      </c>
      <c r="Y14" s="392">
        <f t="shared" si="12"/>
        <v>5.1109771099578456</v>
      </c>
      <c r="Z14" s="392">
        <f t="shared" si="8"/>
        <v>24711.136999999999</v>
      </c>
      <c r="AA14" s="392">
        <f t="shared" si="8"/>
        <v>138227.31</v>
      </c>
      <c r="AB14" s="392">
        <f t="shared" si="13"/>
        <v>5.5937252098112689</v>
      </c>
      <c r="AC14" s="392">
        <f t="shared" si="14"/>
        <v>6.7124702517735226</v>
      </c>
    </row>
    <row r="15" spans="1:29" ht="26.25" customHeight="1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745.03099999999995</v>
      </c>
      <c r="K15" s="396">
        <v>3331.922</v>
      </c>
      <c r="L15" s="396">
        <v>1.569</v>
      </c>
      <c r="M15" s="396">
        <v>1327.0830000000001</v>
      </c>
      <c r="N15" s="395">
        <f t="shared" ref="N15:N30" si="20">J15</f>
        <v>745.03099999999995</v>
      </c>
      <c r="O15" s="395">
        <f>K15+M15</f>
        <v>4659.0050000000001</v>
      </c>
      <c r="P15" s="392">
        <f t="shared" si="9"/>
        <v>6.2534377764146729</v>
      </c>
      <c r="Q15" s="396">
        <v>845.31299999999999</v>
      </c>
      <c r="R15" s="396">
        <v>2430.17</v>
      </c>
      <c r="S15" s="396">
        <v>1.5029999999999999</v>
      </c>
      <c r="T15" s="396">
        <v>1271.2370000000001</v>
      </c>
      <c r="U15" s="396">
        <v>1.67</v>
      </c>
      <c r="V15" s="396">
        <v>579.96399999999994</v>
      </c>
      <c r="W15" s="395">
        <f>Q15</f>
        <v>845.31299999999999</v>
      </c>
      <c r="X15" s="392">
        <f t="shared" si="11"/>
        <v>4281.3710000000001</v>
      </c>
      <c r="Y15" s="392">
        <f t="shared" si="12"/>
        <v>5.0648351557352127</v>
      </c>
      <c r="Z15" s="395">
        <f t="shared" si="8"/>
        <v>1590.3440000000001</v>
      </c>
      <c r="AA15" s="395">
        <f t="shared" si="8"/>
        <v>8940.3760000000002</v>
      </c>
      <c r="AB15" s="392">
        <f t="shared" si="13"/>
        <v>5.6216617285316888</v>
      </c>
      <c r="AC15" s="392">
        <f t="shared" si="14"/>
        <v>6.745994074238026</v>
      </c>
    </row>
    <row r="16" spans="1:29" ht="26.25" customHeight="1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26.25" customHeight="1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26.25" customHeight="1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8556.2360000000008</v>
      </c>
      <c r="K18" s="396">
        <v>40619.694000000003</v>
      </c>
      <c r="L18" s="396">
        <v>12.212</v>
      </c>
      <c r="M18" s="396">
        <v>10330.096</v>
      </c>
      <c r="N18" s="395">
        <f t="shared" si="20"/>
        <v>8556.2360000000008</v>
      </c>
      <c r="O18" s="395">
        <f t="shared" si="21"/>
        <v>50949.79</v>
      </c>
      <c r="P18" s="392">
        <f t="shared" si="9"/>
        <v>5.9546966680208442</v>
      </c>
      <c r="Q18" s="396">
        <v>5162.7449999999999</v>
      </c>
      <c r="R18" s="396">
        <v>16170.714</v>
      </c>
      <c r="S18" s="396">
        <v>7.6680000000000001</v>
      </c>
      <c r="T18" s="396">
        <v>6485.1709999999994</v>
      </c>
      <c r="U18" s="396">
        <v>8.3179999999999996</v>
      </c>
      <c r="V18" s="396">
        <v>8505.3070000000007</v>
      </c>
      <c r="W18" s="395">
        <f t="shared" si="10"/>
        <v>5162.7449999999999</v>
      </c>
      <c r="X18" s="392">
        <f t="shared" si="11"/>
        <v>31161.191999999999</v>
      </c>
      <c r="Y18" s="392">
        <f t="shared" si="12"/>
        <v>6.0357798031860961</v>
      </c>
      <c r="Z18" s="395">
        <f t="shared" si="8"/>
        <v>13718.981</v>
      </c>
      <c r="AA18" s="395">
        <f t="shared" si="8"/>
        <v>82110.982000000004</v>
      </c>
      <c r="AB18" s="392">
        <f t="shared" si="13"/>
        <v>5.9852099802456173</v>
      </c>
      <c r="AC18" s="392">
        <f t="shared" si="14"/>
        <v>7.182251976294741</v>
      </c>
    </row>
    <row r="19" spans="1:29" ht="26.25" customHeight="1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572.56700000000001</v>
      </c>
      <c r="K19" s="396">
        <v>3169.7860000000001</v>
      </c>
      <c r="L19" s="396">
        <v>0.88400000000000001</v>
      </c>
      <c r="M19" s="396">
        <v>747.80499999999995</v>
      </c>
      <c r="N19" s="395">
        <f t="shared" si="20"/>
        <v>572.56700000000001</v>
      </c>
      <c r="O19" s="395">
        <f t="shared" si="21"/>
        <v>3917.5909999999999</v>
      </c>
      <c r="P19" s="392">
        <f t="shared" si="9"/>
        <v>6.8421529707440349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572.56700000000001</v>
      </c>
      <c r="AA19" s="395">
        <f t="shared" si="8"/>
        <v>3917.5909999999999</v>
      </c>
      <c r="AB19" s="392">
        <f t="shared" si="13"/>
        <v>6.8421529707440349</v>
      </c>
      <c r="AC19" s="392">
        <f t="shared" si="14"/>
        <v>8.2105835648928416</v>
      </c>
    </row>
    <row r="20" spans="1:29" ht="26.25" customHeight="1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1875.825</v>
      </c>
      <c r="K20" s="396">
        <v>9740.4070000000011</v>
      </c>
      <c r="L20" s="396">
        <v>3.2869999999999999</v>
      </c>
      <c r="M20" s="396">
        <v>2780.8490000000002</v>
      </c>
      <c r="N20" s="395">
        <f t="shared" si="20"/>
        <v>1875.825</v>
      </c>
      <c r="O20" s="395">
        <f t="shared" si="21"/>
        <v>12521.256000000001</v>
      </c>
      <c r="P20" s="392">
        <f t="shared" si="9"/>
        <v>6.6750661708848114</v>
      </c>
      <c r="Q20" s="396">
        <v>6359.2649999999994</v>
      </c>
      <c r="R20" s="396">
        <v>18158.489000000001</v>
      </c>
      <c r="S20" s="396">
        <v>4.2130000000000001</v>
      </c>
      <c r="T20" s="396">
        <v>3563.4740000000002</v>
      </c>
      <c r="U20" s="396">
        <v>5.875</v>
      </c>
      <c r="V20" s="396">
        <v>5994.7640000000001</v>
      </c>
      <c r="W20" s="395">
        <f t="shared" si="10"/>
        <v>6359.2649999999994</v>
      </c>
      <c r="X20" s="392">
        <f t="shared" si="11"/>
        <v>27716.727000000003</v>
      </c>
      <c r="Y20" s="392">
        <f t="shared" si="12"/>
        <v>4.3584796356182682</v>
      </c>
      <c r="Z20" s="395">
        <f t="shared" si="8"/>
        <v>8235.09</v>
      </c>
      <c r="AA20" s="395">
        <f t="shared" si="8"/>
        <v>40237.983000000007</v>
      </c>
      <c r="AB20" s="392">
        <f t="shared" si="13"/>
        <v>4.8861618998699479</v>
      </c>
      <c r="AC20" s="392">
        <f t="shared" si="14"/>
        <v>5.8633942798439369</v>
      </c>
    </row>
    <row r="21" spans="1:29" ht="26.25" customHeight="1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334.721</v>
      </c>
      <c r="K21" s="396">
        <v>1297.482</v>
      </c>
      <c r="L21" s="396">
        <v>0.41100000000000003</v>
      </c>
      <c r="M21" s="396">
        <v>347.12</v>
      </c>
      <c r="N21" s="395">
        <f t="shared" si="20"/>
        <v>334.721</v>
      </c>
      <c r="O21" s="395">
        <f t="shared" si="21"/>
        <v>1644.6019999999999</v>
      </c>
      <c r="P21" s="392">
        <f t="shared" si="9"/>
        <v>4.913351716802949</v>
      </c>
      <c r="Q21" s="396">
        <v>259.43400000000003</v>
      </c>
      <c r="R21" s="396">
        <v>770.11199999999997</v>
      </c>
      <c r="S21" s="396">
        <v>0.41000000000000003</v>
      </c>
      <c r="T21" s="396">
        <v>346.76499999999999</v>
      </c>
      <c r="U21" s="396">
        <v>0.22700000000000001</v>
      </c>
      <c r="V21" s="396">
        <v>258.899</v>
      </c>
      <c r="W21" s="395">
        <f t="shared" si="10"/>
        <v>259.43400000000003</v>
      </c>
      <c r="X21" s="392">
        <f t="shared" si="11"/>
        <v>1375.7759999999998</v>
      </c>
      <c r="Y21" s="392">
        <f t="shared" si="12"/>
        <v>5.3029903559286744</v>
      </c>
      <c r="Z21" s="395">
        <f t="shared" si="8"/>
        <v>594.15499999999997</v>
      </c>
      <c r="AA21" s="395">
        <f t="shared" si="8"/>
        <v>3020.3779999999997</v>
      </c>
      <c r="AB21" s="392">
        <f t="shared" si="13"/>
        <v>5.083484949213589</v>
      </c>
      <c r="AC21" s="392">
        <f t="shared" si="14"/>
        <v>6.1001819390563066</v>
      </c>
    </row>
    <row r="22" spans="1:29" s="403" customFormat="1" ht="26.25" customHeight="1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6.25" customHeight="1" x14ac:dyDescent="0.25">
      <c r="A23" s="602"/>
      <c r="B23" s="168" t="s">
        <v>74</v>
      </c>
      <c r="C23" s="391" t="s">
        <v>124</v>
      </c>
      <c r="D23" s="392">
        <f>SUM(D24:D30)</f>
        <v>73405.276000000013</v>
      </c>
      <c r="E23" s="392">
        <f>SUM(E24:E30)</f>
        <v>535672.3189999999</v>
      </c>
      <c r="F23" s="392">
        <f t="shared" si="19"/>
        <v>7.2974634548067066</v>
      </c>
      <c r="G23" s="392">
        <f t="shared" ref="G23:H23" si="22">SUM(G24:G30)</f>
        <v>1255.7930000000001</v>
      </c>
      <c r="H23" s="392">
        <f t="shared" si="22"/>
        <v>8423.8889999999992</v>
      </c>
      <c r="I23" s="392">
        <f>H23/G23</f>
        <v>6.7080235357260296</v>
      </c>
      <c r="J23" s="392">
        <f t="shared" ref="J23:M23" si="23">SUM(J24:J30)</f>
        <v>1359.0930000000001</v>
      </c>
      <c r="K23" s="392">
        <f t="shared" si="23"/>
        <v>7381.7100000000009</v>
      </c>
      <c r="L23" s="392">
        <f t="shared" si="23"/>
        <v>1.66</v>
      </c>
      <c r="M23" s="392">
        <f t="shared" si="23"/>
        <v>1403.616</v>
      </c>
      <c r="N23" s="392">
        <f t="shared" si="20"/>
        <v>1359.0930000000001</v>
      </c>
      <c r="O23" s="392">
        <f>K23+M23</f>
        <v>8785.3260000000009</v>
      </c>
      <c r="P23" s="392">
        <f t="shared" si="9"/>
        <v>6.4641095200990666</v>
      </c>
      <c r="Q23" s="392">
        <f t="shared" ref="Q23:V23" si="24">SUM(Q24:Q30)</f>
        <v>5163.9870000000001</v>
      </c>
      <c r="R23" s="392">
        <f t="shared" si="24"/>
        <v>18812.022000000001</v>
      </c>
      <c r="S23" s="392">
        <f t="shared" si="24"/>
        <v>7.1549999999999994</v>
      </c>
      <c r="T23" s="392">
        <f t="shared" si="24"/>
        <v>6053.2330000000002</v>
      </c>
      <c r="U23" s="392">
        <f t="shared" si="24"/>
        <v>8.0300000000000011</v>
      </c>
      <c r="V23" s="392">
        <f t="shared" si="24"/>
        <v>8617.3719999999994</v>
      </c>
      <c r="W23" s="392">
        <f t="shared" si="10"/>
        <v>5163.9870000000001</v>
      </c>
      <c r="X23" s="392">
        <f t="shared" si="11"/>
        <v>33482.627</v>
      </c>
      <c r="Y23" s="392">
        <f t="shared" si="12"/>
        <v>6.4838712800787457</v>
      </c>
      <c r="Z23" s="392">
        <f t="shared" si="8"/>
        <v>81184.149000000005</v>
      </c>
      <c r="AA23" s="392">
        <f t="shared" si="8"/>
        <v>586364.16099999985</v>
      </c>
      <c r="AB23" s="392">
        <f t="shared" si="13"/>
        <v>7.2226434374523016</v>
      </c>
      <c r="AC23" s="392">
        <f t="shared" si="14"/>
        <v>8.6671721249427609</v>
      </c>
    </row>
    <row r="24" spans="1:29" ht="26.25" customHeight="1" x14ac:dyDescent="0.25">
      <c r="A24" s="602"/>
      <c r="B24" s="179" t="s">
        <v>7</v>
      </c>
      <c r="C24" s="393" t="s">
        <v>125</v>
      </c>
      <c r="D24" s="394">
        <v>1247.23</v>
      </c>
      <c r="E24" s="394">
        <v>8099.9230000000007</v>
      </c>
      <c r="F24" s="392">
        <f t="shared" si="19"/>
        <v>6.4943298349141703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252.24299999999999</v>
      </c>
      <c r="K24" s="396">
        <v>1512.17</v>
      </c>
      <c r="L24" s="396">
        <v>0.57099999999999995</v>
      </c>
      <c r="M24" s="396">
        <v>483.02</v>
      </c>
      <c r="N24" s="395">
        <f t="shared" si="20"/>
        <v>252.24299999999999</v>
      </c>
      <c r="O24" s="395">
        <f t="shared" si="21"/>
        <v>1995.19</v>
      </c>
      <c r="P24" s="392">
        <f t="shared" si="9"/>
        <v>7.9097933342055082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1499.473</v>
      </c>
      <c r="AA24" s="395">
        <f t="shared" si="8"/>
        <v>10095.113000000001</v>
      </c>
      <c r="AB24" s="392">
        <f t="shared" si="13"/>
        <v>6.7324406641533399</v>
      </c>
      <c r="AC24" s="392">
        <f t="shared" si="14"/>
        <v>8.0789287969840071</v>
      </c>
    </row>
    <row r="25" spans="1:29" ht="26.25" customHeight="1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26.25" customHeight="1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26.25" customHeight="1" x14ac:dyDescent="0.25">
      <c r="A27" s="602"/>
      <c r="B27" s="179" t="s">
        <v>10</v>
      </c>
      <c r="C27" s="393" t="s">
        <v>128</v>
      </c>
      <c r="D27" s="394">
        <v>49702.759000000005</v>
      </c>
      <c r="E27" s="394">
        <v>362321.72499999998</v>
      </c>
      <c r="F27" s="392">
        <f t="shared" si="19"/>
        <v>7.2897708756972612</v>
      </c>
      <c r="G27" s="394">
        <v>110.66900000000001</v>
      </c>
      <c r="H27" s="394">
        <v>881.02</v>
      </c>
      <c r="I27" s="392">
        <f t="shared" si="25"/>
        <v>7.9608562470068396</v>
      </c>
      <c r="J27" s="396">
        <v>99.153000000000006</v>
      </c>
      <c r="K27" s="396">
        <v>426.488</v>
      </c>
      <c r="L27" s="396">
        <v>0.13900000000000001</v>
      </c>
      <c r="M27" s="396">
        <v>117.438</v>
      </c>
      <c r="N27" s="395">
        <f t="shared" si="20"/>
        <v>99.153000000000006</v>
      </c>
      <c r="O27" s="395">
        <f t="shared" si="21"/>
        <v>543.92600000000004</v>
      </c>
      <c r="P27" s="392">
        <f t="shared" si="9"/>
        <v>5.4857240829828653</v>
      </c>
      <c r="Q27" s="404">
        <v>924.09799999999996</v>
      </c>
      <c r="R27" s="404">
        <v>3435.893</v>
      </c>
      <c r="S27" s="404">
        <v>1.58</v>
      </c>
      <c r="T27" s="404">
        <v>1336.646</v>
      </c>
      <c r="U27" s="396">
        <v>1.7010000000000001</v>
      </c>
      <c r="V27" s="396">
        <v>1531.077</v>
      </c>
      <c r="W27" s="395">
        <f t="shared" si="10"/>
        <v>924.09799999999996</v>
      </c>
      <c r="X27" s="392">
        <f t="shared" si="11"/>
        <v>6303.616</v>
      </c>
      <c r="Y27" s="392">
        <f t="shared" si="12"/>
        <v>6.8213717592722851</v>
      </c>
      <c r="Z27" s="395">
        <f t="shared" si="8"/>
        <v>50836.679000000004</v>
      </c>
      <c r="AA27" s="395">
        <f t="shared" si="8"/>
        <v>370050.28699999995</v>
      </c>
      <c r="AB27" s="392">
        <f t="shared" si="13"/>
        <v>7.2791986864444844</v>
      </c>
      <c r="AC27" s="392">
        <f t="shared" si="14"/>
        <v>8.7350384237333802</v>
      </c>
    </row>
    <row r="28" spans="1:29" ht="26.25" customHeight="1" x14ac:dyDescent="0.25">
      <c r="A28" s="602"/>
      <c r="B28" s="179" t="s">
        <v>11</v>
      </c>
      <c r="C28" s="393" t="s">
        <v>129</v>
      </c>
      <c r="D28" s="394">
        <v>6420.0640000000003</v>
      </c>
      <c r="E28" s="394">
        <v>45675.29</v>
      </c>
      <c r="F28" s="392">
        <f t="shared" si="19"/>
        <v>7.1144602296799535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6420.0640000000003</v>
      </c>
      <c r="AA28" s="395">
        <f t="shared" si="8"/>
        <v>45675.29</v>
      </c>
      <c r="AB28" s="392">
        <f t="shared" si="13"/>
        <v>7.1144602296799535</v>
      </c>
      <c r="AC28" s="392">
        <f t="shared" si="14"/>
        <v>8.5373522756159446</v>
      </c>
    </row>
    <row r="29" spans="1:29" ht="26.25" customHeight="1" x14ac:dyDescent="0.25">
      <c r="A29" s="602"/>
      <c r="B29" s="179" t="s">
        <v>12</v>
      </c>
      <c r="C29" s="393" t="s">
        <v>130</v>
      </c>
      <c r="D29" s="394">
        <v>14578.503000000001</v>
      </c>
      <c r="E29" s="394">
        <v>109413.08499999999</v>
      </c>
      <c r="F29" s="392">
        <f t="shared" si="19"/>
        <v>7.5050974026619874</v>
      </c>
      <c r="G29" s="394">
        <v>1145.124</v>
      </c>
      <c r="H29" s="394">
        <v>7542.8689999999997</v>
      </c>
      <c r="I29" s="392">
        <f t="shared" si="25"/>
        <v>6.5869451692567784</v>
      </c>
      <c r="J29" s="396">
        <v>95.867999999999995</v>
      </c>
      <c r="K29" s="396">
        <v>571.84400000000005</v>
      </c>
      <c r="L29" s="396">
        <v>0.17399999999999999</v>
      </c>
      <c r="M29" s="396">
        <v>147.47300000000001</v>
      </c>
      <c r="N29" s="395">
        <f t="shared" si="20"/>
        <v>95.867999999999995</v>
      </c>
      <c r="O29" s="395">
        <f t="shared" si="21"/>
        <v>719.31700000000001</v>
      </c>
      <c r="P29" s="392">
        <f t="shared" si="9"/>
        <v>7.5032023198564701</v>
      </c>
      <c r="Q29" s="404">
        <v>2977.3810000000003</v>
      </c>
      <c r="R29" s="404">
        <v>10834.636</v>
      </c>
      <c r="S29" s="404">
        <v>4.133</v>
      </c>
      <c r="T29" s="404">
        <v>3496.8119999999999</v>
      </c>
      <c r="U29" s="396">
        <v>4.7409999999999997</v>
      </c>
      <c r="V29" s="396">
        <v>5240.8540000000003</v>
      </c>
      <c r="W29" s="395">
        <f t="shared" si="10"/>
        <v>2977.3810000000003</v>
      </c>
      <c r="X29" s="392">
        <f t="shared" si="11"/>
        <v>19572.302</v>
      </c>
      <c r="Y29" s="392">
        <f t="shared" si="12"/>
        <v>6.5736639012608729</v>
      </c>
      <c r="Z29" s="395">
        <f t="shared" si="8"/>
        <v>18796.876</v>
      </c>
      <c r="AA29" s="395">
        <f t="shared" si="8"/>
        <v>137247.57299999997</v>
      </c>
      <c r="AB29" s="392">
        <f t="shared" si="13"/>
        <v>7.3016161302548346</v>
      </c>
      <c r="AC29" s="392">
        <f t="shared" si="14"/>
        <v>8.7619393563058008</v>
      </c>
    </row>
    <row r="30" spans="1:29" ht="26.25" customHeight="1" x14ac:dyDescent="0.25">
      <c r="A30" s="602"/>
      <c r="B30" s="179" t="s">
        <v>13</v>
      </c>
      <c r="C30" s="393" t="s">
        <v>131</v>
      </c>
      <c r="D30" s="394">
        <v>1456.72</v>
      </c>
      <c r="E30" s="394">
        <v>10162.296</v>
      </c>
      <c r="F30" s="392">
        <f t="shared" si="19"/>
        <v>6.9761491570102701</v>
      </c>
      <c r="G30" s="394">
        <v>0</v>
      </c>
      <c r="H30" s="394">
        <v>0</v>
      </c>
      <c r="I30" s="392" t="e">
        <f t="shared" si="25"/>
        <v>#DIV/0!</v>
      </c>
      <c r="J30" s="396">
        <v>911.82900000000006</v>
      </c>
      <c r="K30" s="396">
        <v>4871.2080000000005</v>
      </c>
      <c r="L30" s="396">
        <v>0.77600000000000002</v>
      </c>
      <c r="M30" s="396">
        <v>655.68499999999995</v>
      </c>
      <c r="N30" s="395">
        <f t="shared" si="20"/>
        <v>911.82900000000006</v>
      </c>
      <c r="O30" s="395">
        <f t="shared" si="21"/>
        <v>5526.893</v>
      </c>
      <c r="P30" s="392">
        <f t="shared" si="9"/>
        <v>6.0613261916433885</v>
      </c>
      <c r="Q30" s="404">
        <v>1262.5079999999998</v>
      </c>
      <c r="R30" s="404">
        <v>4541.4929999999995</v>
      </c>
      <c r="S30" s="404">
        <v>1.4419999999999997</v>
      </c>
      <c r="T30" s="404">
        <v>1219.7750000000001</v>
      </c>
      <c r="U30" s="396">
        <v>1.5880000000000001</v>
      </c>
      <c r="V30" s="396">
        <v>1845.4409999999998</v>
      </c>
      <c r="W30" s="395">
        <f t="shared" si="10"/>
        <v>1262.5079999999998</v>
      </c>
      <c r="X30" s="392">
        <f t="shared" si="11"/>
        <v>7606.7089999999998</v>
      </c>
      <c r="Y30" s="392">
        <f t="shared" si="12"/>
        <v>6.0250778608927638</v>
      </c>
      <c r="Z30" s="395">
        <f t="shared" si="8"/>
        <v>3631.0569999999998</v>
      </c>
      <c r="AA30" s="395">
        <f t="shared" si="8"/>
        <v>23295.898000000001</v>
      </c>
      <c r="AB30" s="392">
        <f t="shared" si="13"/>
        <v>6.4157345918833011</v>
      </c>
      <c r="AC30" s="392">
        <f t="shared" ref="AC30" si="26">AB30*1.2</f>
        <v>7.6988815102599606</v>
      </c>
    </row>
    <row r="31" spans="1:29" s="407" customFormat="1" ht="26.25" customHeight="1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>
        <f t="shared" si="13"/>
        <v>0</v>
      </c>
      <c r="AC31" s="392"/>
    </row>
    <row r="32" spans="1:29" s="408" customFormat="1" ht="26.25" customHeight="1" x14ac:dyDescent="0.25">
      <c r="B32" s="409" t="s">
        <v>31</v>
      </c>
      <c r="C32" s="410">
        <v>600</v>
      </c>
      <c r="D32" s="411">
        <f>D23+D14+D6</f>
        <v>73405.276000000013</v>
      </c>
      <c r="E32" s="411">
        <f>E23+E14+E6</f>
        <v>535672.3189999999</v>
      </c>
      <c r="F32" s="411">
        <f>E32/D32</f>
        <v>7.2974634548067066</v>
      </c>
      <c r="G32" s="411">
        <f>G23+G14+G6</f>
        <v>1255.7930000000001</v>
      </c>
      <c r="H32" s="411">
        <f>H23+H14+H6</f>
        <v>8423.8889999999992</v>
      </c>
      <c r="I32" s="411">
        <f>H32/G32</f>
        <v>6.7080235357260296</v>
      </c>
      <c r="J32" s="411">
        <f t="shared" ref="J32:O32" si="27">J6+J14+J23</f>
        <v>14391.955</v>
      </c>
      <c r="K32" s="411">
        <f t="shared" si="27"/>
        <v>69114.589000000007</v>
      </c>
      <c r="L32" s="411">
        <f t="shared" si="27"/>
        <v>22.591999999999999</v>
      </c>
      <c r="M32" s="411">
        <f t="shared" si="27"/>
        <v>19109.376000000004</v>
      </c>
      <c r="N32" s="411">
        <f t="shared" si="27"/>
        <v>14391.955</v>
      </c>
      <c r="O32" s="411">
        <f t="shared" si="27"/>
        <v>88223.965000000011</v>
      </c>
      <c r="P32" s="412">
        <f t="shared" ref="P32:P40" si="28">O32/N32</f>
        <v>6.1300889976379169</v>
      </c>
      <c r="Q32" s="411">
        <f t="shared" ref="Q32:X32" si="29">Q6+Q14+Q23</f>
        <v>17790.743999999999</v>
      </c>
      <c r="R32" s="411">
        <f t="shared" si="29"/>
        <v>56341.506999999998</v>
      </c>
      <c r="S32" s="411">
        <f t="shared" si="29"/>
        <v>20.948999999999998</v>
      </c>
      <c r="T32" s="411">
        <f t="shared" si="29"/>
        <v>17719.879999999997</v>
      </c>
      <c r="U32" s="411">
        <f t="shared" si="29"/>
        <v>24.12</v>
      </c>
      <c r="V32" s="411">
        <f t="shared" si="29"/>
        <v>23956.305999999997</v>
      </c>
      <c r="W32" s="411">
        <f t="shared" si="29"/>
        <v>17790.743999999999</v>
      </c>
      <c r="X32" s="411">
        <f t="shared" si="29"/>
        <v>98017.692999999999</v>
      </c>
      <c r="Y32" s="412">
        <f t="shared" ref="Y32:Y40" si="30">X32/W32</f>
        <v>5.5094768942771593</v>
      </c>
      <c r="Z32" s="412">
        <f t="shared" si="8"/>
        <v>106843.76800000001</v>
      </c>
      <c r="AA32" s="412">
        <f t="shared" si="8"/>
        <v>730337.86599999992</v>
      </c>
      <c r="AB32" s="413">
        <f t="shared" si="13"/>
        <v>6.8355682289302999</v>
      </c>
      <c r="AC32" s="414">
        <f t="shared" ref="AC32:AC40" si="31">AB32*1.2</f>
        <v>8.2026818747163599</v>
      </c>
    </row>
    <row r="33" spans="1:29" s="415" customFormat="1" ht="26.25" customHeight="1" x14ac:dyDescent="0.25">
      <c r="B33" s="416" t="s">
        <v>22</v>
      </c>
      <c r="C33" s="417"/>
      <c r="D33" s="418">
        <f>SUM(D34:D40)</f>
        <v>73405.276000000013</v>
      </c>
      <c r="E33" s="418">
        <f>SUM(E34:E40)</f>
        <v>535672.3189999999</v>
      </c>
      <c r="F33" s="419">
        <f t="shared" ref="F33:F40" si="32">E33/D33</f>
        <v>7.2974634548067066</v>
      </c>
      <c r="G33" s="418">
        <f>G32</f>
        <v>1255.7930000000001</v>
      </c>
      <c r="H33" s="418">
        <f t="shared" ref="H33:I36" si="33">H32</f>
        <v>8423.8889999999992</v>
      </c>
      <c r="I33" s="418">
        <f t="shared" si="33"/>
        <v>6.7080235357260296</v>
      </c>
      <c r="J33" s="419">
        <f>J32</f>
        <v>14391.955</v>
      </c>
      <c r="K33" s="419">
        <f t="shared" ref="K33:X33" si="34">K32</f>
        <v>69114.589000000007</v>
      </c>
      <c r="L33" s="419">
        <f t="shared" si="34"/>
        <v>22.591999999999999</v>
      </c>
      <c r="M33" s="419">
        <f t="shared" si="34"/>
        <v>19109.376000000004</v>
      </c>
      <c r="N33" s="419">
        <f t="shared" si="34"/>
        <v>14391.955</v>
      </c>
      <c r="O33" s="419">
        <f t="shared" si="34"/>
        <v>88223.965000000011</v>
      </c>
      <c r="P33" s="420">
        <f t="shared" si="28"/>
        <v>6.1300889976379169</v>
      </c>
      <c r="Q33" s="419">
        <f t="shared" si="34"/>
        <v>17790.743999999999</v>
      </c>
      <c r="R33" s="419">
        <f t="shared" si="34"/>
        <v>56341.506999999998</v>
      </c>
      <c r="S33" s="419">
        <f t="shared" si="34"/>
        <v>20.948999999999998</v>
      </c>
      <c r="T33" s="419">
        <f t="shared" si="34"/>
        <v>17719.879999999997</v>
      </c>
      <c r="U33" s="419">
        <f t="shared" si="34"/>
        <v>24.12</v>
      </c>
      <c r="V33" s="419">
        <f t="shared" si="34"/>
        <v>23956.305999999997</v>
      </c>
      <c r="W33" s="419">
        <f t="shared" si="34"/>
        <v>17790.743999999999</v>
      </c>
      <c r="X33" s="419">
        <f t="shared" si="34"/>
        <v>98017.692999999999</v>
      </c>
      <c r="Y33" s="420">
        <f t="shared" si="30"/>
        <v>5.5094768942771593</v>
      </c>
      <c r="Z33" s="420">
        <f t="shared" si="8"/>
        <v>106843.76800000001</v>
      </c>
      <c r="AA33" s="420">
        <f t="shared" si="8"/>
        <v>730337.86599999992</v>
      </c>
      <c r="AB33" s="392">
        <f t="shared" si="13"/>
        <v>6.8355682289302999</v>
      </c>
      <c r="AC33" s="392">
        <f t="shared" si="31"/>
        <v>8.2026818747163599</v>
      </c>
    </row>
    <row r="34" spans="1:29" s="415" customFormat="1" ht="26.25" customHeight="1" x14ac:dyDescent="0.25">
      <c r="A34" s="638"/>
      <c r="B34" s="421" t="s">
        <v>7</v>
      </c>
      <c r="C34" s="422"/>
      <c r="D34" s="420">
        <f t="shared" ref="D34:E40" si="35">D7+D15+D24</f>
        <v>1247.23</v>
      </c>
      <c r="E34" s="420">
        <f t="shared" si="35"/>
        <v>8099.9230000000007</v>
      </c>
      <c r="F34" s="420">
        <f t="shared" si="32"/>
        <v>6.4943298349141703</v>
      </c>
      <c r="G34" s="420">
        <f t="shared" ref="G34:H40" si="36">G7+G15+G24</f>
        <v>0</v>
      </c>
      <c r="H34" s="420">
        <f t="shared" si="36"/>
        <v>0</v>
      </c>
      <c r="I34" s="418">
        <f t="shared" si="33"/>
        <v>6.7080235357260296</v>
      </c>
      <c r="J34" s="420">
        <f t="shared" ref="J34:O40" si="37">J7+J15+J24</f>
        <v>1834.386</v>
      </c>
      <c r="K34" s="420">
        <f t="shared" si="37"/>
        <v>7984.8879999999999</v>
      </c>
      <c r="L34" s="420">
        <f t="shared" si="37"/>
        <v>4.2989999999999995</v>
      </c>
      <c r="M34" s="420">
        <f t="shared" si="37"/>
        <v>3636.5099999999998</v>
      </c>
      <c r="N34" s="420">
        <f t="shared" si="37"/>
        <v>1834.386</v>
      </c>
      <c r="O34" s="420">
        <f t="shared" si="37"/>
        <v>11621.397999999999</v>
      </c>
      <c r="P34" s="420">
        <f t="shared" si="28"/>
        <v>6.3353067456903833</v>
      </c>
      <c r="Q34" s="420">
        <f t="shared" ref="Q34:X40" si="38">Q7+Q15+Q24</f>
        <v>845.31299999999999</v>
      </c>
      <c r="R34" s="420">
        <f t="shared" si="38"/>
        <v>2430.17</v>
      </c>
      <c r="S34" s="420">
        <f t="shared" si="38"/>
        <v>1.5029999999999999</v>
      </c>
      <c r="T34" s="420">
        <f t="shared" si="38"/>
        <v>1271.2370000000001</v>
      </c>
      <c r="U34" s="420">
        <f t="shared" si="38"/>
        <v>1.67</v>
      </c>
      <c r="V34" s="420">
        <f t="shared" si="38"/>
        <v>579.96399999999994</v>
      </c>
      <c r="W34" s="420">
        <f t="shared" si="38"/>
        <v>845.31299999999999</v>
      </c>
      <c r="X34" s="420">
        <f t="shared" si="38"/>
        <v>4281.3710000000001</v>
      </c>
      <c r="Y34" s="420">
        <f t="shared" si="30"/>
        <v>5.0648351557352127</v>
      </c>
      <c r="Z34" s="420">
        <f t="shared" si="8"/>
        <v>3926.9290000000001</v>
      </c>
      <c r="AA34" s="420">
        <f t="shared" si="8"/>
        <v>24002.692000000003</v>
      </c>
      <c r="AB34" s="392">
        <f t="shared" si="13"/>
        <v>6.1123315445733812</v>
      </c>
      <c r="AC34" s="392">
        <f t="shared" si="31"/>
        <v>7.3347978534880571</v>
      </c>
    </row>
    <row r="35" spans="1:29" s="415" customFormat="1" ht="26.25" customHeight="1" x14ac:dyDescent="0.25">
      <c r="A35" s="638"/>
      <c r="B35" s="421" t="s">
        <v>8</v>
      </c>
      <c r="C35" s="422"/>
      <c r="D35" s="420">
        <f t="shared" si="35"/>
        <v>0</v>
      </c>
      <c r="E35" s="420">
        <f>E8+E16+E25</f>
        <v>0</v>
      </c>
      <c r="F35" s="420" t="e">
        <f t="shared" si="32"/>
        <v>#DIV/0!</v>
      </c>
      <c r="G35" s="420">
        <f t="shared" si="36"/>
        <v>0</v>
      </c>
      <c r="H35" s="420">
        <f t="shared" si="36"/>
        <v>0</v>
      </c>
      <c r="I35" s="418">
        <f t="shared" si="33"/>
        <v>6.7080235357260296</v>
      </c>
      <c r="J35" s="420">
        <f t="shared" si="37"/>
        <v>0</v>
      </c>
      <c r="K35" s="420">
        <f t="shared" si="37"/>
        <v>0</v>
      </c>
      <c r="L35" s="420">
        <f t="shared" si="37"/>
        <v>0</v>
      </c>
      <c r="M35" s="420">
        <f t="shared" si="37"/>
        <v>0</v>
      </c>
      <c r="N35" s="420">
        <f t="shared" si="37"/>
        <v>0</v>
      </c>
      <c r="O35" s="420">
        <f t="shared" si="37"/>
        <v>0</v>
      </c>
      <c r="P35" s="420" t="e">
        <f t="shared" si="28"/>
        <v>#DIV/0!</v>
      </c>
      <c r="Q35" s="420">
        <f t="shared" si="38"/>
        <v>0</v>
      </c>
      <c r="R35" s="420">
        <f t="shared" si="38"/>
        <v>0</v>
      </c>
      <c r="S35" s="420">
        <f t="shared" si="38"/>
        <v>0</v>
      </c>
      <c r="T35" s="420">
        <f t="shared" si="38"/>
        <v>0</v>
      </c>
      <c r="U35" s="420">
        <f t="shared" si="38"/>
        <v>0</v>
      </c>
      <c r="V35" s="420">
        <f t="shared" si="38"/>
        <v>0</v>
      </c>
      <c r="W35" s="420">
        <f t="shared" si="38"/>
        <v>0</v>
      </c>
      <c r="X35" s="420">
        <f t="shared" si="38"/>
        <v>0</v>
      </c>
      <c r="Y35" s="420" t="e">
        <f t="shared" si="30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1"/>
        <v>0</v>
      </c>
    </row>
    <row r="36" spans="1:29" s="415" customFormat="1" ht="26.25" customHeight="1" x14ac:dyDescent="0.25">
      <c r="A36" s="638"/>
      <c r="B36" s="421" t="s">
        <v>9</v>
      </c>
      <c r="C36" s="422"/>
      <c r="D36" s="420">
        <f t="shared" si="35"/>
        <v>0</v>
      </c>
      <c r="E36" s="420">
        <f t="shared" si="35"/>
        <v>0</v>
      </c>
      <c r="F36" s="420" t="e">
        <f t="shared" si="32"/>
        <v>#DIV/0!</v>
      </c>
      <c r="G36" s="420">
        <f t="shared" si="36"/>
        <v>0</v>
      </c>
      <c r="H36" s="420">
        <f t="shared" si="36"/>
        <v>0</v>
      </c>
      <c r="I36" s="418">
        <f t="shared" si="33"/>
        <v>6.7080235357260296</v>
      </c>
      <c r="J36" s="420">
        <f t="shared" si="37"/>
        <v>0</v>
      </c>
      <c r="K36" s="420">
        <f t="shared" si="37"/>
        <v>0</v>
      </c>
      <c r="L36" s="420">
        <f t="shared" si="37"/>
        <v>0</v>
      </c>
      <c r="M36" s="420">
        <f t="shared" si="37"/>
        <v>0</v>
      </c>
      <c r="N36" s="420">
        <f t="shared" si="37"/>
        <v>0</v>
      </c>
      <c r="O36" s="420">
        <f t="shared" si="37"/>
        <v>0</v>
      </c>
      <c r="P36" s="420" t="e">
        <f t="shared" si="28"/>
        <v>#DIV/0!</v>
      </c>
      <c r="Q36" s="420">
        <f t="shared" si="38"/>
        <v>0</v>
      </c>
      <c r="R36" s="420">
        <f t="shared" si="38"/>
        <v>0</v>
      </c>
      <c r="S36" s="420">
        <f t="shared" si="38"/>
        <v>0</v>
      </c>
      <c r="T36" s="420">
        <f t="shared" si="38"/>
        <v>0</v>
      </c>
      <c r="U36" s="420">
        <f t="shared" si="38"/>
        <v>0</v>
      </c>
      <c r="V36" s="420">
        <f t="shared" si="38"/>
        <v>0</v>
      </c>
      <c r="W36" s="420">
        <f t="shared" si="38"/>
        <v>0</v>
      </c>
      <c r="X36" s="420">
        <f t="shared" si="38"/>
        <v>0</v>
      </c>
      <c r="Y36" s="420" t="e">
        <f t="shared" si="30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1"/>
        <v>0</v>
      </c>
    </row>
    <row r="37" spans="1:29" s="415" customFormat="1" ht="26.25" customHeight="1" x14ac:dyDescent="0.25">
      <c r="A37" s="638"/>
      <c r="B37" s="421" t="s">
        <v>10</v>
      </c>
      <c r="C37" s="422"/>
      <c r="D37" s="420">
        <f t="shared" si="35"/>
        <v>49702.759000000005</v>
      </c>
      <c r="E37" s="420">
        <f t="shared" si="35"/>
        <v>362321.72499999998</v>
      </c>
      <c r="F37" s="420">
        <f t="shared" si="32"/>
        <v>7.2897708756972612</v>
      </c>
      <c r="G37" s="420">
        <f t="shared" si="36"/>
        <v>110.66900000000001</v>
      </c>
      <c r="H37" s="420">
        <f t="shared" si="36"/>
        <v>881.02</v>
      </c>
      <c r="I37" s="420">
        <f t="shared" ref="I37:I40" si="39">H37/G37</f>
        <v>7.9608562470068396</v>
      </c>
      <c r="J37" s="420">
        <f t="shared" si="37"/>
        <v>8766.7590000000018</v>
      </c>
      <c r="K37" s="420">
        <f t="shared" si="37"/>
        <v>41478.974000000002</v>
      </c>
      <c r="L37" s="420">
        <f t="shared" si="37"/>
        <v>12.760999999999999</v>
      </c>
      <c r="M37" s="420">
        <f t="shared" si="37"/>
        <v>10793.933999999999</v>
      </c>
      <c r="N37" s="420">
        <f t="shared" si="37"/>
        <v>8766.7590000000018</v>
      </c>
      <c r="O37" s="420">
        <f t="shared" si="37"/>
        <v>52272.908000000003</v>
      </c>
      <c r="P37" s="420">
        <f t="shared" si="28"/>
        <v>5.9626263251904144</v>
      </c>
      <c r="Q37" s="420">
        <f t="shared" si="38"/>
        <v>6086.8429999999998</v>
      </c>
      <c r="R37" s="420">
        <f t="shared" si="38"/>
        <v>19606.607</v>
      </c>
      <c r="S37" s="420">
        <f t="shared" si="38"/>
        <v>9.2480000000000011</v>
      </c>
      <c r="T37" s="420">
        <f t="shared" si="38"/>
        <v>7821.8169999999991</v>
      </c>
      <c r="U37" s="420">
        <f t="shared" si="38"/>
        <v>10.019</v>
      </c>
      <c r="V37" s="420">
        <f t="shared" si="38"/>
        <v>10036.384</v>
      </c>
      <c r="W37" s="420">
        <f t="shared" si="38"/>
        <v>6086.8429999999998</v>
      </c>
      <c r="X37" s="420">
        <f t="shared" si="38"/>
        <v>37464.807999999997</v>
      </c>
      <c r="Y37" s="420">
        <f t="shared" si="30"/>
        <v>6.1550475344936606</v>
      </c>
      <c r="Z37" s="420">
        <f t="shared" si="8"/>
        <v>64667.030000000006</v>
      </c>
      <c r="AA37" s="420">
        <f t="shared" si="8"/>
        <v>452940.46100000001</v>
      </c>
      <c r="AB37" s="392">
        <f t="shared" si="13"/>
        <v>7.0041945795252998</v>
      </c>
      <c r="AC37" s="392">
        <f t="shared" si="31"/>
        <v>8.4050334954303594</v>
      </c>
    </row>
    <row r="38" spans="1:29" s="415" customFormat="1" ht="26.25" customHeight="1" x14ac:dyDescent="0.25">
      <c r="A38" s="638"/>
      <c r="B38" s="421" t="s">
        <v>11</v>
      </c>
      <c r="C38" s="422"/>
      <c r="D38" s="420">
        <f t="shared" si="35"/>
        <v>6420.0640000000003</v>
      </c>
      <c r="E38" s="420">
        <f t="shared" si="35"/>
        <v>45675.29</v>
      </c>
      <c r="F38" s="420">
        <f t="shared" si="32"/>
        <v>7.1144602296799535</v>
      </c>
      <c r="G38" s="420">
        <f t="shared" si="36"/>
        <v>0</v>
      </c>
      <c r="H38" s="420">
        <f t="shared" si="36"/>
        <v>0</v>
      </c>
      <c r="I38" s="420" t="e">
        <f t="shared" si="39"/>
        <v>#DIV/0!</v>
      </c>
      <c r="J38" s="420">
        <f t="shared" si="37"/>
        <v>572.56700000000001</v>
      </c>
      <c r="K38" s="420">
        <f t="shared" si="37"/>
        <v>3169.7860000000001</v>
      </c>
      <c r="L38" s="420">
        <f t="shared" si="37"/>
        <v>0.88400000000000001</v>
      </c>
      <c r="M38" s="420">
        <f t="shared" si="37"/>
        <v>747.80499999999995</v>
      </c>
      <c r="N38" s="420">
        <f t="shared" si="37"/>
        <v>572.56700000000001</v>
      </c>
      <c r="O38" s="420">
        <f t="shared" si="37"/>
        <v>3917.5909999999999</v>
      </c>
      <c r="P38" s="420">
        <f t="shared" si="28"/>
        <v>6.8421529707440349</v>
      </c>
      <c r="Q38" s="420">
        <f t="shared" si="38"/>
        <v>0</v>
      </c>
      <c r="R38" s="420">
        <f t="shared" si="38"/>
        <v>0</v>
      </c>
      <c r="S38" s="420">
        <f t="shared" si="38"/>
        <v>0</v>
      </c>
      <c r="T38" s="420">
        <f t="shared" si="38"/>
        <v>0</v>
      </c>
      <c r="U38" s="420">
        <f t="shared" si="38"/>
        <v>0</v>
      </c>
      <c r="V38" s="420">
        <f t="shared" si="38"/>
        <v>0</v>
      </c>
      <c r="W38" s="420">
        <f t="shared" si="38"/>
        <v>0</v>
      </c>
      <c r="X38" s="420">
        <f t="shared" si="38"/>
        <v>0</v>
      </c>
      <c r="Y38" s="420" t="e">
        <f t="shared" si="30"/>
        <v>#DIV/0!</v>
      </c>
      <c r="Z38" s="420">
        <f t="shared" si="8"/>
        <v>6992.6310000000003</v>
      </c>
      <c r="AA38" s="420">
        <f t="shared" si="8"/>
        <v>49592.881000000001</v>
      </c>
      <c r="AB38" s="392">
        <f t="shared" si="13"/>
        <v>7.0921633073445456</v>
      </c>
      <c r="AC38" s="392">
        <f t="shared" si="31"/>
        <v>8.5105959688134547</v>
      </c>
    </row>
    <row r="39" spans="1:29" s="415" customFormat="1" ht="26.25" customHeight="1" x14ac:dyDescent="0.25">
      <c r="A39" s="638"/>
      <c r="B39" s="421" t="s">
        <v>12</v>
      </c>
      <c r="C39" s="422"/>
      <c r="D39" s="420">
        <f t="shared" si="35"/>
        <v>14578.503000000001</v>
      </c>
      <c r="E39" s="420">
        <f t="shared" si="35"/>
        <v>109413.08499999999</v>
      </c>
      <c r="F39" s="420">
        <f t="shared" si="32"/>
        <v>7.5050974026619874</v>
      </c>
      <c r="G39" s="420">
        <f t="shared" si="36"/>
        <v>1145.124</v>
      </c>
      <c r="H39" s="420">
        <f t="shared" si="36"/>
        <v>7542.8689999999997</v>
      </c>
      <c r="I39" s="420">
        <f t="shared" si="39"/>
        <v>6.5869451692567784</v>
      </c>
      <c r="J39" s="420">
        <f t="shared" si="37"/>
        <v>1971.693</v>
      </c>
      <c r="K39" s="420">
        <f t="shared" si="37"/>
        <v>10312.251</v>
      </c>
      <c r="L39" s="420">
        <f t="shared" si="37"/>
        <v>3.4609999999999999</v>
      </c>
      <c r="M39" s="420">
        <f t="shared" si="37"/>
        <v>2928.3220000000001</v>
      </c>
      <c r="N39" s="420">
        <f t="shared" si="37"/>
        <v>1971.693</v>
      </c>
      <c r="O39" s="420">
        <f t="shared" si="37"/>
        <v>13240.573</v>
      </c>
      <c r="P39" s="420">
        <f t="shared" si="28"/>
        <v>6.7153319507651545</v>
      </c>
      <c r="Q39" s="420">
        <f t="shared" si="38"/>
        <v>9336.6460000000006</v>
      </c>
      <c r="R39" s="420">
        <f t="shared" si="38"/>
        <v>28993.125</v>
      </c>
      <c r="S39" s="420">
        <f t="shared" si="38"/>
        <v>8.3460000000000001</v>
      </c>
      <c r="T39" s="420">
        <f t="shared" si="38"/>
        <v>7060.2860000000001</v>
      </c>
      <c r="U39" s="420">
        <f t="shared" si="38"/>
        <v>10.616</v>
      </c>
      <c r="V39" s="420">
        <f t="shared" si="38"/>
        <v>11235.618</v>
      </c>
      <c r="W39" s="420">
        <f t="shared" si="38"/>
        <v>9336.6460000000006</v>
      </c>
      <c r="X39" s="420">
        <f t="shared" si="38"/>
        <v>47289.029000000002</v>
      </c>
      <c r="Y39" s="420">
        <f t="shared" si="30"/>
        <v>5.0648840065265404</v>
      </c>
      <c r="Z39" s="420">
        <f t="shared" si="8"/>
        <v>27031.966</v>
      </c>
      <c r="AA39" s="420">
        <f t="shared" si="8"/>
        <v>177485.55599999998</v>
      </c>
      <c r="AB39" s="392">
        <f t="shared" si="13"/>
        <v>6.5657657308388142</v>
      </c>
      <c r="AC39" s="392">
        <f t="shared" si="31"/>
        <v>7.8789188770065763</v>
      </c>
    </row>
    <row r="40" spans="1:29" s="415" customFormat="1" ht="26.25" customHeight="1" x14ac:dyDescent="0.25">
      <c r="A40" s="638"/>
      <c r="B40" s="421" t="s">
        <v>13</v>
      </c>
      <c r="C40" s="423"/>
      <c r="D40" s="420">
        <f t="shared" si="35"/>
        <v>1456.72</v>
      </c>
      <c r="E40" s="420">
        <f t="shared" si="35"/>
        <v>10162.296</v>
      </c>
      <c r="F40" s="420">
        <f t="shared" si="32"/>
        <v>6.9761491570102701</v>
      </c>
      <c r="G40" s="420">
        <f t="shared" si="36"/>
        <v>0</v>
      </c>
      <c r="H40" s="420">
        <f t="shared" si="36"/>
        <v>0</v>
      </c>
      <c r="I40" s="420" t="e">
        <f t="shared" si="39"/>
        <v>#DIV/0!</v>
      </c>
      <c r="J40" s="420">
        <f t="shared" si="37"/>
        <v>1246.5500000000002</v>
      </c>
      <c r="K40" s="420">
        <f t="shared" si="37"/>
        <v>6168.6900000000005</v>
      </c>
      <c r="L40" s="420">
        <f t="shared" si="37"/>
        <v>1.1870000000000001</v>
      </c>
      <c r="M40" s="420">
        <f t="shared" si="37"/>
        <v>1002.8049999999999</v>
      </c>
      <c r="N40" s="420">
        <f t="shared" si="37"/>
        <v>1246.5500000000002</v>
      </c>
      <c r="O40" s="420">
        <f t="shared" si="37"/>
        <v>7171.4949999999999</v>
      </c>
      <c r="P40" s="420">
        <f t="shared" si="28"/>
        <v>5.7530744855802007</v>
      </c>
      <c r="Q40" s="420">
        <f t="shared" si="38"/>
        <v>1521.9419999999998</v>
      </c>
      <c r="R40" s="420">
        <f t="shared" si="38"/>
        <v>5311.6049999999996</v>
      </c>
      <c r="S40" s="420">
        <f t="shared" si="38"/>
        <v>1.8519999999999999</v>
      </c>
      <c r="T40" s="420">
        <f t="shared" si="38"/>
        <v>1566.54</v>
      </c>
      <c r="U40" s="420">
        <f t="shared" si="38"/>
        <v>1.8150000000000002</v>
      </c>
      <c r="V40" s="420">
        <f t="shared" si="38"/>
        <v>2104.3399999999997</v>
      </c>
      <c r="W40" s="420">
        <f t="shared" si="38"/>
        <v>1521.9419999999998</v>
      </c>
      <c r="X40" s="420">
        <f t="shared" si="38"/>
        <v>8982.4850000000006</v>
      </c>
      <c r="Y40" s="420">
        <f t="shared" si="30"/>
        <v>5.9019890376900053</v>
      </c>
      <c r="Z40" s="420">
        <f t="shared" si="8"/>
        <v>4225.2120000000004</v>
      </c>
      <c r="AA40" s="420">
        <f t="shared" si="8"/>
        <v>26316.275999999998</v>
      </c>
      <c r="AB40" s="392">
        <f t="shared" si="13"/>
        <v>6.2283918534738598</v>
      </c>
      <c r="AC40" s="392">
        <f t="shared" si="31"/>
        <v>7.4740702241686314</v>
      </c>
    </row>
    <row r="41" spans="1:29" ht="26.25" customHeight="1" x14ac:dyDescent="0.25">
      <c r="C41"/>
    </row>
    <row r="42" spans="1:29" ht="26.25" customHeight="1" x14ac:dyDescent="0.25">
      <c r="B42" s="67"/>
      <c r="C42" s="67"/>
      <c r="D42" s="67"/>
      <c r="E42" s="67"/>
      <c r="F42" s="67"/>
      <c r="G42" s="67"/>
      <c r="AB42" s="67"/>
    </row>
    <row r="43" spans="1:29" ht="26.25" customHeight="1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140</v>
      </c>
      <c r="M43" s="639"/>
      <c r="N43" s="639"/>
      <c r="O43" s="639"/>
      <c r="P43" s="639"/>
      <c r="Q43" s="639"/>
    </row>
    <row r="44" spans="1:29" ht="26.25" customHeight="1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ht="26.25" customHeight="1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ht="26.25" customHeight="1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ht="26.25" customHeight="1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ht="26.25" customHeight="1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6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8"/>
  <sheetViews>
    <sheetView view="pageBreakPreview" topLeftCell="A4" zoomScale="50" zoomScaleNormal="57" zoomScaleSheetLayoutView="50" workbookViewId="0">
      <selection activeCell="P14" sqref="P14"/>
    </sheetView>
  </sheetViews>
  <sheetFormatPr defaultRowHeight="45" customHeight="1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45" customHeight="1" x14ac:dyDescent="0.25">
      <c r="H1" s="610" t="s">
        <v>73</v>
      </c>
      <c r="I1" s="610"/>
    </row>
    <row r="2" spans="1:29" s="112" customFormat="1" ht="69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45" customHeight="1" x14ac:dyDescent="0.25">
      <c r="B3" s="612" t="s">
        <v>192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45" customHeight="1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4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45" customHeight="1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778.78599999999994</v>
      </c>
      <c r="K6" s="392">
        <f t="shared" si="4"/>
        <v>2858.79</v>
      </c>
      <c r="L6" s="392">
        <f t="shared" si="4"/>
        <v>1.454</v>
      </c>
      <c r="M6" s="392">
        <f t="shared" si="4"/>
        <v>1263.8900000000001</v>
      </c>
      <c r="N6" s="392">
        <f t="shared" ref="N6:N13" si="5">J6</f>
        <v>778.78599999999994</v>
      </c>
      <c r="O6" s="392">
        <f t="shared" ref="O6:O13" si="6">K6+M6</f>
        <v>4122.68</v>
      </c>
      <c r="P6" s="392">
        <f>O6/N6</f>
        <v>5.2937263895344815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778.78599999999994</v>
      </c>
      <c r="AA6" s="392">
        <f t="shared" si="8"/>
        <v>4122.68</v>
      </c>
      <c r="AB6" s="392">
        <f>IFERROR(AA6/Z6,0)</f>
        <v>5.2937263895344815</v>
      </c>
      <c r="AC6" s="392">
        <f>AB6*1.2</f>
        <v>6.3524716674413773</v>
      </c>
    </row>
    <row r="7" spans="1:29" ht="45" customHeight="1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722.06</v>
      </c>
      <c r="K7" s="394">
        <v>2645.83</v>
      </c>
      <c r="L7" s="394">
        <v>1.2629999999999999</v>
      </c>
      <c r="M7" s="394">
        <v>1097.865</v>
      </c>
      <c r="N7" s="395">
        <f t="shared" si="5"/>
        <v>722.06</v>
      </c>
      <c r="O7" s="395">
        <f t="shared" si="6"/>
        <v>3743.6949999999997</v>
      </c>
      <c r="P7" s="392">
        <f t="shared" ref="P7:P30" si="9">O7/N7</f>
        <v>5.1847422651857187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722.06</v>
      </c>
      <c r="AA7" s="395">
        <f t="shared" si="8"/>
        <v>3743.6949999999997</v>
      </c>
      <c r="AB7" s="392">
        <f t="shared" ref="AB7:AB40" si="13">IFERROR(AA7/Z7,0)</f>
        <v>5.1847422651857187</v>
      </c>
      <c r="AC7" s="392">
        <f t="shared" ref="AC7:AC29" si="14">AB7*1.2</f>
        <v>6.2216907182228622</v>
      </c>
    </row>
    <row r="8" spans="1:29" ht="45" customHeight="1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45" customHeight="1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45" customHeight="1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56.725999999999999</v>
      </c>
      <c r="K10" s="394">
        <v>212.96</v>
      </c>
      <c r="L10" s="394">
        <v>0.191</v>
      </c>
      <c r="M10" s="394">
        <v>166.02500000000001</v>
      </c>
      <c r="N10" s="395">
        <f t="shared" si="5"/>
        <v>56.725999999999999</v>
      </c>
      <c r="O10" s="395">
        <f t="shared" si="6"/>
        <v>378.98500000000001</v>
      </c>
      <c r="P10" s="392">
        <f t="shared" si="9"/>
        <v>6.6809752141874981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56.725999999999999</v>
      </c>
      <c r="AA10" s="395">
        <f t="shared" si="8"/>
        <v>378.98500000000001</v>
      </c>
      <c r="AB10" s="392">
        <f t="shared" si="13"/>
        <v>6.6809752141874981</v>
      </c>
      <c r="AC10" s="392">
        <f t="shared" si="14"/>
        <v>8.017170257024997</v>
      </c>
    </row>
    <row r="11" spans="1:29" ht="45" customHeight="1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45" customHeight="1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45" customHeight="1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45" customHeight="1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10336.181</v>
      </c>
      <c r="K14" s="392">
        <f t="shared" si="17"/>
        <v>48954.038999999997</v>
      </c>
      <c r="L14" s="392">
        <f t="shared" si="17"/>
        <v>14.878</v>
      </c>
      <c r="M14" s="392">
        <f t="shared" si="17"/>
        <v>12934.350000000002</v>
      </c>
      <c r="N14" s="392">
        <f>J14</f>
        <v>10336.181</v>
      </c>
      <c r="O14" s="392">
        <f>K14+M14</f>
        <v>61888.388999999996</v>
      </c>
      <c r="P14" s="392">
        <f t="shared" si="9"/>
        <v>5.9875488828997856</v>
      </c>
      <c r="Q14" s="392">
        <f t="shared" ref="Q14:V14" si="18">SUM(Q15:Q21)</f>
        <v>8529.5789999999997</v>
      </c>
      <c r="R14" s="392">
        <f t="shared" si="18"/>
        <v>25462.469000000001</v>
      </c>
      <c r="S14" s="392">
        <f t="shared" si="18"/>
        <v>10.889000000000001</v>
      </c>
      <c r="T14" s="392">
        <f t="shared" si="18"/>
        <v>9467.5779999999995</v>
      </c>
      <c r="U14" s="392">
        <f t="shared" si="18"/>
        <v>12.707999999999998</v>
      </c>
      <c r="V14" s="392">
        <f t="shared" si="18"/>
        <v>11956.974</v>
      </c>
      <c r="W14" s="392">
        <f t="shared" si="10"/>
        <v>8529.5789999999997</v>
      </c>
      <c r="X14" s="392">
        <f t="shared" si="11"/>
        <v>46887.021000000001</v>
      </c>
      <c r="Y14" s="392">
        <f t="shared" si="12"/>
        <v>5.4969912348546162</v>
      </c>
      <c r="Z14" s="392">
        <f t="shared" si="8"/>
        <v>18865.760000000002</v>
      </c>
      <c r="AA14" s="392">
        <f t="shared" si="8"/>
        <v>108775.41</v>
      </c>
      <c r="AB14" s="392">
        <f t="shared" si="13"/>
        <v>5.7657581777781539</v>
      </c>
      <c r="AC14" s="392">
        <f t="shared" si="14"/>
        <v>6.9189098133337845</v>
      </c>
    </row>
    <row r="15" spans="1:29" ht="45" customHeight="1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648.16999999999996</v>
      </c>
      <c r="K15" s="396">
        <v>2853.4410000000003</v>
      </c>
      <c r="L15" s="396">
        <v>1.2810000000000001</v>
      </c>
      <c r="M15" s="396">
        <v>1113.5900000000001</v>
      </c>
      <c r="N15" s="395">
        <f t="shared" ref="N15:N30" si="20">J15</f>
        <v>648.16999999999996</v>
      </c>
      <c r="O15" s="395">
        <f>K15+M15</f>
        <v>3967.0310000000004</v>
      </c>
      <c r="P15" s="392">
        <f t="shared" si="9"/>
        <v>6.1203557708625835</v>
      </c>
      <c r="Q15" s="396">
        <v>793.2349999999999</v>
      </c>
      <c r="R15" s="396">
        <v>2185.6349999999998</v>
      </c>
      <c r="S15" s="396">
        <v>1.2400000000000002</v>
      </c>
      <c r="T15" s="396">
        <v>1078.2090000000001</v>
      </c>
      <c r="U15" s="396">
        <v>1.5839999999999999</v>
      </c>
      <c r="V15" s="396">
        <v>530.57399999999996</v>
      </c>
      <c r="W15" s="395">
        <f>Q15</f>
        <v>793.2349999999999</v>
      </c>
      <c r="X15" s="392">
        <f t="shared" si="11"/>
        <v>3794.4180000000001</v>
      </c>
      <c r="Y15" s="392">
        <f t="shared" si="12"/>
        <v>4.783472741369204</v>
      </c>
      <c r="Z15" s="395">
        <f t="shared" si="8"/>
        <v>1441.4049999999997</v>
      </c>
      <c r="AA15" s="395">
        <f t="shared" si="8"/>
        <v>7761.4490000000005</v>
      </c>
      <c r="AB15" s="392">
        <f t="shared" si="13"/>
        <v>5.384641374214743</v>
      </c>
      <c r="AC15" s="392">
        <f t="shared" si="14"/>
        <v>6.461569649057691</v>
      </c>
    </row>
    <row r="16" spans="1:29" ht="45" customHeight="1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45" customHeight="1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45" customHeight="1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7751.7610000000004</v>
      </c>
      <c r="K18" s="396">
        <v>36473.17</v>
      </c>
      <c r="L18" s="396">
        <v>10.577</v>
      </c>
      <c r="M18" s="396">
        <v>9195.2430000000004</v>
      </c>
      <c r="N18" s="395">
        <f t="shared" si="20"/>
        <v>7751.7610000000004</v>
      </c>
      <c r="O18" s="395">
        <f t="shared" si="21"/>
        <v>45668.413</v>
      </c>
      <c r="P18" s="392">
        <f t="shared" si="9"/>
        <v>5.8913597826351971</v>
      </c>
      <c r="Q18" s="396">
        <v>4455.9710000000005</v>
      </c>
      <c r="R18" s="396">
        <v>13654.92</v>
      </c>
      <c r="S18" s="396">
        <v>6.6589999999999998</v>
      </c>
      <c r="T18" s="396">
        <v>5789.2129999999997</v>
      </c>
      <c r="U18" s="396">
        <v>7.4439999999999991</v>
      </c>
      <c r="V18" s="396">
        <v>7529.9090000000006</v>
      </c>
      <c r="W18" s="395">
        <f t="shared" si="10"/>
        <v>4455.9710000000005</v>
      </c>
      <c r="X18" s="392">
        <f t="shared" si="11"/>
        <v>26974.042000000001</v>
      </c>
      <c r="Y18" s="392">
        <f t="shared" si="12"/>
        <v>6.0534599529485265</v>
      </c>
      <c r="Z18" s="395">
        <f t="shared" si="8"/>
        <v>12207.732</v>
      </c>
      <c r="AA18" s="395">
        <f t="shared" si="8"/>
        <v>72642.455000000002</v>
      </c>
      <c r="AB18" s="392">
        <f t="shared" si="13"/>
        <v>5.9505283209035058</v>
      </c>
      <c r="AC18" s="392">
        <f t="shared" si="14"/>
        <v>7.1406339850842064</v>
      </c>
    </row>
    <row r="19" spans="1:29" ht="45" customHeight="1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272.82400000000001</v>
      </c>
      <c r="K19" s="396">
        <v>1517.0429999999999</v>
      </c>
      <c r="L19" s="396">
        <v>0.47599999999999998</v>
      </c>
      <c r="M19" s="396">
        <v>414.286</v>
      </c>
      <c r="N19" s="395">
        <f t="shared" si="20"/>
        <v>272.82400000000001</v>
      </c>
      <c r="O19" s="395">
        <f t="shared" si="21"/>
        <v>1931.329</v>
      </c>
      <c r="P19" s="392">
        <f t="shared" si="9"/>
        <v>7.0790289710582641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272.82400000000001</v>
      </c>
      <c r="AA19" s="395">
        <f t="shared" si="8"/>
        <v>1931.329</v>
      </c>
      <c r="AB19" s="392">
        <f t="shared" si="13"/>
        <v>7.0790289710582641</v>
      </c>
      <c r="AC19" s="392">
        <f t="shared" si="14"/>
        <v>8.4948347652699159</v>
      </c>
    </row>
    <row r="20" spans="1:29" ht="45" customHeight="1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1411.9650000000001</v>
      </c>
      <c r="K20" s="396">
        <v>7134.741</v>
      </c>
      <c r="L20" s="396">
        <v>2.246</v>
      </c>
      <c r="M20" s="396">
        <v>1952.335</v>
      </c>
      <c r="N20" s="395">
        <f t="shared" si="20"/>
        <v>1411.9650000000001</v>
      </c>
      <c r="O20" s="395">
        <f t="shared" si="21"/>
        <v>9087.0760000000009</v>
      </c>
      <c r="P20" s="392">
        <f t="shared" si="9"/>
        <v>6.4357657590662658</v>
      </c>
      <c r="Q20" s="396">
        <v>3099.6759999999999</v>
      </c>
      <c r="R20" s="396">
        <v>9104.4789999999994</v>
      </c>
      <c r="S20" s="396">
        <v>2.6930000000000001</v>
      </c>
      <c r="T20" s="396">
        <v>2341.9960000000001</v>
      </c>
      <c r="U20" s="396">
        <v>3.52</v>
      </c>
      <c r="V20" s="396">
        <v>3713.7359999999999</v>
      </c>
      <c r="W20" s="395">
        <f t="shared" si="10"/>
        <v>3099.6759999999999</v>
      </c>
      <c r="X20" s="392">
        <f t="shared" si="11"/>
        <v>15160.210999999999</v>
      </c>
      <c r="Y20" s="392">
        <f t="shared" si="12"/>
        <v>4.8909018232873374</v>
      </c>
      <c r="Z20" s="395">
        <f t="shared" si="8"/>
        <v>4511.6409999999996</v>
      </c>
      <c r="AA20" s="395">
        <f t="shared" si="8"/>
        <v>24247.287</v>
      </c>
      <c r="AB20" s="392">
        <f t="shared" si="13"/>
        <v>5.3743830681563542</v>
      </c>
      <c r="AC20" s="392">
        <f t="shared" si="14"/>
        <v>6.4492596817876251</v>
      </c>
    </row>
    <row r="21" spans="1:29" ht="45" customHeight="1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251.46100000000001</v>
      </c>
      <c r="K21" s="396">
        <v>975.64400000000001</v>
      </c>
      <c r="L21" s="396">
        <v>0.29799999999999999</v>
      </c>
      <c r="M21" s="396">
        <v>258.89600000000002</v>
      </c>
      <c r="N21" s="395">
        <f t="shared" si="20"/>
        <v>251.46100000000001</v>
      </c>
      <c r="O21" s="395">
        <f t="shared" si="21"/>
        <v>1234.54</v>
      </c>
      <c r="P21" s="392">
        <f t="shared" si="9"/>
        <v>4.9094690627970134</v>
      </c>
      <c r="Q21" s="396">
        <v>180.697</v>
      </c>
      <c r="R21" s="396">
        <v>517.43499999999995</v>
      </c>
      <c r="S21" s="396">
        <v>0.29700000000000004</v>
      </c>
      <c r="T21" s="396">
        <v>258.15999999999997</v>
      </c>
      <c r="U21" s="396">
        <v>0.16</v>
      </c>
      <c r="V21" s="396">
        <v>182.755</v>
      </c>
      <c r="W21" s="395">
        <f t="shared" si="10"/>
        <v>180.697</v>
      </c>
      <c r="X21" s="392">
        <f t="shared" si="11"/>
        <v>958.34999999999991</v>
      </c>
      <c r="Y21" s="392">
        <f t="shared" si="12"/>
        <v>5.3036298333674603</v>
      </c>
      <c r="Z21" s="395">
        <f t="shared" si="8"/>
        <v>432.15800000000002</v>
      </c>
      <c r="AA21" s="395">
        <f t="shared" si="8"/>
        <v>2192.89</v>
      </c>
      <c r="AB21" s="392">
        <f t="shared" si="13"/>
        <v>5.0742783889225693</v>
      </c>
      <c r="AC21" s="392">
        <f t="shared" si="14"/>
        <v>6.089134066707083</v>
      </c>
    </row>
    <row r="22" spans="1:29" s="403" customFormat="1" ht="45" customHeight="1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45" customHeight="1" x14ac:dyDescent="0.25">
      <c r="A23" s="602"/>
      <c r="B23" s="168" t="s">
        <v>74</v>
      </c>
      <c r="C23" s="391" t="s">
        <v>124</v>
      </c>
      <c r="D23" s="392">
        <f>SUM(D24:D30)</f>
        <v>60537.040999999997</v>
      </c>
      <c r="E23" s="392">
        <f>SUM(E24:E30)</f>
        <v>430288.14300000004</v>
      </c>
      <c r="F23" s="392">
        <f t="shared" si="19"/>
        <v>7.1078489449129183</v>
      </c>
      <c r="G23" s="392">
        <f t="shared" ref="G23:H23" si="22">SUM(G24:G30)</f>
        <v>1574.1460000000002</v>
      </c>
      <c r="H23" s="392">
        <f t="shared" si="22"/>
        <v>11170.916000000001</v>
      </c>
      <c r="I23" s="392">
        <f>H23/G23</f>
        <v>7.0964929555454193</v>
      </c>
      <c r="J23" s="392">
        <f t="shared" ref="J23:M23" si="23">SUM(J24:J30)</f>
        <v>1085.4460000000001</v>
      </c>
      <c r="K23" s="392">
        <f t="shared" si="23"/>
        <v>5831.3170000000009</v>
      </c>
      <c r="L23" s="392">
        <f t="shared" si="23"/>
        <v>1.2410000000000001</v>
      </c>
      <c r="M23" s="392">
        <f t="shared" si="23"/>
        <v>1079.1199999999999</v>
      </c>
      <c r="N23" s="392">
        <f t="shared" si="20"/>
        <v>1085.4460000000001</v>
      </c>
      <c r="O23" s="392">
        <f>K23+M23</f>
        <v>6910.4370000000008</v>
      </c>
      <c r="P23" s="392">
        <f t="shared" si="9"/>
        <v>6.3664493673568288</v>
      </c>
      <c r="Q23" s="392">
        <f t="shared" ref="Q23:V23" si="24">SUM(Q24:Q30)</f>
        <v>3979.5399999999995</v>
      </c>
      <c r="R23" s="392">
        <f t="shared" si="24"/>
        <v>14747.368000000002</v>
      </c>
      <c r="S23" s="392">
        <f t="shared" si="24"/>
        <v>5.3520000000000003</v>
      </c>
      <c r="T23" s="392">
        <f t="shared" si="24"/>
        <v>4652.393</v>
      </c>
      <c r="U23" s="392">
        <f t="shared" si="24"/>
        <v>6.3740000000000006</v>
      </c>
      <c r="V23" s="392">
        <f t="shared" si="24"/>
        <v>7302.6960000000008</v>
      </c>
      <c r="W23" s="392">
        <f t="shared" si="10"/>
        <v>3979.5399999999995</v>
      </c>
      <c r="X23" s="392">
        <f t="shared" si="11"/>
        <v>26702.457000000002</v>
      </c>
      <c r="Y23" s="392">
        <f t="shared" si="12"/>
        <v>6.7099355704428163</v>
      </c>
      <c r="Z23" s="392">
        <f t="shared" si="8"/>
        <v>67176.172999999995</v>
      </c>
      <c r="AA23" s="392">
        <f t="shared" si="8"/>
        <v>475071.95300000004</v>
      </c>
      <c r="AB23" s="392">
        <f t="shared" si="13"/>
        <v>7.0720306290743906</v>
      </c>
      <c r="AC23" s="392">
        <f t="shared" si="14"/>
        <v>8.4864367548892687</v>
      </c>
    </row>
    <row r="24" spans="1:29" ht="45" customHeight="1" x14ac:dyDescent="0.25">
      <c r="A24" s="602"/>
      <c r="B24" s="179" t="s">
        <v>7</v>
      </c>
      <c r="C24" s="393" t="s">
        <v>125</v>
      </c>
      <c r="D24" s="394">
        <v>1279.797</v>
      </c>
      <c r="E24" s="394">
        <v>7953.4309999999996</v>
      </c>
      <c r="F24" s="392">
        <f t="shared" si="19"/>
        <v>6.2146035660343006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216.667</v>
      </c>
      <c r="K24" s="396">
        <v>1279.002</v>
      </c>
      <c r="L24" s="396">
        <v>0.40100000000000002</v>
      </c>
      <c r="M24" s="396">
        <v>348.9</v>
      </c>
      <c r="N24" s="395">
        <f t="shared" si="20"/>
        <v>216.667</v>
      </c>
      <c r="O24" s="395">
        <f t="shared" si="21"/>
        <v>1627.902</v>
      </c>
      <c r="P24" s="392">
        <f t="shared" si="9"/>
        <v>7.5133822871041742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1496.4639999999999</v>
      </c>
      <c r="AA24" s="395">
        <f t="shared" si="8"/>
        <v>9581.3329999999987</v>
      </c>
      <c r="AB24" s="392">
        <f t="shared" si="13"/>
        <v>6.4026485100877792</v>
      </c>
      <c r="AC24" s="392">
        <f t="shared" si="14"/>
        <v>7.6831782121053349</v>
      </c>
    </row>
    <row r="25" spans="1:29" ht="45" customHeight="1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45" customHeight="1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45" customHeight="1" x14ac:dyDescent="0.25">
      <c r="A27" s="602"/>
      <c r="B27" s="179" t="s">
        <v>10</v>
      </c>
      <c r="C27" s="393" t="s">
        <v>128</v>
      </c>
      <c r="D27" s="394">
        <v>40797.563000000002</v>
      </c>
      <c r="E27" s="394">
        <v>289453.10600000003</v>
      </c>
      <c r="F27" s="392">
        <f t="shared" si="19"/>
        <v>7.0948626514774915</v>
      </c>
      <c r="G27" s="394">
        <v>124.31399999999999</v>
      </c>
      <c r="H27" s="394">
        <v>1105.79</v>
      </c>
      <c r="I27" s="392">
        <f t="shared" si="25"/>
        <v>8.8951365091622829</v>
      </c>
      <c r="J27" s="396">
        <v>101.92800000000001</v>
      </c>
      <c r="K27" s="396">
        <v>432.81400000000002</v>
      </c>
      <c r="L27" s="396">
        <v>0.14399999999999999</v>
      </c>
      <c r="M27" s="396">
        <v>125.163</v>
      </c>
      <c r="N27" s="395">
        <f t="shared" si="20"/>
        <v>101.92800000000001</v>
      </c>
      <c r="O27" s="395">
        <f t="shared" si="21"/>
        <v>557.97699999999998</v>
      </c>
      <c r="P27" s="392">
        <f t="shared" si="9"/>
        <v>5.4742269052664616</v>
      </c>
      <c r="Q27" s="404">
        <v>845.17099999999994</v>
      </c>
      <c r="R27" s="404">
        <v>3104.49</v>
      </c>
      <c r="S27" s="404">
        <v>1.302</v>
      </c>
      <c r="T27" s="404">
        <v>1132.135</v>
      </c>
      <c r="U27" s="396">
        <v>1.5430000000000001</v>
      </c>
      <c r="V27" s="396">
        <v>1479.105</v>
      </c>
      <c r="W27" s="395">
        <f t="shared" si="10"/>
        <v>845.17099999999994</v>
      </c>
      <c r="X27" s="392">
        <f t="shared" si="11"/>
        <v>5715.73</v>
      </c>
      <c r="Y27" s="392">
        <f t="shared" si="12"/>
        <v>6.7628089463552348</v>
      </c>
      <c r="Z27" s="395">
        <f t="shared" si="8"/>
        <v>41868.976000000002</v>
      </c>
      <c r="AA27" s="395">
        <f t="shared" si="8"/>
        <v>296832.603</v>
      </c>
      <c r="AB27" s="392">
        <f t="shared" si="13"/>
        <v>7.0895596539069876</v>
      </c>
      <c r="AC27" s="392">
        <f t="shared" si="14"/>
        <v>8.5074715846883855</v>
      </c>
    </row>
    <row r="28" spans="1:29" ht="45" customHeight="1" x14ac:dyDescent="0.25">
      <c r="A28" s="602"/>
      <c r="B28" s="179" t="s">
        <v>11</v>
      </c>
      <c r="C28" s="393" t="s">
        <v>129</v>
      </c>
      <c r="D28" s="394">
        <v>3944.8650000000002</v>
      </c>
      <c r="E28" s="394">
        <v>27584.402000000002</v>
      </c>
      <c r="F28" s="392">
        <f t="shared" si="19"/>
        <v>6.9924831394737206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3944.8650000000002</v>
      </c>
      <c r="AA28" s="395">
        <f t="shared" si="8"/>
        <v>27584.402000000002</v>
      </c>
      <c r="AB28" s="392">
        <f t="shared" si="13"/>
        <v>6.9924831394737206</v>
      </c>
      <c r="AC28" s="392">
        <f t="shared" si="14"/>
        <v>8.3909797673684636</v>
      </c>
    </row>
    <row r="29" spans="1:29" ht="45" customHeight="1" x14ac:dyDescent="0.25">
      <c r="A29" s="602"/>
      <c r="B29" s="179" t="s">
        <v>12</v>
      </c>
      <c r="C29" s="393" t="s">
        <v>130</v>
      </c>
      <c r="D29" s="394">
        <v>13156.898000000001</v>
      </c>
      <c r="E29" s="394">
        <v>96033.156999999992</v>
      </c>
      <c r="F29" s="392">
        <f t="shared" si="19"/>
        <v>7.2990728513666356</v>
      </c>
      <c r="G29" s="394">
        <v>1449.8320000000001</v>
      </c>
      <c r="H29" s="394">
        <v>10065.126</v>
      </c>
      <c r="I29" s="392">
        <f t="shared" si="25"/>
        <v>6.9422705527261082</v>
      </c>
      <c r="J29" s="396">
        <v>51.526000000000003</v>
      </c>
      <c r="K29" s="396">
        <v>303.22500000000002</v>
      </c>
      <c r="L29" s="396">
        <v>8.8999999999999996E-2</v>
      </c>
      <c r="M29" s="396">
        <v>77.335999999999999</v>
      </c>
      <c r="N29" s="395">
        <f t="shared" si="20"/>
        <v>51.526000000000003</v>
      </c>
      <c r="O29" s="395">
        <f t="shared" si="21"/>
        <v>380.56100000000004</v>
      </c>
      <c r="P29" s="392">
        <f t="shared" si="9"/>
        <v>7.3858052245468313</v>
      </c>
      <c r="Q29" s="404">
        <v>2122.0699999999997</v>
      </c>
      <c r="R29" s="404">
        <v>8017.5000000000009</v>
      </c>
      <c r="S29" s="404">
        <v>2.9119999999999999</v>
      </c>
      <c r="T29" s="404">
        <v>2531.2389999999996</v>
      </c>
      <c r="U29" s="396">
        <v>3.5329999999999999</v>
      </c>
      <c r="V29" s="396">
        <v>4310.4260000000004</v>
      </c>
      <c r="W29" s="395">
        <f t="shared" si="10"/>
        <v>2122.0699999999997</v>
      </c>
      <c r="X29" s="392">
        <f t="shared" si="11"/>
        <v>14859.165000000001</v>
      </c>
      <c r="Y29" s="392">
        <f t="shared" si="12"/>
        <v>7.0022030376000801</v>
      </c>
      <c r="Z29" s="395">
        <f t="shared" si="8"/>
        <v>16780.326000000001</v>
      </c>
      <c r="AA29" s="395">
        <f t="shared" si="8"/>
        <v>121338.00899999999</v>
      </c>
      <c r="AB29" s="392">
        <f t="shared" si="13"/>
        <v>7.2309685163446753</v>
      </c>
      <c r="AC29" s="392">
        <f t="shared" si="14"/>
        <v>8.67716221961361</v>
      </c>
    </row>
    <row r="30" spans="1:29" ht="45" customHeight="1" x14ac:dyDescent="0.25">
      <c r="A30" s="602"/>
      <c r="B30" s="179" t="s">
        <v>13</v>
      </c>
      <c r="C30" s="393" t="s">
        <v>131</v>
      </c>
      <c r="D30" s="394">
        <v>1357.9180000000001</v>
      </c>
      <c r="E30" s="394">
        <v>9264.0469999999987</v>
      </c>
      <c r="F30" s="392">
        <f t="shared" si="19"/>
        <v>6.8222433166067447</v>
      </c>
      <c r="G30" s="394">
        <v>0</v>
      </c>
      <c r="H30" s="394">
        <v>0</v>
      </c>
      <c r="I30" s="392" t="e">
        <f t="shared" si="25"/>
        <v>#DIV/0!</v>
      </c>
      <c r="J30" s="396">
        <v>715.32500000000005</v>
      </c>
      <c r="K30" s="396">
        <v>3816.2760000000003</v>
      </c>
      <c r="L30" s="396">
        <v>0.60699999999999998</v>
      </c>
      <c r="M30" s="396">
        <v>527.721</v>
      </c>
      <c r="N30" s="395">
        <f t="shared" si="20"/>
        <v>715.32500000000005</v>
      </c>
      <c r="O30" s="395">
        <f t="shared" si="21"/>
        <v>4343.9970000000003</v>
      </c>
      <c r="P30" s="392">
        <f t="shared" si="9"/>
        <v>6.0727599342955996</v>
      </c>
      <c r="Q30" s="404">
        <v>1012.2989999999999</v>
      </c>
      <c r="R30" s="404">
        <v>3625.3779999999997</v>
      </c>
      <c r="S30" s="404">
        <v>1.1379999999999999</v>
      </c>
      <c r="T30" s="404">
        <v>989.01899999999989</v>
      </c>
      <c r="U30" s="396">
        <v>1.298</v>
      </c>
      <c r="V30" s="396">
        <v>1513.165</v>
      </c>
      <c r="W30" s="395">
        <f t="shared" si="10"/>
        <v>1012.2989999999999</v>
      </c>
      <c r="X30" s="392">
        <f t="shared" si="11"/>
        <v>6127.5619999999999</v>
      </c>
      <c r="Y30" s="392">
        <f t="shared" si="12"/>
        <v>6.0531147417907167</v>
      </c>
      <c r="Z30" s="395">
        <f t="shared" si="8"/>
        <v>3085.5419999999999</v>
      </c>
      <c r="AA30" s="395">
        <f t="shared" si="8"/>
        <v>19735.606</v>
      </c>
      <c r="AB30" s="392">
        <f t="shared" si="13"/>
        <v>6.3961553594149745</v>
      </c>
      <c r="AC30" s="392">
        <f t="shared" ref="AC30:AC40" si="26">AB30*1.2</f>
        <v>7.6753864312979694</v>
      </c>
    </row>
    <row r="31" spans="1:29" s="407" customFormat="1" ht="45" customHeight="1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/>
      <c r="AC31" s="392"/>
    </row>
    <row r="32" spans="1:29" s="408" customFormat="1" ht="45" customHeight="1" x14ac:dyDescent="0.25">
      <c r="B32" s="409" t="s">
        <v>31</v>
      </c>
      <c r="C32" s="410">
        <v>600</v>
      </c>
      <c r="D32" s="411">
        <f>D23+D14+D6</f>
        <v>60537.040999999997</v>
      </c>
      <c r="E32" s="411">
        <f>E23+E14+E6</f>
        <v>430288.14300000004</v>
      </c>
      <c r="F32" s="411">
        <f>E32/D32</f>
        <v>7.1078489449129183</v>
      </c>
      <c r="G32" s="411">
        <f>G23+G14+G6</f>
        <v>1574.1460000000002</v>
      </c>
      <c r="H32" s="411">
        <f>H23+H14+H6</f>
        <v>11170.916000000001</v>
      </c>
      <c r="I32" s="411">
        <f>H32/G32</f>
        <v>7.0964929555454193</v>
      </c>
      <c r="J32" s="411">
        <f t="shared" ref="J32:O32" si="27">J6+J14+J23</f>
        <v>12200.413</v>
      </c>
      <c r="K32" s="411">
        <f t="shared" si="27"/>
        <v>57644.146000000001</v>
      </c>
      <c r="L32" s="411">
        <f t="shared" si="27"/>
        <v>17.573</v>
      </c>
      <c r="M32" s="411">
        <f t="shared" si="27"/>
        <v>15277.36</v>
      </c>
      <c r="N32" s="411">
        <f t="shared" si="27"/>
        <v>12200.413</v>
      </c>
      <c r="O32" s="411">
        <f t="shared" si="27"/>
        <v>72921.505999999994</v>
      </c>
      <c r="P32" s="412">
        <f t="shared" ref="P32:P40" si="28">O32/N32</f>
        <v>5.9769702878091087</v>
      </c>
      <c r="Q32" s="411">
        <f t="shared" ref="Q32:X32" si="29">Q6+Q14+Q23</f>
        <v>12509.118999999999</v>
      </c>
      <c r="R32" s="411">
        <f t="shared" si="29"/>
        <v>40209.837</v>
      </c>
      <c r="S32" s="411">
        <f t="shared" si="29"/>
        <v>16.241</v>
      </c>
      <c r="T32" s="411">
        <f t="shared" si="29"/>
        <v>14119.971</v>
      </c>
      <c r="U32" s="411">
        <f t="shared" si="29"/>
        <v>19.082000000000001</v>
      </c>
      <c r="V32" s="411">
        <f t="shared" si="29"/>
        <v>19259.670000000002</v>
      </c>
      <c r="W32" s="411">
        <f t="shared" si="29"/>
        <v>12509.118999999999</v>
      </c>
      <c r="X32" s="411">
        <f t="shared" si="29"/>
        <v>73589.478000000003</v>
      </c>
      <c r="Y32" s="412">
        <f t="shared" ref="Y32:Y40" si="30">X32/W32</f>
        <v>5.8828665711789947</v>
      </c>
      <c r="Z32" s="412">
        <f t="shared" si="8"/>
        <v>86820.718999999997</v>
      </c>
      <c r="AA32" s="412">
        <f t="shared" si="8"/>
        <v>587970.04300000006</v>
      </c>
      <c r="AB32" s="413">
        <f t="shared" si="13"/>
        <v>6.7722319023872641</v>
      </c>
      <c r="AC32" s="414">
        <f t="shared" si="26"/>
        <v>8.1266782828647166</v>
      </c>
    </row>
    <row r="33" spans="1:29" s="415" customFormat="1" ht="45" customHeight="1" x14ac:dyDescent="0.25">
      <c r="B33" s="416" t="s">
        <v>22</v>
      </c>
      <c r="C33" s="417"/>
      <c r="D33" s="418">
        <f>SUM(D34:D40)</f>
        <v>60537.040999999997</v>
      </c>
      <c r="E33" s="418">
        <f>SUM(E34:E40)</f>
        <v>430288.14300000004</v>
      </c>
      <c r="F33" s="419">
        <f t="shared" ref="F33:F40" si="31">E33/D33</f>
        <v>7.1078489449129183</v>
      </c>
      <c r="G33" s="418">
        <f>G32</f>
        <v>1574.1460000000002</v>
      </c>
      <c r="H33" s="418">
        <f t="shared" ref="H33:I36" si="32">H32</f>
        <v>11170.916000000001</v>
      </c>
      <c r="I33" s="418">
        <f t="shared" si="32"/>
        <v>7.0964929555454193</v>
      </c>
      <c r="J33" s="419">
        <f>J32</f>
        <v>12200.413</v>
      </c>
      <c r="K33" s="419">
        <f t="shared" ref="K33:X33" si="33">K32</f>
        <v>57644.146000000001</v>
      </c>
      <c r="L33" s="419">
        <f t="shared" si="33"/>
        <v>17.573</v>
      </c>
      <c r="M33" s="419">
        <f t="shared" si="33"/>
        <v>15277.36</v>
      </c>
      <c r="N33" s="419">
        <f t="shared" si="33"/>
        <v>12200.413</v>
      </c>
      <c r="O33" s="419">
        <f t="shared" si="33"/>
        <v>72921.505999999994</v>
      </c>
      <c r="P33" s="420">
        <f t="shared" si="28"/>
        <v>5.9769702878091087</v>
      </c>
      <c r="Q33" s="419">
        <f t="shared" si="33"/>
        <v>12509.118999999999</v>
      </c>
      <c r="R33" s="419">
        <f t="shared" si="33"/>
        <v>40209.837</v>
      </c>
      <c r="S33" s="419">
        <f t="shared" si="33"/>
        <v>16.241</v>
      </c>
      <c r="T33" s="419">
        <f t="shared" si="33"/>
        <v>14119.971</v>
      </c>
      <c r="U33" s="419">
        <f t="shared" si="33"/>
        <v>19.082000000000001</v>
      </c>
      <c r="V33" s="419">
        <f t="shared" si="33"/>
        <v>19259.670000000002</v>
      </c>
      <c r="W33" s="419">
        <f t="shared" si="33"/>
        <v>12509.118999999999</v>
      </c>
      <c r="X33" s="419">
        <f t="shared" si="33"/>
        <v>73589.478000000003</v>
      </c>
      <c r="Y33" s="420">
        <f t="shared" si="30"/>
        <v>5.8828665711789947</v>
      </c>
      <c r="Z33" s="420">
        <f t="shared" si="8"/>
        <v>86820.718999999997</v>
      </c>
      <c r="AA33" s="420">
        <f t="shared" si="8"/>
        <v>587970.04300000006</v>
      </c>
      <c r="AB33" s="392">
        <f t="shared" si="13"/>
        <v>6.7722319023872641</v>
      </c>
      <c r="AC33" s="392">
        <f t="shared" si="26"/>
        <v>8.1266782828647166</v>
      </c>
    </row>
    <row r="34" spans="1:29" s="415" customFormat="1" ht="45" customHeight="1" x14ac:dyDescent="0.25">
      <c r="A34" s="638"/>
      <c r="B34" s="421" t="s">
        <v>7</v>
      </c>
      <c r="C34" s="422"/>
      <c r="D34" s="420">
        <f t="shared" ref="D34:E40" si="34">D7+D15+D24</f>
        <v>1279.797</v>
      </c>
      <c r="E34" s="420">
        <f t="shared" si="34"/>
        <v>7953.4309999999996</v>
      </c>
      <c r="F34" s="420">
        <f t="shared" si="31"/>
        <v>6.2146035660343006</v>
      </c>
      <c r="G34" s="420">
        <f t="shared" ref="G34:H40" si="35">G7+G15+G24</f>
        <v>0</v>
      </c>
      <c r="H34" s="420">
        <f t="shared" si="35"/>
        <v>0</v>
      </c>
      <c r="I34" s="418">
        <f t="shared" si="32"/>
        <v>7.0964929555454193</v>
      </c>
      <c r="J34" s="420">
        <f t="shared" ref="J34:O40" si="36">J7+J15+J24</f>
        <v>1586.8969999999999</v>
      </c>
      <c r="K34" s="420">
        <f t="shared" si="36"/>
        <v>6778.273000000001</v>
      </c>
      <c r="L34" s="420">
        <f t="shared" si="36"/>
        <v>2.9450000000000003</v>
      </c>
      <c r="M34" s="420">
        <f t="shared" si="36"/>
        <v>2560.355</v>
      </c>
      <c r="N34" s="420">
        <f t="shared" si="36"/>
        <v>1586.8969999999999</v>
      </c>
      <c r="O34" s="420">
        <f t="shared" si="36"/>
        <v>9338.6280000000006</v>
      </c>
      <c r="P34" s="420">
        <f t="shared" si="28"/>
        <v>5.8848356257526486</v>
      </c>
      <c r="Q34" s="420">
        <f t="shared" ref="Q34:X40" si="37">Q7+Q15+Q24</f>
        <v>793.2349999999999</v>
      </c>
      <c r="R34" s="420">
        <f t="shared" si="37"/>
        <v>2185.6349999999998</v>
      </c>
      <c r="S34" s="420">
        <f t="shared" si="37"/>
        <v>1.2400000000000002</v>
      </c>
      <c r="T34" s="420">
        <f t="shared" si="37"/>
        <v>1078.2090000000001</v>
      </c>
      <c r="U34" s="420">
        <f t="shared" si="37"/>
        <v>1.5839999999999999</v>
      </c>
      <c r="V34" s="420">
        <f t="shared" si="37"/>
        <v>530.57399999999996</v>
      </c>
      <c r="W34" s="420">
        <f t="shared" si="37"/>
        <v>793.2349999999999</v>
      </c>
      <c r="X34" s="420">
        <f t="shared" si="37"/>
        <v>3794.4180000000001</v>
      </c>
      <c r="Y34" s="420">
        <f t="shared" si="30"/>
        <v>4.783472741369204</v>
      </c>
      <c r="Z34" s="420">
        <f t="shared" si="8"/>
        <v>3659.9289999999996</v>
      </c>
      <c r="AA34" s="420">
        <f t="shared" si="8"/>
        <v>21086.476999999999</v>
      </c>
      <c r="AB34" s="392">
        <f t="shared" si="13"/>
        <v>5.7614442793835625</v>
      </c>
      <c r="AC34" s="392">
        <f t="shared" si="26"/>
        <v>6.9137331352602747</v>
      </c>
    </row>
    <row r="35" spans="1:29" s="415" customFormat="1" ht="45" customHeight="1" x14ac:dyDescent="0.25">
      <c r="A35" s="638"/>
      <c r="B35" s="421" t="s">
        <v>8</v>
      </c>
      <c r="C35" s="422"/>
      <c r="D35" s="420">
        <f t="shared" si="34"/>
        <v>0</v>
      </c>
      <c r="E35" s="420">
        <f>E8+E16+E25</f>
        <v>0</v>
      </c>
      <c r="F35" s="420" t="e">
        <f t="shared" si="31"/>
        <v>#DIV/0!</v>
      </c>
      <c r="G35" s="420">
        <f t="shared" si="35"/>
        <v>0</v>
      </c>
      <c r="H35" s="420">
        <f t="shared" si="35"/>
        <v>0</v>
      </c>
      <c r="I35" s="418">
        <f t="shared" si="32"/>
        <v>7.0964929555454193</v>
      </c>
      <c r="J35" s="420">
        <f t="shared" si="36"/>
        <v>0</v>
      </c>
      <c r="K35" s="420">
        <f t="shared" si="36"/>
        <v>0</v>
      </c>
      <c r="L35" s="420">
        <f t="shared" si="36"/>
        <v>0</v>
      </c>
      <c r="M35" s="420">
        <f t="shared" si="36"/>
        <v>0</v>
      </c>
      <c r="N35" s="420">
        <f t="shared" si="36"/>
        <v>0</v>
      </c>
      <c r="O35" s="420">
        <f t="shared" si="36"/>
        <v>0</v>
      </c>
      <c r="P35" s="420" t="e">
        <f t="shared" si="28"/>
        <v>#DIV/0!</v>
      </c>
      <c r="Q35" s="420">
        <f t="shared" si="37"/>
        <v>0</v>
      </c>
      <c r="R35" s="420">
        <f t="shared" si="37"/>
        <v>0</v>
      </c>
      <c r="S35" s="420">
        <f t="shared" si="37"/>
        <v>0</v>
      </c>
      <c r="T35" s="420">
        <f t="shared" si="37"/>
        <v>0</v>
      </c>
      <c r="U35" s="420">
        <f t="shared" si="37"/>
        <v>0</v>
      </c>
      <c r="V35" s="420">
        <f t="shared" si="37"/>
        <v>0</v>
      </c>
      <c r="W35" s="420">
        <f t="shared" si="37"/>
        <v>0</v>
      </c>
      <c r="X35" s="420">
        <f t="shared" si="37"/>
        <v>0</v>
      </c>
      <c r="Y35" s="420" t="e">
        <f t="shared" si="30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26"/>
        <v>0</v>
      </c>
    </row>
    <row r="36" spans="1:29" s="415" customFormat="1" ht="45" customHeight="1" x14ac:dyDescent="0.25">
      <c r="A36" s="638"/>
      <c r="B36" s="421" t="s">
        <v>9</v>
      </c>
      <c r="C36" s="422"/>
      <c r="D36" s="420">
        <f t="shared" si="34"/>
        <v>0</v>
      </c>
      <c r="E36" s="420">
        <f t="shared" si="34"/>
        <v>0</v>
      </c>
      <c r="F36" s="420" t="e">
        <f t="shared" si="31"/>
        <v>#DIV/0!</v>
      </c>
      <c r="G36" s="420">
        <f t="shared" si="35"/>
        <v>0</v>
      </c>
      <c r="H36" s="420">
        <f t="shared" si="35"/>
        <v>0</v>
      </c>
      <c r="I36" s="418">
        <f t="shared" si="32"/>
        <v>7.0964929555454193</v>
      </c>
      <c r="J36" s="420">
        <f t="shared" si="36"/>
        <v>0</v>
      </c>
      <c r="K36" s="420">
        <f t="shared" si="36"/>
        <v>0</v>
      </c>
      <c r="L36" s="420">
        <f t="shared" si="36"/>
        <v>0</v>
      </c>
      <c r="M36" s="420">
        <f t="shared" si="36"/>
        <v>0</v>
      </c>
      <c r="N36" s="420">
        <f t="shared" si="36"/>
        <v>0</v>
      </c>
      <c r="O36" s="420">
        <f t="shared" si="36"/>
        <v>0</v>
      </c>
      <c r="P36" s="420" t="e">
        <f t="shared" si="28"/>
        <v>#DIV/0!</v>
      </c>
      <c r="Q36" s="420">
        <f t="shared" si="37"/>
        <v>0</v>
      </c>
      <c r="R36" s="420">
        <f t="shared" si="37"/>
        <v>0</v>
      </c>
      <c r="S36" s="420">
        <f t="shared" si="37"/>
        <v>0</v>
      </c>
      <c r="T36" s="420">
        <f t="shared" si="37"/>
        <v>0</v>
      </c>
      <c r="U36" s="420">
        <f t="shared" si="37"/>
        <v>0</v>
      </c>
      <c r="V36" s="420">
        <f t="shared" si="37"/>
        <v>0</v>
      </c>
      <c r="W36" s="420">
        <f t="shared" si="37"/>
        <v>0</v>
      </c>
      <c r="X36" s="420">
        <f t="shared" si="37"/>
        <v>0</v>
      </c>
      <c r="Y36" s="420" t="e">
        <f t="shared" si="30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26"/>
        <v>0</v>
      </c>
    </row>
    <row r="37" spans="1:29" s="415" customFormat="1" ht="45" customHeight="1" x14ac:dyDescent="0.25">
      <c r="A37" s="638"/>
      <c r="B37" s="421" t="s">
        <v>10</v>
      </c>
      <c r="C37" s="422"/>
      <c r="D37" s="420">
        <f t="shared" si="34"/>
        <v>40797.563000000002</v>
      </c>
      <c r="E37" s="420">
        <f t="shared" si="34"/>
        <v>289453.10600000003</v>
      </c>
      <c r="F37" s="420">
        <f t="shared" si="31"/>
        <v>7.0948626514774915</v>
      </c>
      <c r="G37" s="420">
        <f t="shared" si="35"/>
        <v>124.31399999999999</v>
      </c>
      <c r="H37" s="420">
        <f t="shared" si="35"/>
        <v>1105.79</v>
      </c>
      <c r="I37" s="420">
        <f t="shared" ref="I37:I40" si="38">H37/G37</f>
        <v>8.8951365091622829</v>
      </c>
      <c r="J37" s="420">
        <f t="shared" si="36"/>
        <v>7910.415</v>
      </c>
      <c r="K37" s="420">
        <f t="shared" si="36"/>
        <v>37118.943999999996</v>
      </c>
      <c r="L37" s="420">
        <f t="shared" si="36"/>
        <v>10.912000000000001</v>
      </c>
      <c r="M37" s="420">
        <f t="shared" si="36"/>
        <v>9486.4310000000005</v>
      </c>
      <c r="N37" s="420">
        <f t="shared" si="36"/>
        <v>7910.415</v>
      </c>
      <c r="O37" s="420">
        <f t="shared" si="36"/>
        <v>46605.375</v>
      </c>
      <c r="P37" s="420">
        <f t="shared" si="28"/>
        <v>5.8916472776712725</v>
      </c>
      <c r="Q37" s="420">
        <f t="shared" si="37"/>
        <v>5301.1420000000007</v>
      </c>
      <c r="R37" s="420">
        <f t="shared" si="37"/>
        <v>16759.41</v>
      </c>
      <c r="S37" s="420">
        <f t="shared" si="37"/>
        <v>7.9610000000000003</v>
      </c>
      <c r="T37" s="420">
        <f t="shared" si="37"/>
        <v>6921.348</v>
      </c>
      <c r="U37" s="420">
        <f t="shared" si="37"/>
        <v>8.9869999999999983</v>
      </c>
      <c r="V37" s="420">
        <f t="shared" si="37"/>
        <v>9009.014000000001</v>
      </c>
      <c r="W37" s="420">
        <f t="shared" si="37"/>
        <v>5301.1420000000007</v>
      </c>
      <c r="X37" s="420">
        <f t="shared" si="37"/>
        <v>32689.772000000001</v>
      </c>
      <c r="Y37" s="420">
        <f t="shared" si="30"/>
        <v>6.1665527918324008</v>
      </c>
      <c r="Z37" s="420">
        <f t="shared" si="8"/>
        <v>54133.434000000001</v>
      </c>
      <c r="AA37" s="420">
        <f t="shared" si="8"/>
        <v>369854.04300000001</v>
      </c>
      <c r="AB37" s="392">
        <f t="shared" si="13"/>
        <v>6.8322664141351162</v>
      </c>
      <c r="AC37" s="392">
        <f t="shared" si="26"/>
        <v>8.1987196969621383</v>
      </c>
    </row>
    <row r="38" spans="1:29" s="415" customFormat="1" ht="45" customHeight="1" x14ac:dyDescent="0.25">
      <c r="A38" s="638"/>
      <c r="B38" s="421" t="s">
        <v>11</v>
      </c>
      <c r="C38" s="422"/>
      <c r="D38" s="420">
        <f t="shared" si="34"/>
        <v>3944.8650000000002</v>
      </c>
      <c r="E38" s="420">
        <f t="shared" si="34"/>
        <v>27584.402000000002</v>
      </c>
      <c r="F38" s="420">
        <f t="shared" si="31"/>
        <v>6.9924831394737206</v>
      </c>
      <c r="G38" s="420">
        <f t="shared" si="35"/>
        <v>0</v>
      </c>
      <c r="H38" s="420">
        <f t="shared" si="35"/>
        <v>0</v>
      </c>
      <c r="I38" s="420" t="e">
        <f t="shared" si="38"/>
        <v>#DIV/0!</v>
      </c>
      <c r="J38" s="420">
        <f t="shared" si="36"/>
        <v>272.82400000000001</v>
      </c>
      <c r="K38" s="420">
        <f t="shared" si="36"/>
        <v>1517.0429999999999</v>
      </c>
      <c r="L38" s="420">
        <f t="shared" si="36"/>
        <v>0.47599999999999998</v>
      </c>
      <c r="M38" s="420">
        <f t="shared" si="36"/>
        <v>414.286</v>
      </c>
      <c r="N38" s="420">
        <f t="shared" si="36"/>
        <v>272.82400000000001</v>
      </c>
      <c r="O38" s="420">
        <f t="shared" si="36"/>
        <v>1931.329</v>
      </c>
      <c r="P38" s="420">
        <f t="shared" si="28"/>
        <v>7.0790289710582641</v>
      </c>
      <c r="Q38" s="420">
        <f t="shared" si="37"/>
        <v>0</v>
      </c>
      <c r="R38" s="420">
        <f t="shared" si="37"/>
        <v>0</v>
      </c>
      <c r="S38" s="420">
        <f t="shared" si="37"/>
        <v>0</v>
      </c>
      <c r="T38" s="420">
        <f t="shared" si="37"/>
        <v>0</v>
      </c>
      <c r="U38" s="420">
        <f t="shared" si="37"/>
        <v>0</v>
      </c>
      <c r="V38" s="420">
        <f t="shared" si="37"/>
        <v>0</v>
      </c>
      <c r="W38" s="420">
        <f t="shared" si="37"/>
        <v>0</v>
      </c>
      <c r="X38" s="420">
        <f t="shared" si="37"/>
        <v>0</v>
      </c>
      <c r="Y38" s="420" t="e">
        <f t="shared" si="30"/>
        <v>#DIV/0!</v>
      </c>
      <c r="Z38" s="420">
        <f t="shared" si="8"/>
        <v>4217.6890000000003</v>
      </c>
      <c r="AA38" s="420">
        <f t="shared" si="8"/>
        <v>29515.731000000003</v>
      </c>
      <c r="AB38" s="392">
        <f t="shared" si="13"/>
        <v>6.9980814137789675</v>
      </c>
      <c r="AC38" s="392">
        <f t="shared" si="26"/>
        <v>8.3976976965347614</v>
      </c>
    </row>
    <row r="39" spans="1:29" s="415" customFormat="1" ht="45" customHeight="1" x14ac:dyDescent="0.25">
      <c r="A39" s="638"/>
      <c r="B39" s="421" t="s">
        <v>12</v>
      </c>
      <c r="C39" s="422"/>
      <c r="D39" s="420">
        <f t="shared" si="34"/>
        <v>13156.898000000001</v>
      </c>
      <c r="E39" s="420">
        <f t="shared" si="34"/>
        <v>96033.156999999992</v>
      </c>
      <c r="F39" s="420">
        <f t="shared" si="31"/>
        <v>7.2990728513666356</v>
      </c>
      <c r="G39" s="420">
        <f t="shared" si="35"/>
        <v>1449.8320000000001</v>
      </c>
      <c r="H39" s="420">
        <f t="shared" si="35"/>
        <v>10065.126</v>
      </c>
      <c r="I39" s="420">
        <f t="shared" si="38"/>
        <v>6.9422705527261082</v>
      </c>
      <c r="J39" s="420">
        <f t="shared" si="36"/>
        <v>1463.4910000000002</v>
      </c>
      <c r="K39" s="420">
        <f t="shared" si="36"/>
        <v>7437.9660000000003</v>
      </c>
      <c r="L39" s="420">
        <f t="shared" si="36"/>
        <v>2.335</v>
      </c>
      <c r="M39" s="420">
        <f t="shared" si="36"/>
        <v>2029.671</v>
      </c>
      <c r="N39" s="420">
        <f t="shared" si="36"/>
        <v>1463.4910000000002</v>
      </c>
      <c r="O39" s="420">
        <f t="shared" si="36"/>
        <v>9467.6370000000006</v>
      </c>
      <c r="P39" s="420">
        <f t="shared" si="28"/>
        <v>6.4692143648303944</v>
      </c>
      <c r="Q39" s="420">
        <f t="shared" si="37"/>
        <v>5221.7459999999992</v>
      </c>
      <c r="R39" s="420">
        <f t="shared" si="37"/>
        <v>17121.978999999999</v>
      </c>
      <c r="S39" s="420">
        <f t="shared" si="37"/>
        <v>5.6050000000000004</v>
      </c>
      <c r="T39" s="420">
        <f t="shared" si="37"/>
        <v>4873.2349999999997</v>
      </c>
      <c r="U39" s="420">
        <f t="shared" si="37"/>
        <v>7.0529999999999999</v>
      </c>
      <c r="V39" s="420">
        <f t="shared" si="37"/>
        <v>8024.1620000000003</v>
      </c>
      <c r="W39" s="420">
        <f t="shared" si="37"/>
        <v>5221.7459999999992</v>
      </c>
      <c r="X39" s="420">
        <f t="shared" si="37"/>
        <v>30019.376</v>
      </c>
      <c r="Y39" s="420">
        <f t="shared" si="30"/>
        <v>5.7489154010938117</v>
      </c>
      <c r="Z39" s="420">
        <f t="shared" si="8"/>
        <v>21291.967000000001</v>
      </c>
      <c r="AA39" s="420">
        <f t="shared" si="8"/>
        <v>145585.29599999997</v>
      </c>
      <c r="AB39" s="392">
        <f t="shared" si="13"/>
        <v>6.8375691170289699</v>
      </c>
      <c r="AC39" s="392">
        <f t="shared" si="26"/>
        <v>8.2050829404347638</v>
      </c>
    </row>
    <row r="40" spans="1:29" s="415" customFormat="1" ht="45" customHeight="1" x14ac:dyDescent="0.25">
      <c r="A40" s="638"/>
      <c r="B40" s="421" t="s">
        <v>13</v>
      </c>
      <c r="C40" s="423"/>
      <c r="D40" s="420">
        <f t="shared" si="34"/>
        <v>1357.9180000000001</v>
      </c>
      <c r="E40" s="420">
        <f t="shared" si="34"/>
        <v>9264.0469999999987</v>
      </c>
      <c r="F40" s="420">
        <f t="shared" si="31"/>
        <v>6.8222433166067447</v>
      </c>
      <c r="G40" s="420">
        <f t="shared" si="35"/>
        <v>0</v>
      </c>
      <c r="H40" s="420">
        <f t="shared" si="35"/>
        <v>0</v>
      </c>
      <c r="I40" s="420" t="e">
        <f t="shared" si="38"/>
        <v>#DIV/0!</v>
      </c>
      <c r="J40" s="420">
        <f t="shared" si="36"/>
        <v>966.78600000000006</v>
      </c>
      <c r="K40" s="420">
        <f t="shared" si="36"/>
        <v>4791.92</v>
      </c>
      <c r="L40" s="420">
        <f t="shared" si="36"/>
        <v>0.90500000000000003</v>
      </c>
      <c r="M40" s="420">
        <f t="shared" si="36"/>
        <v>786.61699999999996</v>
      </c>
      <c r="N40" s="420">
        <f t="shared" si="36"/>
        <v>966.78600000000006</v>
      </c>
      <c r="O40" s="420">
        <f t="shared" si="36"/>
        <v>5578.5370000000003</v>
      </c>
      <c r="P40" s="420">
        <f t="shared" si="28"/>
        <v>5.7701880250644919</v>
      </c>
      <c r="Q40" s="420">
        <f t="shared" si="37"/>
        <v>1192.9959999999999</v>
      </c>
      <c r="R40" s="420">
        <f t="shared" si="37"/>
        <v>4142.8130000000001</v>
      </c>
      <c r="S40" s="420">
        <f t="shared" si="37"/>
        <v>1.4350000000000001</v>
      </c>
      <c r="T40" s="420">
        <f t="shared" si="37"/>
        <v>1247.1789999999999</v>
      </c>
      <c r="U40" s="420">
        <f t="shared" si="37"/>
        <v>1.458</v>
      </c>
      <c r="V40" s="420">
        <f t="shared" si="37"/>
        <v>1695.92</v>
      </c>
      <c r="W40" s="420">
        <f t="shared" si="37"/>
        <v>1192.9959999999999</v>
      </c>
      <c r="X40" s="420">
        <f t="shared" si="37"/>
        <v>7085.9120000000003</v>
      </c>
      <c r="Y40" s="420">
        <f t="shared" si="30"/>
        <v>5.9395940975493637</v>
      </c>
      <c r="Z40" s="420">
        <f t="shared" si="8"/>
        <v>3517.7000000000003</v>
      </c>
      <c r="AA40" s="420">
        <f t="shared" si="8"/>
        <v>21928.495999999999</v>
      </c>
      <c r="AB40" s="392">
        <f t="shared" si="13"/>
        <v>6.2337595588026264</v>
      </c>
      <c r="AC40" s="392">
        <f t="shared" si="26"/>
        <v>7.480511470563151</v>
      </c>
    </row>
    <row r="41" spans="1:29" ht="45" customHeight="1" x14ac:dyDescent="0.25">
      <c r="C41"/>
    </row>
    <row r="42" spans="1:29" ht="45" customHeight="1" x14ac:dyDescent="0.25">
      <c r="B42" s="67"/>
      <c r="C42" s="67"/>
      <c r="D42" s="67"/>
      <c r="E42" s="67"/>
      <c r="F42" s="67"/>
      <c r="G42" s="67"/>
      <c r="AB42" s="67"/>
    </row>
    <row r="43" spans="1:29" ht="45" customHeight="1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ht="45" customHeight="1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ht="45" customHeight="1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ht="45" customHeight="1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ht="45" customHeight="1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ht="45" customHeight="1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4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8"/>
  <sheetViews>
    <sheetView view="pageBreakPreview" zoomScale="60" zoomScaleNormal="70" workbookViewId="0">
      <selection activeCell="P14" sqref="P14"/>
    </sheetView>
  </sheetViews>
  <sheetFormatPr defaultRowHeight="45" customHeight="1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78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20.25" x14ac:dyDescent="0.25">
      <c r="B3" s="612" t="s">
        <v>193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78.75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1564.0809999999999</v>
      </c>
      <c r="K6" s="392">
        <f t="shared" si="4"/>
        <v>5796.5659999999998</v>
      </c>
      <c r="L6" s="392">
        <f t="shared" si="4"/>
        <v>2.6189999999999998</v>
      </c>
      <c r="M6" s="392">
        <f t="shared" si="4"/>
        <v>2169.1529999999998</v>
      </c>
      <c r="N6" s="392">
        <f t="shared" ref="N6:N13" si="5">J6</f>
        <v>1564.0809999999999</v>
      </c>
      <c r="O6" s="392">
        <f t="shared" ref="O6:O13" si="6">K6+M6</f>
        <v>7965.7189999999991</v>
      </c>
      <c r="P6" s="392">
        <f>O6/N6</f>
        <v>5.0929069530286473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1564.0809999999999</v>
      </c>
      <c r="AA6" s="392">
        <f t="shared" si="8"/>
        <v>7965.7189999999991</v>
      </c>
      <c r="AB6" s="392">
        <f>IFERROR(AA6/Z6,0)</f>
        <v>5.0929069530286473</v>
      </c>
      <c r="AC6" s="392">
        <f>AB6*1.2</f>
        <v>6.1114883436343765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1101.905</v>
      </c>
      <c r="K7" s="394">
        <v>4099.6729999999998</v>
      </c>
      <c r="L7" s="394">
        <v>1.79</v>
      </c>
      <c r="M7" s="394">
        <v>1482.8979999999999</v>
      </c>
      <c r="N7" s="395">
        <f t="shared" si="5"/>
        <v>1101.905</v>
      </c>
      <c r="O7" s="395">
        <f t="shared" si="6"/>
        <v>5582.5709999999999</v>
      </c>
      <c r="P7" s="392">
        <f t="shared" ref="P7:P30" si="9">O7/N7</f>
        <v>5.0662906511904389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1101.905</v>
      </c>
      <c r="AA7" s="395">
        <f t="shared" si="8"/>
        <v>5582.5709999999999</v>
      </c>
      <c r="AB7" s="392">
        <f t="shared" ref="AB7:AB40" si="13">IFERROR(AA7/Z7,0)</f>
        <v>5.0662906511904389</v>
      </c>
      <c r="AC7" s="392">
        <f t="shared" ref="AC7:AC29" si="14">AB7*1.2</f>
        <v>6.0795487814285263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462.17599999999999</v>
      </c>
      <c r="K10" s="394">
        <v>1696.893</v>
      </c>
      <c r="L10" s="394">
        <v>0.82899999999999996</v>
      </c>
      <c r="M10" s="394">
        <v>686.255</v>
      </c>
      <c r="N10" s="395">
        <f t="shared" si="5"/>
        <v>462.17599999999999</v>
      </c>
      <c r="O10" s="395">
        <f t="shared" si="6"/>
        <v>2383.1480000000001</v>
      </c>
      <c r="P10" s="392">
        <f t="shared" si="9"/>
        <v>5.1563646749290317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462.17599999999999</v>
      </c>
      <c r="AA10" s="395">
        <f t="shared" si="8"/>
        <v>2383.1480000000001</v>
      </c>
      <c r="AB10" s="392">
        <f t="shared" si="13"/>
        <v>5.1563646749290317</v>
      </c>
      <c r="AC10" s="392">
        <f t="shared" si="14"/>
        <v>6.1876376099148382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10617.836000000001</v>
      </c>
      <c r="K14" s="392">
        <f t="shared" si="17"/>
        <v>51392.722999999998</v>
      </c>
      <c r="L14" s="392">
        <f t="shared" si="17"/>
        <v>15.150000000000002</v>
      </c>
      <c r="M14" s="392">
        <f t="shared" si="17"/>
        <v>12547.059999999998</v>
      </c>
      <c r="N14" s="392">
        <f>J14</f>
        <v>10617.836000000001</v>
      </c>
      <c r="O14" s="392">
        <f>K14+M14</f>
        <v>63939.782999999996</v>
      </c>
      <c r="P14" s="392">
        <f t="shared" si="9"/>
        <v>6.0219222636326259</v>
      </c>
      <c r="Q14" s="392">
        <f t="shared" ref="Q14:V14" si="18">SUM(Q15:Q21)</f>
        <v>7264.735999999999</v>
      </c>
      <c r="R14" s="392">
        <f t="shared" si="18"/>
        <v>22351.700999999997</v>
      </c>
      <c r="S14" s="392">
        <f t="shared" si="18"/>
        <v>10.302000000000001</v>
      </c>
      <c r="T14" s="392">
        <f t="shared" si="18"/>
        <v>8533.3850000000002</v>
      </c>
      <c r="U14" s="392">
        <f t="shared" si="18"/>
        <v>11.52</v>
      </c>
      <c r="V14" s="392">
        <f t="shared" si="18"/>
        <v>10545.286</v>
      </c>
      <c r="W14" s="392">
        <f t="shared" si="10"/>
        <v>7264.735999999999</v>
      </c>
      <c r="X14" s="392">
        <f t="shared" si="11"/>
        <v>41430.371999999996</v>
      </c>
      <c r="Y14" s="392">
        <f t="shared" si="12"/>
        <v>5.7029425432665413</v>
      </c>
      <c r="Z14" s="392">
        <f t="shared" si="8"/>
        <v>17882.572</v>
      </c>
      <c r="AA14" s="392">
        <f t="shared" si="8"/>
        <v>105370.155</v>
      </c>
      <c r="AB14" s="392">
        <f t="shared" si="13"/>
        <v>5.8923378024145521</v>
      </c>
      <c r="AC14" s="392">
        <f t="shared" si="14"/>
        <v>7.0708053628974623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694.68799999999999</v>
      </c>
      <c r="K15" s="396">
        <v>3136.1210000000001</v>
      </c>
      <c r="L15" s="396">
        <v>1.1880000000000002</v>
      </c>
      <c r="M15" s="396">
        <v>983.62199999999984</v>
      </c>
      <c r="N15" s="395">
        <f t="shared" ref="N15:N30" si="20">J15</f>
        <v>694.68799999999999</v>
      </c>
      <c r="O15" s="395">
        <f>K15+M15</f>
        <v>4119.7430000000004</v>
      </c>
      <c r="P15" s="392">
        <f t="shared" si="9"/>
        <v>5.9303500276383074</v>
      </c>
      <c r="Q15" s="396">
        <v>965.39300000000003</v>
      </c>
      <c r="R15" s="396">
        <v>2713.8329999999996</v>
      </c>
      <c r="S15" s="396">
        <v>1.42</v>
      </c>
      <c r="T15" s="396">
        <v>1175.7909999999999</v>
      </c>
      <c r="U15" s="396">
        <v>1.8580000000000001</v>
      </c>
      <c r="V15" s="396">
        <v>633.19299999999998</v>
      </c>
      <c r="W15" s="395">
        <f>Q15</f>
        <v>965.39300000000003</v>
      </c>
      <c r="X15" s="392">
        <f t="shared" si="11"/>
        <v>4522.817</v>
      </c>
      <c r="Y15" s="392">
        <f t="shared" si="12"/>
        <v>4.6849490311199684</v>
      </c>
      <c r="Z15" s="395">
        <f t="shared" si="8"/>
        <v>1660.0810000000001</v>
      </c>
      <c r="AA15" s="395">
        <f t="shared" si="8"/>
        <v>8642.5600000000013</v>
      </c>
      <c r="AB15" s="392">
        <f t="shared" si="13"/>
        <v>5.2061074128310612</v>
      </c>
      <c r="AC15" s="392">
        <f t="shared" si="14"/>
        <v>6.2473288953972732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8014.4140000000007</v>
      </c>
      <c r="K18" s="396">
        <v>38809.418999999994</v>
      </c>
      <c r="L18" s="396">
        <v>11.001000000000001</v>
      </c>
      <c r="M18" s="396">
        <v>9111.6919999999991</v>
      </c>
      <c r="N18" s="395">
        <f t="shared" si="20"/>
        <v>8014.4140000000007</v>
      </c>
      <c r="O18" s="395">
        <f t="shared" si="21"/>
        <v>47921.11099999999</v>
      </c>
      <c r="P18" s="392">
        <f t="shared" si="9"/>
        <v>5.9793655531146737</v>
      </c>
      <c r="Q18" s="396">
        <v>4448.6829999999991</v>
      </c>
      <c r="R18" s="396">
        <v>13927.257000000001</v>
      </c>
      <c r="S18" s="396">
        <v>6.5200000000000005</v>
      </c>
      <c r="T18" s="396">
        <v>5400.1459999999997</v>
      </c>
      <c r="U18" s="396">
        <v>7.1920000000000002</v>
      </c>
      <c r="V18" s="396">
        <v>7245.2970000000005</v>
      </c>
      <c r="W18" s="395">
        <f t="shared" si="10"/>
        <v>4448.6829999999991</v>
      </c>
      <c r="X18" s="392">
        <f t="shared" si="11"/>
        <v>26572.700000000004</v>
      </c>
      <c r="Y18" s="392">
        <f t="shared" si="12"/>
        <v>5.9731610456398014</v>
      </c>
      <c r="Z18" s="395">
        <f t="shared" si="8"/>
        <v>12463.097</v>
      </c>
      <c r="AA18" s="395">
        <f t="shared" si="8"/>
        <v>74493.810999999987</v>
      </c>
      <c r="AB18" s="392">
        <f t="shared" si="13"/>
        <v>5.9771508638663402</v>
      </c>
      <c r="AC18" s="392">
        <f t="shared" si="14"/>
        <v>7.1725810366396079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215.072</v>
      </c>
      <c r="K19" s="396">
        <v>1209.3530000000001</v>
      </c>
      <c r="L19" s="396">
        <v>0.38400000000000001</v>
      </c>
      <c r="M19" s="396">
        <v>317.642</v>
      </c>
      <c r="N19" s="395">
        <f t="shared" si="20"/>
        <v>215.072</v>
      </c>
      <c r="O19" s="395">
        <f t="shared" si="21"/>
        <v>1526.9950000000001</v>
      </c>
      <c r="P19" s="392">
        <f t="shared" si="9"/>
        <v>7.0999246763874426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215.072</v>
      </c>
      <c r="AA19" s="395">
        <f t="shared" si="8"/>
        <v>1526.9950000000001</v>
      </c>
      <c r="AB19" s="392">
        <f t="shared" si="13"/>
        <v>7.0999246763874426</v>
      </c>
      <c r="AC19" s="392">
        <f t="shared" si="14"/>
        <v>8.5199096116649304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1432.4639999999999</v>
      </c>
      <c r="K20" s="396">
        <v>7182.3540000000003</v>
      </c>
      <c r="L20" s="396">
        <v>2.1539999999999999</v>
      </c>
      <c r="M20" s="396">
        <v>1784.0430000000001</v>
      </c>
      <c r="N20" s="395">
        <f t="shared" si="20"/>
        <v>1432.4639999999999</v>
      </c>
      <c r="O20" s="395">
        <f t="shared" si="21"/>
        <v>8966.3970000000008</v>
      </c>
      <c r="P20" s="392">
        <f t="shared" si="9"/>
        <v>6.2594222263177306</v>
      </c>
      <c r="Q20" s="396">
        <v>1489.91</v>
      </c>
      <c r="R20" s="396">
        <v>4712.991</v>
      </c>
      <c r="S20" s="396">
        <v>1.8140000000000001</v>
      </c>
      <c r="T20" s="396">
        <v>1503.4290000000001</v>
      </c>
      <c r="U20" s="396">
        <v>2.3049999999999997</v>
      </c>
      <c r="V20" s="396">
        <v>2478.9070000000002</v>
      </c>
      <c r="W20" s="395">
        <f t="shared" si="10"/>
        <v>1489.91</v>
      </c>
      <c r="X20" s="392">
        <f t="shared" si="11"/>
        <v>8695.3270000000011</v>
      </c>
      <c r="Y20" s="392">
        <f t="shared" si="12"/>
        <v>5.8361424515574774</v>
      </c>
      <c r="Z20" s="395">
        <f t="shared" si="8"/>
        <v>2922.3739999999998</v>
      </c>
      <c r="AA20" s="395">
        <f t="shared" si="8"/>
        <v>17661.724000000002</v>
      </c>
      <c r="AB20" s="392">
        <f t="shared" si="13"/>
        <v>6.0436220689069922</v>
      </c>
      <c r="AC20" s="392">
        <f t="shared" si="14"/>
        <v>7.2523464826883899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261.19799999999998</v>
      </c>
      <c r="K21" s="396">
        <v>1055.4759999999999</v>
      </c>
      <c r="L21" s="396">
        <v>0.42300000000000004</v>
      </c>
      <c r="M21" s="396">
        <v>350.06099999999998</v>
      </c>
      <c r="N21" s="395">
        <f t="shared" si="20"/>
        <v>261.19799999999998</v>
      </c>
      <c r="O21" s="395">
        <f t="shared" si="21"/>
        <v>1405.5369999999998</v>
      </c>
      <c r="P21" s="392">
        <f t="shared" si="9"/>
        <v>5.3811170070214933</v>
      </c>
      <c r="Q21" s="396">
        <v>360.75</v>
      </c>
      <c r="R21" s="396">
        <v>997.61999999999989</v>
      </c>
      <c r="S21" s="396">
        <v>0.54800000000000004</v>
      </c>
      <c r="T21" s="396">
        <v>454.01900000000001</v>
      </c>
      <c r="U21" s="396">
        <v>0.16500000000000001</v>
      </c>
      <c r="V21" s="396">
        <v>187.88900000000001</v>
      </c>
      <c r="W21" s="395">
        <f t="shared" si="10"/>
        <v>360.75</v>
      </c>
      <c r="X21" s="392">
        <f t="shared" si="11"/>
        <v>1639.5279999999998</v>
      </c>
      <c r="Y21" s="392">
        <f t="shared" si="12"/>
        <v>4.5447761607761601</v>
      </c>
      <c r="Z21" s="395">
        <f t="shared" si="8"/>
        <v>621.94799999999998</v>
      </c>
      <c r="AA21" s="395">
        <f t="shared" si="8"/>
        <v>3045.0649999999996</v>
      </c>
      <c r="AB21" s="392">
        <f t="shared" si="13"/>
        <v>4.8960122068082859</v>
      </c>
      <c r="AC21" s="392">
        <f t="shared" si="14"/>
        <v>5.8752146481699432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60412.620999999999</v>
      </c>
      <c r="E23" s="392">
        <f>SUM(E24:E30)</f>
        <v>432091.47199999995</v>
      </c>
      <c r="F23" s="392">
        <f t="shared" si="19"/>
        <v>7.1523377871653668</v>
      </c>
      <c r="G23" s="392">
        <f t="shared" ref="G23:H23" si="22">SUM(G24:G30)</f>
        <v>1528.9359999999999</v>
      </c>
      <c r="H23" s="392">
        <f t="shared" si="22"/>
        <v>10996.75</v>
      </c>
      <c r="I23" s="392">
        <f>H23/G23</f>
        <v>7.1924200882182125</v>
      </c>
      <c r="J23" s="392">
        <f t="shared" ref="J23:M23" si="23">SUM(J24:J30)</f>
        <v>1191.5920000000001</v>
      </c>
      <c r="K23" s="392">
        <f t="shared" si="23"/>
        <v>6632.8080000000009</v>
      </c>
      <c r="L23" s="392">
        <f t="shared" si="23"/>
        <v>1.6859999999999999</v>
      </c>
      <c r="M23" s="392">
        <f t="shared" si="23"/>
        <v>1397.383</v>
      </c>
      <c r="N23" s="392">
        <f t="shared" si="20"/>
        <v>1191.5920000000001</v>
      </c>
      <c r="O23" s="392">
        <f>K23+M23</f>
        <v>8030.1910000000007</v>
      </c>
      <c r="P23" s="392">
        <f t="shared" si="9"/>
        <v>6.7390440687752182</v>
      </c>
      <c r="Q23" s="392">
        <f t="shared" ref="Q23:V23" si="24">SUM(Q24:Q30)</f>
        <v>3543.2019999999998</v>
      </c>
      <c r="R23" s="392">
        <f t="shared" si="24"/>
        <v>13115.233</v>
      </c>
      <c r="S23" s="392">
        <f t="shared" si="24"/>
        <v>4.5999999999999996</v>
      </c>
      <c r="T23" s="392">
        <f t="shared" si="24"/>
        <v>3808.8640000000005</v>
      </c>
      <c r="U23" s="392">
        <f t="shared" si="24"/>
        <v>5.6680000000000001</v>
      </c>
      <c r="V23" s="392">
        <f t="shared" si="24"/>
        <v>6052.0470000000005</v>
      </c>
      <c r="W23" s="392">
        <f t="shared" si="10"/>
        <v>3543.2019999999998</v>
      </c>
      <c r="X23" s="392">
        <f t="shared" si="11"/>
        <v>22976.144</v>
      </c>
      <c r="Y23" s="392">
        <f t="shared" si="12"/>
        <v>6.4845707357356428</v>
      </c>
      <c r="Z23" s="392">
        <f t="shared" si="8"/>
        <v>66676.350999999995</v>
      </c>
      <c r="AA23" s="392">
        <f t="shared" si="8"/>
        <v>474094.55699999997</v>
      </c>
      <c r="AB23" s="392">
        <f t="shared" si="13"/>
        <v>7.1103854648554483</v>
      </c>
      <c r="AC23" s="392">
        <f t="shared" si="14"/>
        <v>8.5324625578265376</v>
      </c>
    </row>
    <row r="24" spans="1:29" ht="15.75" x14ac:dyDescent="0.25">
      <c r="A24" s="602"/>
      <c r="B24" s="179" t="s">
        <v>7</v>
      </c>
      <c r="C24" s="393" t="s">
        <v>125</v>
      </c>
      <c r="D24" s="394">
        <v>1503.528</v>
      </c>
      <c r="E24" s="394">
        <v>9376.3110000000015</v>
      </c>
      <c r="F24" s="392">
        <f t="shared" si="19"/>
        <v>6.2362064424473651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234.53800000000001</v>
      </c>
      <c r="K24" s="396">
        <v>1397.0530000000001</v>
      </c>
      <c r="L24" s="396">
        <v>0.38300000000000001</v>
      </c>
      <c r="M24" s="396">
        <v>318.03300000000002</v>
      </c>
      <c r="N24" s="395">
        <f t="shared" si="20"/>
        <v>234.53800000000001</v>
      </c>
      <c r="O24" s="395">
        <f t="shared" si="21"/>
        <v>1715.0860000000002</v>
      </c>
      <c r="P24" s="392">
        <f t="shared" si="9"/>
        <v>7.3126145869752452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1738.066</v>
      </c>
      <c r="AA24" s="395">
        <f t="shared" si="8"/>
        <v>11091.397000000001</v>
      </c>
      <c r="AB24" s="392">
        <f t="shared" si="13"/>
        <v>6.3814590470097228</v>
      </c>
      <c r="AC24" s="392">
        <f t="shared" si="14"/>
        <v>7.657750856411667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39192.080000000002</v>
      </c>
      <c r="E27" s="394">
        <v>278595.81799999997</v>
      </c>
      <c r="F27" s="392">
        <f t="shared" si="19"/>
        <v>7.1084723750308729</v>
      </c>
      <c r="G27" s="394">
        <v>109.18599999999999</v>
      </c>
      <c r="H27" s="394">
        <v>900.298</v>
      </c>
      <c r="I27" s="392">
        <f t="shared" si="25"/>
        <v>8.2455443005513533</v>
      </c>
      <c r="J27" s="396">
        <v>82.337000000000003</v>
      </c>
      <c r="K27" s="396">
        <v>355.26900000000001</v>
      </c>
      <c r="L27" s="396">
        <v>0.115</v>
      </c>
      <c r="M27" s="396">
        <v>95.019000000000005</v>
      </c>
      <c r="N27" s="395">
        <f t="shared" si="20"/>
        <v>82.337000000000003</v>
      </c>
      <c r="O27" s="395">
        <f t="shared" si="21"/>
        <v>450.28800000000001</v>
      </c>
      <c r="P27" s="392">
        <f t="shared" si="9"/>
        <v>5.4688414685985647</v>
      </c>
      <c r="Q27" s="404">
        <v>908.82999999999993</v>
      </c>
      <c r="R27" s="404">
        <v>3373.2040000000002</v>
      </c>
      <c r="S27" s="404">
        <v>1.3119999999999998</v>
      </c>
      <c r="T27" s="404">
        <v>1086.0410000000002</v>
      </c>
      <c r="U27" s="396">
        <v>1.657</v>
      </c>
      <c r="V27" s="396">
        <v>1518.4389999999999</v>
      </c>
      <c r="W27" s="395">
        <f t="shared" si="10"/>
        <v>908.82999999999993</v>
      </c>
      <c r="X27" s="392">
        <f t="shared" si="11"/>
        <v>5977.6840000000011</v>
      </c>
      <c r="Y27" s="392">
        <f t="shared" si="12"/>
        <v>6.5773400966077284</v>
      </c>
      <c r="Z27" s="395">
        <f t="shared" si="8"/>
        <v>40292.433000000005</v>
      </c>
      <c r="AA27" s="395">
        <f t="shared" si="8"/>
        <v>285924.08799999999</v>
      </c>
      <c r="AB27" s="392">
        <f t="shared" si="13"/>
        <v>7.0962229558090959</v>
      </c>
      <c r="AC27" s="392">
        <f t="shared" si="14"/>
        <v>8.515467546970914</v>
      </c>
    </row>
    <row r="28" spans="1:29" ht="15.75" x14ac:dyDescent="0.25">
      <c r="A28" s="602"/>
      <c r="B28" s="179" t="s">
        <v>11</v>
      </c>
      <c r="C28" s="393" t="s">
        <v>129</v>
      </c>
      <c r="D28" s="394">
        <v>2632.7240000000002</v>
      </c>
      <c r="E28" s="394">
        <v>18449.821</v>
      </c>
      <c r="F28" s="392">
        <f t="shared" si="19"/>
        <v>7.0078827100751919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2632.7240000000002</v>
      </c>
      <c r="AA28" s="395">
        <f t="shared" si="8"/>
        <v>18449.821</v>
      </c>
      <c r="AB28" s="392">
        <f t="shared" si="13"/>
        <v>7.0078827100751919</v>
      </c>
      <c r="AC28" s="392">
        <f t="shared" si="14"/>
        <v>8.4094592520902296</v>
      </c>
    </row>
    <row r="29" spans="1:29" ht="15.75" x14ac:dyDescent="0.25">
      <c r="A29" s="602"/>
      <c r="B29" s="179" t="s">
        <v>12</v>
      </c>
      <c r="C29" s="393" t="s">
        <v>130</v>
      </c>
      <c r="D29" s="394">
        <v>15407.977000000001</v>
      </c>
      <c r="E29" s="394">
        <v>114293.42600000001</v>
      </c>
      <c r="F29" s="392">
        <f t="shared" si="19"/>
        <v>7.4178087103842376</v>
      </c>
      <c r="G29" s="394">
        <v>1419.75</v>
      </c>
      <c r="H29" s="394">
        <v>10096.451999999999</v>
      </c>
      <c r="I29" s="392">
        <f t="shared" si="25"/>
        <v>7.1114294770206019</v>
      </c>
      <c r="J29" s="396">
        <v>53.868000000000002</v>
      </c>
      <c r="K29" s="396">
        <v>319.875</v>
      </c>
      <c r="L29" s="396">
        <v>8.6999999999999994E-2</v>
      </c>
      <c r="M29" s="396">
        <v>71.864999999999995</v>
      </c>
      <c r="N29" s="395">
        <f t="shared" si="20"/>
        <v>53.868000000000002</v>
      </c>
      <c r="O29" s="395">
        <f t="shared" si="21"/>
        <v>391.74</v>
      </c>
      <c r="P29" s="392">
        <f t="shared" si="9"/>
        <v>7.2722209846290928</v>
      </c>
      <c r="Q29" s="404">
        <v>1440.3340000000001</v>
      </c>
      <c r="R29" s="404">
        <v>5365.2349999999997</v>
      </c>
      <c r="S29" s="404">
        <v>1.883</v>
      </c>
      <c r="T29" s="404">
        <v>1558.806</v>
      </c>
      <c r="U29" s="396">
        <v>2.4790000000000001</v>
      </c>
      <c r="V29" s="396">
        <v>2732.2309999999998</v>
      </c>
      <c r="W29" s="395">
        <f t="shared" si="10"/>
        <v>1440.3340000000001</v>
      </c>
      <c r="X29" s="392">
        <f t="shared" si="11"/>
        <v>9656.271999999999</v>
      </c>
      <c r="Y29" s="392">
        <f t="shared" si="12"/>
        <v>6.7041894449481845</v>
      </c>
      <c r="Z29" s="395">
        <f t="shared" si="8"/>
        <v>18321.929</v>
      </c>
      <c r="AA29" s="395">
        <f t="shared" si="8"/>
        <v>134437.89000000001</v>
      </c>
      <c r="AB29" s="392">
        <f t="shared" si="13"/>
        <v>7.3375401683960249</v>
      </c>
      <c r="AC29" s="392">
        <f t="shared" si="14"/>
        <v>8.8050482020752288</v>
      </c>
    </row>
    <row r="30" spans="1:29" ht="15.75" x14ac:dyDescent="0.25">
      <c r="A30" s="602"/>
      <c r="B30" s="179" t="s">
        <v>13</v>
      </c>
      <c r="C30" s="393" t="s">
        <v>131</v>
      </c>
      <c r="D30" s="394">
        <v>1676.3119999999999</v>
      </c>
      <c r="E30" s="394">
        <v>11376.096000000001</v>
      </c>
      <c r="F30" s="392">
        <f t="shared" si="19"/>
        <v>6.7863834417459294</v>
      </c>
      <c r="G30" s="394">
        <v>0</v>
      </c>
      <c r="H30" s="394">
        <v>0</v>
      </c>
      <c r="I30" s="392" t="e">
        <f t="shared" si="25"/>
        <v>#DIV/0!</v>
      </c>
      <c r="J30" s="396">
        <v>820.84900000000005</v>
      </c>
      <c r="K30" s="396">
        <v>4560.6110000000008</v>
      </c>
      <c r="L30" s="396">
        <v>1.101</v>
      </c>
      <c r="M30" s="396">
        <v>912.46600000000001</v>
      </c>
      <c r="N30" s="395">
        <f t="shared" si="20"/>
        <v>820.84900000000005</v>
      </c>
      <c r="O30" s="395">
        <f t="shared" si="21"/>
        <v>5473.0770000000011</v>
      </c>
      <c r="P30" s="392">
        <f t="shared" si="9"/>
        <v>6.667580760895123</v>
      </c>
      <c r="Q30" s="404">
        <v>1194.038</v>
      </c>
      <c r="R30" s="404">
        <v>4376.7939999999999</v>
      </c>
      <c r="S30" s="404">
        <v>1.405</v>
      </c>
      <c r="T30" s="404">
        <v>1164.0170000000001</v>
      </c>
      <c r="U30" s="396">
        <v>1.5319999999999998</v>
      </c>
      <c r="V30" s="396">
        <v>1801.3770000000002</v>
      </c>
      <c r="W30" s="395">
        <f t="shared" si="10"/>
        <v>1194.038</v>
      </c>
      <c r="X30" s="392">
        <f t="shared" si="11"/>
        <v>7342.1880000000001</v>
      </c>
      <c r="Y30" s="392">
        <f t="shared" si="12"/>
        <v>6.1490404827987053</v>
      </c>
      <c r="Z30" s="395">
        <f t="shared" si="8"/>
        <v>3691.1990000000001</v>
      </c>
      <c r="AA30" s="395">
        <f t="shared" si="8"/>
        <v>24191.361000000004</v>
      </c>
      <c r="AB30" s="392">
        <f t="shared" si="13"/>
        <v>6.5537948509413892</v>
      </c>
      <c r="AC30" s="392">
        <f t="shared" ref="AC30" si="26">AB30*1.2</f>
        <v>7.8645538211296664</v>
      </c>
    </row>
    <row r="31" spans="1:2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/>
      <c r="AC31" s="392"/>
    </row>
    <row r="32" spans="1:29" s="408" customFormat="1" ht="24" x14ac:dyDescent="0.25">
      <c r="B32" s="409" t="s">
        <v>31</v>
      </c>
      <c r="C32" s="410">
        <v>600</v>
      </c>
      <c r="D32" s="411">
        <f>D23+D14+D6</f>
        <v>60412.620999999999</v>
      </c>
      <c r="E32" s="411">
        <f>E23+E14+E6</f>
        <v>432091.47199999995</v>
      </c>
      <c r="F32" s="411">
        <f>E32/D32</f>
        <v>7.1523377871653668</v>
      </c>
      <c r="G32" s="411">
        <f>G23+G14+G6</f>
        <v>1528.9359999999999</v>
      </c>
      <c r="H32" s="411">
        <f>H23+H14+H6</f>
        <v>10996.75</v>
      </c>
      <c r="I32" s="411">
        <f>H32/G32</f>
        <v>7.1924200882182125</v>
      </c>
      <c r="J32" s="411">
        <f t="shared" ref="J32:O32" si="27">J6+J14+J23</f>
        <v>13373.509000000002</v>
      </c>
      <c r="K32" s="411">
        <f t="shared" si="27"/>
        <v>63822.096999999994</v>
      </c>
      <c r="L32" s="411">
        <f t="shared" si="27"/>
        <v>19.455000000000002</v>
      </c>
      <c r="M32" s="411">
        <f t="shared" si="27"/>
        <v>16113.595999999998</v>
      </c>
      <c r="N32" s="411">
        <f t="shared" si="27"/>
        <v>13373.509000000002</v>
      </c>
      <c r="O32" s="411">
        <f t="shared" si="27"/>
        <v>79935.692999999999</v>
      </c>
      <c r="P32" s="412">
        <f t="shared" ref="P32:P40" si="28">O32/N32</f>
        <v>5.9771667256514345</v>
      </c>
      <c r="Q32" s="411">
        <f t="shared" ref="Q32:X32" si="29">Q6+Q14+Q23</f>
        <v>10807.937999999998</v>
      </c>
      <c r="R32" s="411">
        <f t="shared" si="29"/>
        <v>35466.933999999994</v>
      </c>
      <c r="S32" s="411">
        <f t="shared" si="29"/>
        <v>14.902000000000001</v>
      </c>
      <c r="T32" s="411">
        <f t="shared" si="29"/>
        <v>12342.249</v>
      </c>
      <c r="U32" s="411">
        <f t="shared" si="29"/>
        <v>17.187999999999999</v>
      </c>
      <c r="V32" s="411">
        <f t="shared" si="29"/>
        <v>16597.332999999999</v>
      </c>
      <c r="W32" s="411">
        <f t="shared" si="29"/>
        <v>10807.937999999998</v>
      </c>
      <c r="X32" s="411">
        <f t="shared" si="29"/>
        <v>64406.515999999996</v>
      </c>
      <c r="Y32" s="412">
        <f t="shared" ref="Y32:Y40" si="30">X32/W32</f>
        <v>5.9591862943699354</v>
      </c>
      <c r="Z32" s="412">
        <f t="shared" si="8"/>
        <v>86123.004000000001</v>
      </c>
      <c r="AA32" s="412">
        <f t="shared" si="8"/>
        <v>587430.43099999998</v>
      </c>
      <c r="AB32" s="413">
        <f t="shared" si="13"/>
        <v>6.820830715565843</v>
      </c>
      <c r="AC32" s="414">
        <f t="shared" ref="AC32:AC40" si="31">AB32*1.2</f>
        <v>8.1849968586790105</v>
      </c>
    </row>
    <row r="33" spans="1:29" s="415" customFormat="1" ht="15.75" x14ac:dyDescent="0.25">
      <c r="B33" s="416" t="s">
        <v>22</v>
      </c>
      <c r="C33" s="417"/>
      <c r="D33" s="418">
        <f>SUM(D34:D40)</f>
        <v>60412.620999999999</v>
      </c>
      <c r="E33" s="418">
        <f>SUM(E34:E40)</f>
        <v>432091.47199999995</v>
      </c>
      <c r="F33" s="419">
        <f t="shared" ref="F33:F40" si="32">E33/D33</f>
        <v>7.1523377871653668</v>
      </c>
      <c r="G33" s="418">
        <f>G32</f>
        <v>1528.9359999999999</v>
      </c>
      <c r="H33" s="418">
        <f t="shared" ref="H33:I36" si="33">H32</f>
        <v>10996.75</v>
      </c>
      <c r="I33" s="418">
        <f t="shared" si="33"/>
        <v>7.1924200882182125</v>
      </c>
      <c r="J33" s="419">
        <f>J32</f>
        <v>13373.509000000002</v>
      </c>
      <c r="K33" s="419">
        <f t="shared" ref="K33:X33" si="34">K32</f>
        <v>63822.096999999994</v>
      </c>
      <c r="L33" s="419">
        <f t="shared" si="34"/>
        <v>19.455000000000002</v>
      </c>
      <c r="M33" s="419">
        <f t="shared" si="34"/>
        <v>16113.595999999998</v>
      </c>
      <c r="N33" s="419">
        <f t="shared" si="34"/>
        <v>13373.509000000002</v>
      </c>
      <c r="O33" s="419">
        <f t="shared" si="34"/>
        <v>79935.692999999999</v>
      </c>
      <c r="P33" s="420">
        <f t="shared" si="28"/>
        <v>5.9771667256514345</v>
      </c>
      <c r="Q33" s="419">
        <f t="shared" si="34"/>
        <v>10807.937999999998</v>
      </c>
      <c r="R33" s="419">
        <f t="shared" si="34"/>
        <v>35466.933999999994</v>
      </c>
      <c r="S33" s="419">
        <f t="shared" si="34"/>
        <v>14.902000000000001</v>
      </c>
      <c r="T33" s="419">
        <f t="shared" si="34"/>
        <v>12342.249</v>
      </c>
      <c r="U33" s="419">
        <f t="shared" si="34"/>
        <v>17.187999999999999</v>
      </c>
      <c r="V33" s="419">
        <f t="shared" si="34"/>
        <v>16597.332999999999</v>
      </c>
      <c r="W33" s="419">
        <f t="shared" si="34"/>
        <v>10807.937999999998</v>
      </c>
      <c r="X33" s="419">
        <f t="shared" si="34"/>
        <v>64406.515999999996</v>
      </c>
      <c r="Y33" s="420">
        <f t="shared" si="30"/>
        <v>5.9591862943699354</v>
      </c>
      <c r="Z33" s="420">
        <f t="shared" si="8"/>
        <v>86123.004000000001</v>
      </c>
      <c r="AA33" s="420">
        <f t="shared" si="8"/>
        <v>587430.43099999998</v>
      </c>
      <c r="AB33" s="392">
        <f t="shared" si="13"/>
        <v>6.820830715565843</v>
      </c>
      <c r="AC33" s="392">
        <f t="shared" si="31"/>
        <v>8.1849968586790105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5">D7+D15+D24</f>
        <v>1503.528</v>
      </c>
      <c r="E34" s="420">
        <f t="shared" si="35"/>
        <v>9376.3110000000015</v>
      </c>
      <c r="F34" s="420">
        <f t="shared" si="32"/>
        <v>6.2362064424473651</v>
      </c>
      <c r="G34" s="420">
        <f t="shared" ref="G34:H40" si="36">G7+G15+G24</f>
        <v>0</v>
      </c>
      <c r="H34" s="420">
        <f t="shared" si="36"/>
        <v>0</v>
      </c>
      <c r="I34" s="418">
        <f t="shared" si="33"/>
        <v>7.1924200882182125</v>
      </c>
      <c r="J34" s="420">
        <f t="shared" ref="J34:O40" si="37">J7+J15+J24</f>
        <v>2031.1309999999999</v>
      </c>
      <c r="K34" s="420">
        <f t="shared" si="37"/>
        <v>8632.8469999999998</v>
      </c>
      <c r="L34" s="420">
        <f t="shared" si="37"/>
        <v>3.3610000000000002</v>
      </c>
      <c r="M34" s="420">
        <f t="shared" si="37"/>
        <v>2784.5529999999994</v>
      </c>
      <c r="N34" s="420">
        <f t="shared" si="37"/>
        <v>2031.1309999999999</v>
      </c>
      <c r="O34" s="420">
        <f t="shared" si="37"/>
        <v>11417.400000000001</v>
      </c>
      <c r="P34" s="420">
        <f t="shared" si="28"/>
        <v>5.6212031621791025</v>
      </c>
      <c r="Q34" s="420">
        <f t="shared" ref="Q34:X40" si="38">Q7+Q15+Q24</f>
        <v>965.39300000000003</v>
      </c>
      <c r="R34" s="420">
        <f t="shared" si="38"/>
        <v>2713.8329999999996</v>
      </c>
      <c r="S34" s="420">
        <f t="shared" si="38"/>
        <v>1.42</v>
      </c>
      <c r="T34" s="420">
        <f t="shared" si="38"/>
        <v>1175.7909999999999</v>
      </c>
      <c r="U34" s="420">
        <f t="shared" si="38"/>
        <v>1.8580000000000001</v>
      </c>
      <c r="V34" s="420">
        <f t="shared" si="38"/>
        <v>633.19299999999998</v>
      </c>
      <c r="W34" s="420">
        <f t="shared" si="38"/>
        <v>965.39300000000003</v>
      </c>
      <c r="X34" s="420">
        <f t="shared" si="38"/>
        <v>4522.817</v>
      </c>
      <c r="Y34" s="420">
        <f t="shared" si="30"/>
        <v>4.6849490311199684</v>
      </c>
      <c r="Z34" s="420">
        <f t="shared" si="8"/>
        <v>4500.0519999999997</v>
      </c>
      <c r="AA34" s="420">
        <f t="shared" si="8"/>
        <v>25316.528000000002</v>
      </c>
      <c r="AB34" s="392">
        <f t="shared" si="13"/>
        <v>5.6258301015188277</v>
      </c>
      <c r="AC34" s="392">
        <f t="shared" si="31"/>
        <v>6.7509961218225927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5"/>
        <v>0</v>
      </c>
      <c r="E35" s="420">
        <f>E8+E16+E25</f>
        <v>0</v>
      </c>
      <c r="F35" s="420" t="e">
        <f t="shared" si="32"/>
        <v>#DIV/0!</v>
      </c>
      <c r="G35" s="420">
        <f t="shared" si="36"/>
        <v>0</v>
      </c>
      <c r="H35" s="420">
        <f t="shared" si="36"/>
        <v>0</v>
      </c>
      <c r="I35" s="418">
        <f t="shared" si="33"/>
        <v>7.1924200882182125</v>
      </c>
      <c r="J35" s="420">
        <f t="shared" si="37"/>
        <v>0</v>
      </c>
      <c r="K35" s="420">
        <f t="shared" si="37"/>
        <v>0</v>
      </c>
      <c r="L35" s="420">
        <f t="shared" si="37"/>
        <v>0</v>
      </c>
      <c r="M35" s="420">
        <f t="shared" si="37"/>
        <v>0</v>
      </c>
      <c r="N35" s="420">
        <f t="shared" si="37"/>
        <v>0</v>
      </c>
      <c r="O35" s="420">
        <f t="shared" si="37"/>
        <v>0</v>
      </c>
      <c r="P35" s="420" t="e">
        <f t="shared" si="28"/>
        <v>#DIV/0!</v>
      </c>
      <c r="Q35" s="420">
        <f t="shared" si="38"/>
        <v>0</v>
      </c>
      <c r="R35" s="420">
        <f t="shared" si="38"/>
        <v>0</v>
      </c>
      <c r="S35" s="420">
        <f t="shared" si="38"/>
        <v>0</v>
      </c>
      <c r="T35" s="420">
        <f t="shared" si="38"/>
        <v>0</v>
      </c>
      <c r="U35" s="420">
        <f t="shared" si="38"/>
        <v>0</v>
      </c>
      <c r="V35" s="420">
        <f t="shared" si="38"/>
        <v>0</v>
      </c>
      <c r="W35" s="420">
        <f t="shared" si="38"/>
        <v>0</v>
      </c>
      <c r="X35" s="420">
        <f t="shared" si="38"/>
        <v>0</v>
      </c>
      <c r="Y35" s="420" t="e">
        <f t="shared" si="30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1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5"/>
        <v>0</v>
      </c>
      <c r="E36" s="420">
        <f t="shared" si="35"/>
        <v>0</v>
      </c>
      <c r="F36" s="420" t="e">
        <f t="shared" si="32"/>
        <v>#DIV/0!</v>
      </c>
      <c r="G36" s="420">
        <f t="shared" si="36"/>
        <v>0</v>
      </c>
      <c r="H36" s="420">
        <f t="shared" si="36"/>
        <v>0</v>
      </c>
      <c r="I36" s="418">
        <f t="shared" si="33"/>
        <v>7.1924200882182125</v>
      </c>
      <c r="J36" s="420">
        <f t="shared" si="37"/>
        <v>0</v>
      </c>
      <c r="K36" s="420">
        <f t="shared" si="37"/>
        <v>0</v>
      </c>
      <c r="L36" s="420">
        <f t="shared" si="37"/>
        <v>0</v>
      </c>
      <c r="M36" s="420">
        <f t="shared" si="37"/>
        <v>0</v>
      </c>
      <c r="N36" s="420">
        <f t="shared" si="37"/>
        <v>0</v>
      </c>
      <c r="O36" s="420">
        <f t="shared" si="37"/>
        <v>0</v>
      </c>
      <c r="P36" s="420" t="e">
        <f t="shared" si="28"/>
        <v>#DIV/0!</v>
      </c>
      <c r="Q36" s="420">
        <f t="shared" si="38"/>
        <v>0</v>
      </c>
      <c r="R36" s="420">
        <f t="shared" si="38"/>
        <v>0</v>
      </c>
      <c r="S36" s="420">
        <f t="shared" si="38"/>
        <v>0</v>
      </c>
      <c r="T36" s="420">
        <f t="shared" si="38"/>
        <v>0</v>
      </c>
      <c r="U36" s="420">
        <f t="shared" si="38"/>
        <v>0</v>
      </c>
      <c r="V36" s="420">
        <f t="shared" si="38"/>
        <v>0</v>
      </c>
      <c r="W36" s="420">
        <f t="shared" si="38"/>
        <v>0</v>
      </c>
      <c r="X36" s="420">
        <f t="shared" si="38"/>
        <v>0</v>
      </c>
      <c r="Y36" s="420" t="e">
        <f t="shared" si="30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1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5"/>
        <v>39192.080000000002</v>
      </c>
      <c r="E37" s="420">
        <f t="shared" si="35"/>
        <v>278595.81799999997</v>
      </c>
      <c r="F37" s="420">
        <f t="shared" si="32"/>
        <v>7.1084723750308729</v>
      </c>
      <c r="G37" s="420">
        <f t="shared" si="36"/>
        <v>109.18599999999999</v>
      </c>
      <c r="H37" s="420">
        <f t="shared" si="36"/>
        <v>900.298</v>
      </c>
      <c r="I37" s="420">
        <f t="shared" ref="I37:I40" si="39">H37/G37</f>
        <v>8.2455443005513533</v>
      </c>
      <c r="J37" s="420">
        <f t="shared" si="37"/>
        <v>8558.9269999999997</v>
      </c>
      <c r="K37" s="420">
        <f t="shared" si="37"/>
        <v>40861.580999999991</v>
      </c>
      <c r="L37" s="420">
        <f t="shared" si="37"/>
        <v>11.945000000000002</v>
      </c>
      <c r="M37" s="420">
        <f t="shared" si="37"/>
        <v>9892.9659999999985</v>
      </c>
      <c r="N37" s="420">
        <f t="shared" si="37"/>
        <v>8558.9269999999997</v>
      </c>
      <c r="O37" s="420">
        <f t="shared" si="37"/>
        <v>50754.546999999991</v>
      </c>
      <c r="P37" s="420">
        <f t="shared" si="28"/>
        <v>5.930012839226225</v>
      </c>
      <c r="Q37" s="420">
        <f t="shared" si="38"/>
        <v>5357.512999999999</v>
      </c>
      <c r="R37" s="420">
        <f t="shared" si="38"/>
        <v>17300.461000000003</v>
      </c>
      <c r="S37" s="420">
        <f t="shared" si="38"/>
        <v>7.8320000000000007</v>
      </c>
      <c r="T37" s="420">
        <f t="shared" si="38"/>
        <v>6486.1869999999999</v>
      </c>
      <c r="U37" s="420">
        <f t="shared" si="38"/>
        <v>8.8490000000000002</v>
      </c>
      <c r="V37" s="420">
        <f t="shared" si="38"/>
        <v>8763.7360000000008</v>
      </c>
      <c r="W37" s="420">
        <f t="shared" si="38"/>
        <v>5357.512999999999</v>
      </c>
      <c r="X37" s="420">
        <f t="shared" si="38"/>
        <v>32550.384000000005</v>
      </c>
      <c r="Y37" s="420">
        <f t="shared" si="30"/>
        <v>6.075651892958545</v>
      </c>
      <c r="Z37" s="420">
        <f t="shared" si="8"/>
        <v>53217.705999999998</v>
      </c>
      <c r="AA37" s="420">
        <f t="shared" si="8"/>
        <v>362801.04699999996</v>
      </c>
      <c r="AB37" s="392">
        <f t="shared" si="13"/>
        <v>6.8172996220468427</v>
      </c>
      <c r="AC37" s="392">
        <f t="shared" si="31"/>
        <v>8.1807595464562102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5"/>
        <v>2632.7240000000002</v>
      </c>
      <c r="E38" s="420">
        <f t="shared" si="35"/>
        <v>18449.821</v>
      </c>
      <c r="F38" s="420">
        <f t="shared" si="32"/>
        <v>7.0078827100751919</v>
      </c>
      <c r="G38" s="420">
        <f t="shared" si="36"/>
        <v>0</v>
      </c>
      <c r="H38" s="420">
        <f t="shared" si="36"/>
        <v>0</v>
      </c>
      <c r="I38" s="420" t="e">
        <f t="shared" si="39"/>
        <v>#DIV/0!</v>
      </c>
      <c r="J38" s="420">
        <f t="shared" si="37"/>
        <v>215.072</v>
      </c>
      <c r="K38" s="420">
        <f t="shared" si="37"/>
        <v>1209.3530000000001</v>
      </c>
      <c r="L38" s="420">
        <f t="shared" si="37"/>
        <v>0.38400000000000001</v>
      </c>
      <c r="M38" s="420">
        <f t="shared" si="37"/>
        <v>317.642</v>
      </c>
      <c r="N38" s="420">
        <f t="shared" si="37"/>
        <v>215.072</v>
      </c>
      <c r="O38" s="420">
        <f t="shared" si="37"/>
        <v>1526.9950000000001</v>
      </c>
      <c r="P38" s="420">
        <f t="shared" si="28"/>
        <v>7.0999246763874426</v>
      </c>
      <c r="Q38" s="420">
        <f t="shared" si="38"/>
        <v>0</v>
      </c>
      <c r="R38" s="420">
        <f t="shared" si="38"/>
        <v>0</v>
      </c>
      <c r="S38" s="420">
        <f t="shared" si="38"/>
        <v>0</v>
      </c>
      <c r="T38" s="420">
        <f t="shared" si="38"/>
        <v>0</v>
      </c>
      <c r="U38" s="420">
        <f t="shared" si="38"/>
        <v>0</v>
      </c>
      <c r="V38" s="420">
        <f t="shared" si="38"/>
        <v>0</v>
      </c>
      <c r="W38" s="420">
        <f t="shared" si="38"/>
        <v>0</v>
      </c>
      <c r="X38" s="420">
        <f t="shared" si="38"/>
        <v>0</v>
      </c>
      <c r="Y38" s="420" t="e">
        <f t="shared" si="30"/>
        <v>#DIV/0!</v>
      </c>
      <c r="Z38" s="420">
        <f t="shared" si="8"/>
        <v>2847.7960000000003</v>
      </c>
      <c r="AA38" s="420">
        <f t="shared" si="8"/>
        <v>19976.815999999999</v>
      </c>
      <c r="AB38" s="392">
        <f t="shared" si="13"/>
        <v>7.0148339277111127</v>
      </c>
      <c r="AC38" s="392">
        <f t="shared" si="31"/>
        <v>8.4178007132533352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5"/>
        <v>15407.977000000001</v>
      </c>
      <c r="E39" s="420">
        <f t="shared" si="35"/>
        <v>114293.42600000001</v>
      </c>
      <c r="F39" s="420">
        <f t="shared" si="32"/>
        <v>7.4178087103842376</v>
      </c>
      <c r="G39" s="420">
        <f t="shared" si="36"/>
        <v>1419.75</v>
      </c>
      <c r="H39" s="420">
        <f t="shared" si="36"/>
        <v>10096.451999999999</v>
      </c>
      <c r="I39" s="420">
        <f t="shared" si="39"/>
        <v>7.1114294770206019</v>
      </c>
      <c r="J39" s="420">
        <f t="shared" si="37"/>
        <v>1486.3319999999999</v>
      </c>
      <c r="K39" s="420">
        <f t="shared" si="37"/>
        <v>7502.2290000000003</v>
      </c>
      <c r="L39" s="420">
        <f t="shared" si="37"/>
        <v>2.2410000000000001</v>
      </c>
      <c r="M39" s="420">
        <f t="shared" si="37"/>
        <v>1855.9080000000001</v>
      </c>
      <c r="N39" s="420">
        <f t="shared" si="37"/>
        <v>1486.3319999999999</v>
      </c>
      <c r="O39" s="420">
        <f t="shared" si="37"/>
        <v>9358.1370000000006</v>
      </c>
      <c r="P39" s="420">
        <f t="shared" si="28"/>
        <v>6.2961283212633523</v>
      </c>
      <c r="Q39" s="420">
        <f t="shared" si="38"/>
        <v>2930.2440000000001</v>
      </c>
      <c r="R39" s="420">
        <f t="shared" si="38"/>
        <v>10078.225999999999</v>
      </c>
      <c r="S39" s="420">
        <f t="shared" si="38"/>
        <v>3.6970000000000001</v>
      </c>
      <c r="T39" s="420">
        <f t="shared" si="38"/>
        <v>3062.2350000000001</v>
      </c>
      <c r="U39" s="420">
        <f t="shared" si="38"/>
        <v>4.7839999999999998</v>
      </c>
      <c r="V39" s="420">
        <f t="shared" si="38"/>
        <v>5211.1379999999999</v>
      </c>
      <c r="W39" s="420">
        <f t="shared" si="38"/>
        <v>2930.2440000000001</v>
      </c>
      <c r="X39" s="420">
        <f t="shared" si="38"/>
        <v>18351.599000000002</v>
      </c>
      <c r="Y39" s="420">
        <f t="shared" si="30"/>
        <v>6.2628228229458029</v>
      </c>
      <c r="Z39" s="420">
        <f t="shared" si="8"/>
        <v>21244.303</v>
      </c>
      <c r="AA39" s="420">
        <f t="shared" si="8"/>
        <v>152099.614</v>
      </c>
      <c r="AB39" s="392">
        <f t="shared" si="13"/>
        <v>7.1595483269091016</v>
      </c>
      <c r="AC39" s="392">
        <f t="shared" si="31"/>
        <v>8.5914579922909216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5"/>
        <v>1676.3119999999999</v>
      </c>
      <c r="E40" s="420">
        <f t="shared" si="35"/>
        <v>11376.096000000001</v>
      </c>
      <c r="F40" s="420">
        <f t="shared" si="32"/>
        <v>6.7863834417459294</v>
      </c>
      <c r="G40" s="420">
        <f t="shared" si="36"/>
        <v>0</v>
      </c>
      <c r="H40" s="420">
        <f t="shared" si="36"/>
        <v>0</v>
      </c>
      <c r="I40" s="420" t="e">
        <f t="shared" si="39"/>
        <v>#DIV/0!</v>
      </c>
      <c r="J40" s="420">
        <f t="shared" si="37"/>
        <v>1082.047</v>
      </c>
      <c r="K40" s="420">
        <f t="shared" si="37"/>
        <v>5616.0870000000004</v>
      </c>
      <c r="L40" s="420">
        <f t="shared" si="37"/>
        <v>1.524</v>
      </c>
      <c r="M40" s="420">
        <f t="shared" si="37"/>
        <v>1262.527</v>
      </c>
      <c r="N40" s="420">
        <f t="shared" si="37"/>
        <v>1082.047</v>
      </c>
      <c r="O40" s="420">
        <f t="shared" si="37"/>
        <v>6878.6140000000014</v>
      </c>
      <c r="P40" s="420">
        <f t="shared" si="28"/>
        <v>6.3570380953877246</v>
      </c>
      <c r="Q40" s="420">
        <f t="shared" si="38"/>
        <v>1554.788</v>
      </c>
      <c r="R40" s="420">
        <f t="shared" si="38"/>
        <v>5374.4139999999998</v>
      </c>
      <c r="S40" s="420">
        <f t="shared" si="38"/>
        <v>1.9530000000000001</v>
      </c>
      <c r="T40" s="420">
        <f t="shared" si="38"/>
        <v>1618.0360000000001</v>
      </c>
      <c r="U40" s="420">
        <f t="shared" si="38"/>
        <v>1.6969999999999998</v>
      </c>
      <c r="V40" s="420">
        <f t="shared" si="38"/>
        <v>1989.2660000000001</v>
      </c>
      <c r="W40" s="420">
        <f t="shared" si="38"/>
        <v>1554.788</v>
      </c>
      <c r="X40" s="420">
        <f t="shared" si="38"/>
        <v>8981.7160000000003</v>
      </c>
      <c r="Y40" s="420">
        <f t="shared" si="30"/>
        <v>5.7768107291797985</v>
      </c>
      <c r="Z40" s="420">
        <f t="shared" si="8"/>
        <v>4313.1469999999999</v>
      </c>
      <c r="AA40" s="420">
        <f t="shared" si="8"/>
        <v>27236.426000000003</v>
      </c>
      <c r="AB40" s="392">
        <f t="shared" si="13"/>
        <v>6.3147455906325485</v>
      </c>
      <c r="AC40" s="392">
        <f t="shared" si="31"/>
        <v>7.5776947087590578</v>
      </c>
    </row>
    <row r="41" spans="1:29" ht="15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ht="15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ht="15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ht="15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ht="15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ht="15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ht="15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25" right="0.25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M53"/>
  <sheetViews>
    <sheetView zoomScale="80" zoomScaleNormal="80" zoomScaleSheetLayoutView="70" workbookViewId="0">
      <pane xSplit="3" ySplit="5" topLeftCell="D15" activePane="bottomRight" state="frozen"/>
      <selection pane="topRight" activeCell="D1" sqref="D1"/>
      <selection pane="bottomLeft" activeCell="A6" sqref="A6"/>
      <selection pane="bottomRight" activeCell="D39" sqref="D39"/>
    </sheetView>
  </sheetViews>
  <sheetFormatPr defaultRowHeight="15" x14ac:dyDescent="0.25"/>
  <cols>
    <col min="1" max="1" width="3.5703125" customWidth="1"/>
    <col min="2" max="2" width="48.42578125" customWidth="1"/>
    <col min="3" max="3" width="8.5703125" style="3" customWidth="1"/>
    <col min="4" max="4" width="16.42578125" customWidth="1"/>
    <col min="5" max="5" width="15.5703125" customWidth="1"/>
    <col min="6" max="6" width="14.140625" customWidth="1"/>
    <col min="7" max="7" width="12.42578125" customWidth="1"/>
    <col min="8" max="8" width="14.42578125" customWidth="1"/>
    <col min="9" max="9" width="11.5703125" customWidth="1"/>
    <col min="10" max="10" width="18" customWidth="1"/>
    <col min="11" max="11" width="17" customWidth="1"/>
    <col min="12" max="12" width="12.5703125" customWidth="1"/>
    <col min="13" max="13" width="14.7109375" customWidth="1"/>
    <col min="14" max="14" width="15.7109375" customWidth="1"/>
    <col min="15" max="15" width="12.42578125" customWidth="1"/>
    <col min="16" max="16" width="11.28515625" customWidth="1"/>
    <col min="17" max="17" width="11.140625" customWidth="1"/>
    <col min="18" max="18" width="16.42578125" customWidth="1"/>
    <col min="19" max="19" width="15.85546875" customWidth="1"/>
    <col min="20" max="20" width="14.5703125" customWidth="1"/>
    <col min="21" max="21" width="15" customWidth="1"/>
    <col min="22" max="22" width="8.28515625" customWidth="1"/>
    <col min="23" max="24" width="5.5703125" customWidth="1"/>
    <col min="25" max="25" width="16.5703125" customWidth="1"/>
    <col min="26" max="26" width="14.85546875" customWidth="1"/>
    <col min="27" max="27" width="14" customWidth="1"/>
    <col min="28" max="28" width="12.28515625" customWidth="1"/>
    <col min="29" max="29" width="15.7109375" customWidth="1"/>
    <col min="30" max="30" width="14.28515625" customWidth="1"/>
    <col min="31" max="31" width="14.7109375" customWidth="1"/>
    <col min="32" max="32" width="9.140625" customWidth="1"/>
    <col min="33" max="36" width="14.5703125" customWidth="1"/>
    <col min="37" max="37" width="13.140625" customWidth="1"/>
    <col min="38" max="38" width="14.28515625" customWidth="1"/>
    <col min="39" max="39" width="12.42578125" customWidth="1"/>
  </cols>
  <sheetData>
    <row r="1" spans="1:39" ht="15.75" x14ac:dyDescent="0.25">
      <c r="B1">
        <f ca="1">B:P</f>
        <v>0</v>
      </c>
      <c r="J1" s="610"/>
      <c r="K1" s="610"/>
      <c r="L1" s="610"/>
      <c r="R1" s="610"/>
      <c r="S1" s="610"/>
      <c r="T1" s="610"/>
    </row>
    <row r="2" spans="1:39" s="112" customFormat="1" ht="101.25" customHeight="1" x14ac:dyDescent="0.25">
      <c r="B2" s="612" t="s">
        <v>83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2"/>
      <c r="W2" s="2"/>
      <c r="X2" s="2"/>
      <c r="Y2" s="2"/>
      <c r="Z2" s="603">
        <v>3</v>
      </c>
      <c r="AA2" s="603"/>
      <c r="AB2" s="604">
        <v>5</v>
      </c>
      <c r="AC2" s="604"/>
    </row>
    <row r="3" spans="1:39" ht="27.75" customHeight="1" thickBot="1" x14ac:dyDescent="0.4">
      <c r="S3" s="611"/>
      <c r="T3" s="611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9" ht="40.5" customHeight="1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160" t="s">
        <v>26</v>
      </c>
      <c r="Q4" s="161"/>
      <c r="R4" s="608" t="s">
        <v>26</v>
      </c>
      <c r="S4" s="608"/>
      <c r="T4" s="608"/>
      <c r="U4" s="608"/>
      <c r="V4" s="18"/>
      <c r="W4" s="18"/>
      <c r="X4" s="18"/>
      <c r="Y4" s="18"/>
      <c r="Z4" s="600" t="s">
        <v>16</v>
      </c>
      <c r="AA4" s="600"/>
      <c r="AB4" s="600"/>
      <c r="AC4" s="600"/>
      <c r="AD4" s="600"/>
      <c r="AE4" s="601"/>
      <c r="AG4" s="599" t="s">
        <v>19</v>
      </c>
      <c r="AH4" s="600"/>
      <c r="AI4" s="600"/>
      <c r="AJ4" s="600"/>
      <c r="AK4" s="600"/>
      <c r="AL4" s="601"/>
    </row>
    <row r="5" spans="1:39" ht="61.5" customHeight="1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9" ht="60.75" customHeight="1" x14ac:dyDescent="0.25">
      <c r="A6" s="602"/>
      <c r="B6" s="168" t="s">
        <v>1</v>
      </c>
      <c r="C6" s="169">
        <v>100</v>
      </c>
      <c r="D6" s="30">
        <f>SUM(D7:D13)</f>
        <v>0</v>
      </c>
      <c r="E6" s="30">
        <f>SUM(E7:E13)</f>
        <v>0</v>
      </c>
      <c r="F6" s="30"/>
      <c r="G6" s="30">
        <f t="shared" ref="G6:H6" si="0">SUM(G7:G13)</f>
        <v>0</v>
      </c>
      <c r="H6" s="30">
        <f t="shared" si="0"/>
        <v>0</v>
      </c>
      <c r="I6" s="31"/>
      <c r="J6" s="32">
        <f>AD6</f>
        <v>110.62</v>
      </c>
      <c r="K6" s="32">
        <f>AE6</f>
        <v>657.41399999999999</v>
      </c>
      <c r="L6" s="40"/>
      <c r="M6" s="32">
        <f>AK6</f>
        <v>0</v>
      </c>
      <c r="N6" s="33">
        <f>AL6</f>
        <v>0</v>
      </c>
      <c r="O6" s="34"/>
      <c r="P6" s="35"/>
      <c r="Q6" s="36"/>
      <c r="R6" s="174">
        <f>M6+J6+G6+D6</f>
        <v>110.62</v>
      </c>
      <c r="S6" s="175">
        <f>N6+K6+H6+E6</f>
        <v>657.41399999999999</v>
      </c>
      <c r="T6" s="176">
        <f>S6/R6</f>
        <v>5.9429940336286382</v>
      </c>
      <c r="U6" s="219">
        <f>T6*1.2</f>
        <v>7.131592840354366</v>
      </c>
      <c r="V6" s="12"/>
      <c r="W6" s="12"/>
      <c r="X6" s="12"/>
      <c r="Y6" s="12"/>
      <c r="Z6" s="245">
        <f>SUM(Z7:Z13)</f>
        <v>110.62</v>
      </c>
      <c r="AA6" s="245">
        <f>SUM(AA7:AA13)</f>
        <v>280.97199999999998</v>
      </c>
      <c r="AB6" s="245">
        <f>SUM(AB7:AB13)</f>
        <v>0.46500000000000002</v>
      </c>
      <c r="AC6" s="245">
        <f>SUM(AC7:AC13)</f>
        <v>376.44200000000001</v>
      </c>
      <c r="AD6" s="139">
        <f t="shared" ref="AD6:AD13" si="1">Z6</f>
        <v>110.62</v>
      </c>
      <c r="AE6" s="139">
        <f t="shared" ref="AE6:AE13" si="2">AA6+AC6</f>
        <v>657.41399999999999</v>
      </c>
      <c r="AF6" s="48"/>
      <c r="AG6" s="86">
        <f>SUM(AG7:AG13)</f>
        <v>0</v>
      </c>
      <c r="AH6" s="86">
        <f t="shared" ref="AH6:AJ6" si="3">SUM(AH7:AH13)</f>
        <v>0</v>
      </c>
      <c r="AI6" s="86">
        <f t="shared" si="3"/>
        <v>0</v>
      </c>
      <c r="AJ6" s="86">
        <f t="shared" si="3"/>
        <v>0</v>
      </c>
      <c r="AK6" s="4">
        <f>AG6</f>
        <v>0</v>
      </c>
      <c r="AL6" s="87">
        <f>AH6+AJ6</f>
        <v>0</v>
      </c>
    </row>
    <row r="7" spans="1:39" ht="28.5" customHeight="1" x14ac:dyDescent="0.25">
      <c r="A7" s="602"/>
      <c r="B7" s="179" t="s">
        <v>7</v>
      </c>
      <c r="C7" s="180">
        <v>111</v>
      </c>
      <c r="D7" s="37">
        <v>0</v>
      </c>
      <c r="E7" s="38">
        <v>0</v>
      </c>
      <c r="F7" s="39"/>
      <c r="G7" s="37">
        <v>0</v>
      </c>
      <c r="H7" s="38">
        <v>0</v>
      </c>
      <c r="I7" s="39"/>
      <c r="J7" s="252">
        <f t="shared" ref="J7:K30" si="4">AD7</f>
        <v>0</v>
      </c>
      <c r="K7" s="252">
        <f t="shared" si="4"/>
        <v>0</v>
      </c>
      <c r="L7" s="253"/>
      <c r="M7" s="252">
        <f t="shared" ref="M7:N23" si="5">AK7</f>
        <v>0</v>
      </c>
      <c r="N7" s="254">
        <f t="shared" si="5"/>
        <v>0</v>
      </c>
      <c r="O7" s="39"/>
      <c r="P7" s="35"/>
      <c r="Q7" s="36"/>
      <c r="R7" s="174">
        <f t="shared" ref="R7:S23" si="6">M7+J7+G7+D7</f>
        <v>0</v>
      </c>
      <c r="S7" s="175">
        <f t="shared" si="6"/>
        <v>0</v>
      </c>
      <c r="T7" s="176"/>
      <c r="U7" s="219"/>
      <c r="V7" s="13"/>
      <c r="W7" s="13"/>
      <c r="X7" s="13"/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1"/>
        <v>0</v>
      </c>
      <c r="AE7" s="19">
        <f t="shared" si="2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37" si="7">AG7</f>
        <v>0</v>
      </c>
      <c r="AL7" s="87">
        <f t="shared" ref="AL7:AL39" si="8">AH7+AJ7</f>
        <v>0</v>
      </c>
    </row>
    <row r="8" spans="1:39" ht="26.25" customHeight="1" x14ac:dyDescent="0.25">
      <c r="A8" s="602"/>
      <c r="B8" s="179" t="s">
        <v>8</v>
      </c>
      <c r="C8" s="180">
        <v>121</v>
      </c>
      <c r="D8" s="37">
        <v>0</v>
      </c>
      <c r="E8" s="38">
        <v>0</v>
      </c>
      <c r="F8" s="39"/>
      <c r="G8" s="37">
        <v>0</v>
      </c>
      <c r="H8" s="38">
        <v>0</v>
      </c>
      <c r="I8" s="39"/>
      <c r="J8" s="252">
        <f t="shared" si="4"/>
        <v>0</v>
      </c>
      <c r="K8" s="252">
        <f t="shared" si="4"/>
        <v>0</v>
      </c>
      <c r="L8" s="253"/>
      <c r="M8" s="252">
        <f t="shared" si="5"/>
        <v>0</v>
      </c>
      <c r="N8" s="254">
        <f t="shared" si="5"/>
        <v>0</v>
      </c>
      <c r="O8" s="39"/>
      <c r="P8" s="35"/>
      <c r="Q8" s="36"/>
      <c r="R8" s="174">
        <f t="shared" si="6"/>
        <v>0</v>
      </c>
      <c r="S8" s="175">
        <f t="shared" si="6"/>
        <v>0</v>
      </c>
      <c r="T8" s="176"/>
      <c r="U8" s="219"/>
      <c r="V8" s="13"/>
      <c r="W8" s="13"/>
      <c r="X8" s="13"/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1"/>
        <v>0</v>
      </c>
      <c r="AE8" s="19">
        <f t="shared" si="2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7"/>
        <v>0</v>
      </c>
      <c r="AL8" s="87">
        <f t="shared" si="8"/>
        <v>0</v>
      </c>
    </row>
    <row r="9" spans="1:39" ht="15.75" x14ac:dyDescent="0.25">
      <c r="A9" s="602"/>
      <c r="B9" s="179" t="s">
        <v>9</v>
      </c>
      <c r="C9" s="180">
        <v>131</v>
      </c>
      <c r="D9" s="37">
        <v>0</v>
      </c>
      <c r="E9" s="38">
        <v>0</v>
      </c>
      <c r="F9" s="39"/>
      <c r="G9" s="37">
        <v>0</v>
      </c>
      <c r="H9" s="38">
        <v>0</v>
      </c>
      <c r="I9" s="39"/>
      <c r="J9" s="252">
        <f t="shared" si="4"/>
        <v>0</v>
      </c>
      <c r="K9" s="252">
        <f t="shared" si="4"/>
        <v>0</v>
      </c>
      <c r="L9" s="253"/>
      <c r="M9" s="252">
        <f t="shared" si="5"/>
        <v>0</v>
      </c>
      <c r="N9" s="254">
        <f t="shared" si="5"/>
        <v>0</v>
      </c>
      <c r="O9" s="39"/>
      <c r="P9" s="35"/>
      <c r="Q9" s="36"/>
      <c r="R9" s="174">
        <f t="shared" si="6"/>
        <v>0</v>
      </c>
      <c r="S9" s="175">
        <f t="shared" si="6"/>
        <v>0</v>
      </c>
      <c r="T9" s="176"/>
      <c r="U9" s="219"/>
      <c r="V9" s="13"/>
      <c r="W9" s="13"/>
      <c r="X9" s="13"/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1"/>
        <v>0</v>
      </c>
      <c r="AE9" s="19">
        <f t="shared" si="2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7"/>
        <v>0</v>
      </c>
      <c r="AL9" s="87">
        <f t="shared" si="8"/>
        <v>0</v>
      </c>
    </row>
    <row r="10" spans="1:39" ht="15.75" x14ac:dyDescent="0.25">
      <c r="A10" s="602"/>
      <c r="B10" s="179" t="s">
        <v>10</v>
      </c>
      <c r="C10" s="180">
        <v>141</v>
      </c>
      <c r="D10" s="37">
        <v>0</v>
      </c>
      <c r="E10" s="38">
        <v>0</v>
      </c>
      <c r="F10" s="39"/>
      <c r="G10" s="37">
        <v>0</v>
      </c>
      <c r="H10" s="38">
        <v>0</v>
      </c>
      <c r="I10" s="39"/>
      <c r="J10" s="252">
        <f t="shared" si="4"/>
        <v>110.62</v>
      </c>
      <c r="K10" s="252">
        <f t="shared" si="4"/>
        <v>657.41399999999999</v>
      </c>
      <c r="L10" s="253"/>
      <c r="M10" s="252">
        <f t="shared" si="5"/>
        <v>0</v>
      </c>
      <c r="N10" s="254">
        <f t="shared" si="5"/>
        <v>0</v>
      </c>
      <c r="O10" s="39"/>
      <c r="P10" s="35"/>
      <c r="Q10" s="36"/>
      <c r="R10" s="174">
        <f t="shared" si="6"/>
        <v>110.62</v>
      </c>
      <c r="S10" s="175">
        <f t="shared" si="6"/>
        <v>657.41399999999999</v>
      </c>
      <c r="T10" s="176">
        <f t="shared" ref="T10:T48" si="9">S10/R10</f>
        <v>5.9429940336286382</v>
      </c>
      <c r="U10" s="219">
        <f t="shared" ref="U10:U48" si="10">T10*1.2</f>
        <v>7.131592840354366</v>
      </c>
      <c r="V10" s="12"/>
      <c r="W10" s="12"/>
      <c r="X10" s="12"/>
      <c r="Y10" s="12"/>
      <c r="Z10" s="240">
        <v>110.62</v>
      </c>
      <c r="AA10" s="51">
        <v>280.97199999999998</v>
      </c>
      <c r="AB10" s="51">
        <v>0.46500000000000002</v>
      </c>
      <c r="AC10" s="51">
        <v>376.44200000000001</v>
      </c>
      <c r="AD10" s="19">
        <f t="shared" si="1"/>
        <v>110.62</v>
      </c>
      <c r="AE10" s="19">
        <f t="shared" si="2"/>
        <v>657.41399999999999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7"/>
        <v>0</v>
      </c>
      <c r="AL10" s="87">
        <f t="shared" si="8"/>
        <v>0</v>
      </c>
    </row>
    <row r="11" spans="1:39" ht="30" customHeight="1" x14ac:dyDescent="0.25">
      <c r="A11" s="602"/>
      <c r="B11" s="179" t="s">
        <v>11</v>
      </c>
      <c r="C11" s="180">
        <v>151</v>
      </c>
      <c r="D11" s="37">
        <v>0</v>
      </c>
      <c r="E11" s="38">
        <v>0</v>
      </c>
      <c r="F11" s="39"/>
      <c r="G11" s="37">
        <v>0</v>
      </c>
      <c r="H11" s="38">
        <v>0</v>
      </c>
      <c r="I11" s="39"/>
      <c r="J11" s="252">
        <f t="shared" si="4"/>
        <v>0</v>
      </c>
      <c r="K11" s="252">
        <f t="shared" si="4"/>
        <v>0</v>
      </c>
      <c r="L11" s="253"/>
      <c r="M11" s="252">
        <f t="shared" si="5"/>
        <v>0</v>
      </c>
      <c r="N11" s="254">
        <f t="shared" si="5"/>
        <v>0</v>
      </c>
      <c r="O11" s="39"/>
      <c r="P11" s="35"/>
      <c r="Q11" s="36"/>
      <c r="R11" s="174">
        <f t="shared" si="6"/>
        <v>0</v>
      </c>
      <c r="S11" s="175">
        <f t="shared" si="6"/>
        <v>0</v>
      </c>
      <c r="T11" s="176"/>
      <c r="U11" s="219"/>
      <c r="V11" s="13"/>
      <c r="W11" s="13"/>
      <c r="X11" s="13"/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1"/>
        <v>0</v>
      </c>
      <c r="AE11" s="19">
        <f t="shared" si="2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7"/>
        <v>0</v>
      </c>
      <c r="AL11" s="87">
        <f t="shared" si="8"/>
        <v>0</v>
      </c>
    </row>
    <row r="12" spans="1:39" ht="15.75" x14ac:dyDescent="0.25">
      <c r="A12" s="602"/>
      <c r="B12" s="179" t="s">
        <v>12</v>
      </c>
      <c r="C12" s="180">
        <v>161</v>
      </c>
      <c r="D12" s="37">
        <v>0</v>
      </c>
      <c r="E12" s="37">
        <v>0</v>
      </c>
      <c r="F12" s="39"/>
      <c r="G12" s="37">
        <v>0</v>
      </c>
      <c r="H12" s="38">
        <v>0</v>
      </c>
      <c r="I12" s="39"/>
      <c r="J12" s="252">
        <f t="shared" si="4"/>
        <v>0</v>
      </c>
      <c r="K12" s="252">
        <f t="shared" si="4"/>
        <v>0</v>
      </c>
      <c r="L12" s="253"/>
      <c r="M12" s="252">
        <f t="shared" si="5"/>
        <v>0</v>
      </c>
      <c r="N12" s="254">
        <f t="shared" si="5"/>
        <v>0</v>
      </c>
      <c r="O12" s="39"/>
      <c r="P12" s="35"/>
      <c r="Q12" s="36"/>
      <c r="R12" s="174">
        <f t="shared" si="6"/>
        <v>0</v>
      </c>
      <c r="S12" s="175">
        <f t="shared" si="6"/>
        <v>0</v>
      </c>
      <c r="T12" s="176"/>
      <c r="U12" s="219"/>
      <c r="V12" s="13"/>
      <c r="W12" s="13"/>
      <c r="X12" s="13"/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1"/>
        <v>0</v>
      </c>
      <c r="AE12" s="19">
        <f t="shared" si="2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7"/>
        <v>0</v>
      </c>
      <c r="AL12" s="87">
        <f t="shared" si="8"/>
        <v>0</v>
      </c>
    </row>
    <row r="13" spans="1:39" ht="24.75" customHeight="1" x14ac:dyDescent="0.25">
      <c r="A13" s="602"/>
      <c r="B13" s="179" t="s">
        <v>13</v>
      </c>
      <c r="C13" s="180">
        <v>171</v>
      </c>
      <c r="D13" s="37">
        <v>0</v>
      </c>
      <c r="E13" s="37">
        <v>0</v>
      </c>
      <c r="F13" s="37"/>
      <c r="G13" s="37">
        <v>0</v>
      </c>
      <c r="H13" s="37">
        <v>0</v>
      </c>
      <c r="I13" s="37"/>
      <c r="J13" s="252">
        <f t="shared" si="4"/>
        <v>0</v>
      </c>
      <c r="K13" s="252">
        <f t="shared" si="4"/>
        <v>0</v>
      </c>
      <c r="L13" s="42"/>
      <c r="M13" s="252">
        <f t="shared" si="5"/>
        <v>0</v>
      </c>
      <c r="N13" s="254">
        <f t="shared" si="5"/>
        <v>0</v>
      </c>
      <c r="O13" s="37"/>
      <c r="P13" s="37"/>
      <c r="Q13" s="37"/>
      <c r="R13" s="174">
        <f t="shared" si="6"/>
        <v>0</v>
      </c>
      <c r="S13" s="175">
        <f t="shared" si="6"/>
        <v>0</v>
      </c>
      <c r="T13" s="176"/>
      <c r="U13" s="219"/>
      <c r="V13" s="13"/>
      <c r="W13" s="13"/>
      <c r="X13" s="13"/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1"/>
        <v>0</v>
      </c>
      <c r="AE13" s="19">
        <f t="shared" si="2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7"/>
        <v>0</v>
      </c>
      <c r="AL13" s="87">
        <f t="shared" si="8"/>
        <v>0</v>
      </c>
    </row>
    <row r="14" spans="1:39" ht="63.75" customHeight="1" x14ac:dyDescent="0.25">
      <c r="A14" s="602"/>
      <c r="B14" s="168" t="s">
        <v>17</v>
      </c>
      <c r="C14" s="169">
        <v>200</v>
      </c>
      <c r="D14" s="66">
        <f>SUM(D15:D21)</f>
        <v>0</v>
      </c>
      <c r="E14" s="66">
        <f>SUM(E15:E21)</f>
        <v>0</v>
      </c>
      <c r="F14" s="66"/>
      <c r="G14" s="66">
        <f>SUM(G15:G21)</f>
        <v>0</v>
      </c>
      <c r="H14" s="66">
        <f>SUM(H15:H21)</f>
        <v>0</v>
      </c>
      <c r="I14" s="37"/>
      <c r="J14" s="32">
        <f t="shared" si="4"/>
        <v>12168.05</v>
      </c>
      <c r="K14" s="32">
        <f t="shared" si="4"/>
        <v>54494.125</v>
      </c>
      <c r="L14" s="40">
        <f>K14/J14</f>
        <v>4.4784599833169656</v>
      </c>
      <c r="M14" s="32">
        <f t="shared" si="5"/>
        <v>6712.4570000000003</v>
      </c>
      <c r="N14" s="33">
        <f t="shared" si="5"/>
        <v>20510.234000000004</v>
      </c>
      <c r="O14" s="40">
        <f>N14/M14</f>
        <v>3.0555479163590924</v>
      </c>
      <c r="P14" s="35"/>
      <c r="Q14" s="36"/>
      <c r="R14" s="174">
        <f t="shared" si="6"/>
        <v>18880.506999999998</v>
      </c>
      <c r="S14" s="175">
        <f t="shared" si="6"/>
        <v>75004.358999999997</v>
      </c>
      <c r="T14" s="176">
        <f t="shared" si="9"/>
        <v>3.9725818273841909</v>
      </c>
      <c r="U14" s="219">
        <f t="shared" si="10"/>
        <v>4.7670981928610292</v>
      </c>
      <c r="V14" s="12"/>
      <c r="W14" s="12"/>
      <c r="X14" s="12"/>
      <c r="Y14" s="12"/>
      <c r="Z14" s="69">
        <f>SUM(Z15:Z21)</f>
        <v>12168.05</v>
      </c>
      <c r="AA14" s="69">
        <f>SUM(AA15:AA21)</f>
        <v>38344.421000000002</v>
      </c>
      <c r="AB14" s="69">
        <f>SUM(AB15:AB21)</f>
        <v>19.939999999999998</v>
      </c>
      <c r="AC14" s="69">
        <f>SUM(AC15:AC21)</f>
        <v>16149.704</v>
      </c>
      <c r="AD14" s="246">
        <f>Z14</f>
        <v>12168.05</v>
      </c>
      <c r="AE14" s="246">
        <f>AA14+AC14</f>
        <v>54494.125</v>
      </c>
      <c r="AF14" s="48">
        <f>AE14/AD14</f>
        <v>4.4784599833169656</v>
      </c>
      <c r="AG14" s="69">
        <f>SUM(AG15:AG21)</f>
        <v>6712.4570000000003</v>
      </c>
      <c r="AH14" s="69">
        <f>SUM(AH15:AH21)</f>
        <v>12090.713000000002</v>
      </c>
      <c r="AI14" s="69">
        <f>SUM(AI15:AI21)</f>
        <v>9.9909999999999997</v>
      </c>
      <c r="AJ14" s="69">
        <f>SUM(AJ15:AJ21)</f>
        <v>8419.5210000000006</v>
      </c>
      <c r="AK14" s="4">
        <f t="shared" si="7"/>
        <v>6712.4570000000003</v>
      </c>
      <c r="AL14" s="138">
        <f>AH14+AJ14</f>
        <v>20510.234000000004</v>
      </c>
      <c r="AM14" s="48">
        <f>AL14/AK14</f>
        <v>3.0555479163590924</v>
      </c>
    </row>
    <row r="15" spans="1:39" ht="15.75" x14ac:dyDescent="0.25">
      <c r="A15" s="602"/>
      <c r="B15" s="179" t="s">
        <v>7</v>
      </c>
      <c r="C15" s="180">
        <v>211</v>
      </c>
      <c r="D15" s="37">
        <v>0</v>
      </c>
      <c r="E15" s="37">
        <v>0</v>
      </c>
      <c r="F15" s="37"/>
      <c r="G15" s="37">
        <v>0</v>
      </c>
      <c r="H15" s="37">
        <v>0</v>
      </c>
      <c r="I15" s="37"/>
      <c r="J15" s="252">
        <f t="shared" si="4"/>
        <v>1896.2909999999999</v>
      </c>
      <c r="K15" s="252">
        <f t="shared" si="4"/>
        <v>7907.0320000000002</v>
      </c>
      <c r="L15" s="44">
        <f t="shared" ref="L15:L27" si="11">K15/J15</f>
        <v>4.169735552191093</v>
      </c>
      <c r="M15" s="252">
        <f t="shared" si="5"/>
        <v>0</v>
      </c>
      <c r="N15" s="43">
        <f>AL15</f>
        <v>0</v>
      </c>
      <c r="O15" s="44"/>
      <c r="P15" s="35"/>
      <c r="Q15" s="36"/>
      <c r="R15" s="187">
        <f t="shared" si="6"/>
        <v>1896.2909999999999</v>
      </c>
      <c r="S15" s="188">
        <f t="shared" si="6"/>
        <v>7907.0320000000002</v>
      </c>
      <c r="T15" s="176">
        <f t="shared" si="9"/>
        <v>4.169735552191093</v>
      </c>
      <c r="U15" s="219">
        <f t="shared" si="10"/>
        <v>5.0036826626293118</v>
      </c>
      <c r="V15" s="13"/>
      <c r="W15" s="13"/>
      <c r="X15" s="13"/>
      <c r="Y15" s="13"/>
      <c r="Z15" s="68">
        <v>1896.2909999999999</v>
      </c>
      <c r="AA15" s="68">
        <v>5451.933</v>
      </c>
      <c r="AB15" s="53">
        <v>3.0310000000000001</v>
      </c>
      <c r="AC15" s="52">
        <v>2455.0990000000002</v>
      </c>
      <c r="AD15" s="19">
        <f t="shared" ref="AD15:AD38" si="12">Z15</f>
        <v>1896.2909999999999</v>
      </c>
      <c r="AE15" s="19">
        <f>AA15+AC15</f>
        <v>7907.0320000000002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7"/>
        <v>0</v>
      </c>
      <c r="AL15" s="87">
        <f t="shared" si="8"/>
        <v>0</v>
      </c>
    </row>
    <row r="16" spans="1:39" ht="15.75" x14ac:dyDescent="0.25">
      <c r="A16" s="602"/>
      <c r="B16" s="179" t="s">
        <v>8</v>
      </c>
      <c r="C16" s="180">
        <v>221</v>
      </c>
      <c r="D16" s="37">
        <v>0</v>
      </c>
      <c r="E16" s="37">
        <v>0</v>
      </c>
      <c r="F16" s="37"/>
      <c r="G16" s="37">
        <v>0</v>
      </c>
      <c r="H16" s="37">
        <v>0</v>
      </c>
      <c r="I16" s="37"/>
      <c r="J16" s="252">
        <f t="shared" si="4"/>
        <v>0</v>
      </c>
      <c r="K16" s="252">
        <f t="shared" si="4"/>
        <v>0</v>
      </c>
      <c r="L16" s="44"/>
      <c r="M16" s="252">
        <f t="shared" si="5"/>
        <v>0</v>
      </c>
      <c r="N16" s="43">
        <f t="shared" si="5"/>
        <v>0</v>
      </c>
      <c r="O16" s="44"/>
      <c r="P16" s="35"/>
      <c r="Q16" s="36"/>
      <c r="R16" s="187">
        <f t="shared" si="6"/>
        <v>0</v>
      </c>
      <c r="S16" s="188">
        <f t="shared" si="6"/>
        <v>0</v>
      </c>
      <c r="T16" s="176"/>
      <c r="U16" s="219"/>
      <c r="V16" s="13"/>
      <c r="W16" s="13"/>
      <c r="X16" s="13"/>
      <c r="Y16" s="13"/>
      <c r="Z16" s="68">
        <v>0</v>
      </c>
      <c r="AA16" s="68">
        <v>0</v>
      </c>
      <c r="AB16" s="53">
        <v>0</v>
      </c>
      <c r="AC16" s="52">
        <v>0</v>
      </c>
      <c r="AD16" s="19">
        <f t="shared" si="12"/>
        <v>0</v>
      </c>
      <c r="AE16" s="19">
        <f t="shared" ref="AE16:AE38" si="13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7"/>
        <v>0</v>
      </c>
      <c r="AL16" s="87">
        <f t="shared" si="8"/>
        <v>0</v>
      </c>
    </row>
    <row r="17" spans="1:38" ht="15.75" x14ac:dyDescent="0.25">
      <c r="A17" s="602"/>
      <c r="B17" s="179" t="s">
        <v>9</v>
      </c>
      <c r="C17" s="180">
        <v>231</v>
      </c>
      <c r="D17" s="37">
        <v>0</v>
      </c>
      <c r="E17" s="37">
        <v>0</v>
      </c>
      <c r="F17" s="37"/>
      <c r="G17" s="37">
        <v>0</v>
      </c>
      <c r="H17" s="37">
        <v>0</v>
      </c>
      <c r="I17" s="37"/>
      <c r="J17" s="252">
        <f t="shared" si="4"/>
        <v>0</v>
      </c>
      <c r="K17" s="252">
        <f t="shared" si="4"/>
        <v>0</v>
      </c>
      <c r="L17" s="44"/>
      <c r="M17" s="252">
        <f t="shared" si="5"/>
        <v>0</v>
      </c>
      <c r="N17" s="43">
        <f t="shared" si="5"/>
        <v>0</v>
      </c>
      <c r="O17" s="44"/>
      <c r="P17" s="35"/>
      <c r="Q17" s="36"/>
      <c r="R17" s="187">
        <f>M17+J17+G17+D17</f>
        <v>0</v>
      </c>
      <c r="S17" s="188">
        <f t="shared" si="6"/>
        <v>0</v>
      </c>
      <c r="T17" s="176"/>
      <c r="U17" s="219"/>
      <c r="V17" s="13"/>
      <c r="W17" s="13"/>
      <c r="X17" s="13"/>
      <c r="Y17" s="13"/>
      <c r="Z17" s="68">
        <v>0</v>
      </c>
      <c r="AA17" s="68">
        <v>0</v>
      </c>
      <c r="AB17" s="53">
        <v>0</v>
      </c>
      <c r="AC17" s="52">
        <v>0</v>
      </c>
      <c r="AD17" s="19">
        <f t="shared" si="12"/>
        <v>0</v>
      </c>
      <c r="AE17" s="19">
        <f t="shared" si="13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7"/>
        <v>0</v>
      </c>
      <c r="AL17" s="87">
        <f t="shared" si="8"/>
        <v>0</v>
      </c>
    </row>
    <row r="18" spans="1:38" ht="15.75" x14ac:dyDescent="0.25">
      <c r="A18" s="602"/>
      <c r="B18" s="179" t="s">
        <v>10</v>
      </c>
      <c r="C18" s="180">
        <v>241</v>
      </c>
      <c r="D18" s="37">
        <v>0</v>
      </c>
      <c r="E18" s="37">
        <v>0</v>
      </c>
      <c r="F18" s="37"/>
      <c r="G18" s="37">
        <v>0</v>
      </c>
      <c r="H18" s="37">
        <v>0</v>
      </c>
      <c r="I18" s="37"/>
      <c r="J18" s="252">
        <f t="shared" si="4"/>
        <v>9200.4050000000007</v>
      </c>
      <c r="K18" s="252">
        <f t="shared" si="4"/>
        <v>41349.953999999998</v>
      </c>
      <c r="L18" s="44">
        <f t="shared" si="11"/>
        <v>4.4943623677435935</v>
      </c>
      <c r="M18" s="252">
        <f t="shared" si="5"/>
        <v>6022.2910000000002</v>
      </c>
      <c r="N18" s="43">
        <f t="shared" si="5"/>
        <v>18290.253000000001</v>
      </c>
      <c r="O18" s="44">
        <f>N18/M18</f>
        <v>3.0370921963086808</v>
      </c>
      <c r="P18" s="35"/>
      <c r="Q18" s="36"/>
      <c r="R18" s="187">
        <f t="shared" si="6"/>
        <v>15222.696</v>
      </c>
      <c r="S18" s="188">
        <f t="shared" si="6"/>
        <v>59640.206999999995</v>
      </c>
      <c r="T18" s="176">
        <f t="shared" si="9"/>
        <v>3.9178478634796354</v>
      </c>
      <c r="U18" s="219">
        <f t="shared" si="10"/>
        <v>4.7014174361755625</v>
      </c>
      <c r="V18" s="13"/>
      <c r="W18" s="13"/>
      <c r="X18" s="13"/>
      <c r="Y18" s="13"/>
      <c r="Z18" s="68">
        <v>9200.4050000000007</v>
      </c>
      <c r="AA18" s="68">
        <v>29110.403999999999</v>
      </c>
      <c r="AB18" s="53">
        <v>15.113</v>
      </c>
      <c r="AC18" s="52">
        <v>12239.55</v>
      </c>
      <c r="AD18" s="19">
        <f t="shared" si="12"/>
        <v>9200.4050000000007</v>
      </c>
      <c r="AE18" s="19">
        <f t="shared" si="13"/>
        <v>41349.953999999998</v>
      </c>
      <c r="AF18" s="48"/>
      <c r="AG18" s="27">
        <v>6022.2910000000002</v>
      </c>
      <c r="AH18" s="27">
        <v>10776.781000000001</v>
      </c>
      <c r="AI18" s="27">
        <v>8.8729999999999993</v>
      </c>
      <c r="AJ18" s="27">
        <v>7513.4719999999998</v>
      </c>
      <c r="AK18" s="4">
        <f t="shared" si="7"/>
        <v>6022.2910000000002</v>
      </c>
      <c r="AL18" s="87">
        <f t="shared" si="8"/>
        <v>18290.253000000001</v>
      </c>
    </row>
    <row r="19" spans="1:38" ht="15.75" x14ac:dyDescent="0.25">
      <c r="A19" s="602"/>
      <c r="B19" s="179" t="s">
        <v>11</v>
      </c>
      <c r="C19" s="180">
        <v>251</v>
      </c>
      <c r="D19" s="37">
        <v>0</v>
      </c>
      <c r="E19" s="37">
        <v>0</v>
      </c>
      <c r="F19" s="37"/>
      <c r="G19" s="37">
        <v>0</v>
      </c>
      <c r="H19" s="37">
        <v>0</v>
      </c>
      <c r="I19" s="37"/>
      <c r="J19" s="252">
        <f t="shared" si="4"/>
        <v>196.41800000000001</v>
      </c>
      <c r="K19" s="252">
        <f t="shared" si="4"/>
        <v>975.69800000000009</v>
      </c>
      <c r="L19" s="44"/>
      <c r="M19" s="252">
        <f t="shared" si="5"/>
        <v>0</v>
      </c>
      <c r="N19" s="43">
        <f t="shared" si="5"/>
        <v>0</v>
      </c>
      <c r="O19" s="44"/>
      <c r="P19" s="35"/>
      <c r="Q19" s="36"/>
      <c r="R19" s="187">
        <f t="shared" si="6"/>
        <v>196.41800000000001</v>
      </c>
      <c r="S19" s="188">
        <f t="shared" si="6"/>
        <v>975.69800000000009</v>
      </c>
      <c r="T19" s="176">
        <f t="shared" si="9"/>
        <v>4.9674571576943052</v>
      </c>
      <c r="U19" s="219">
        <f t="shared" si="10"/>
        <v>5.9609485892331664</v>
      </c>
      <c r="V19" s="13"/>
      <c r="W19" s="13"/>
      <c r="X19" s="13"/>
      <c r="Y19" s="13"/>
      <c r="Z19" s="68">
        <v>196.41800000000001</v>
      </c>
      <c r="AA19" s="68">
        <v>707.55100000000004</v>
      </c>
      <c r="AB19" s="53">
        <v>0.33100000000000002</v>
      </c>
      <c r="AC19" s="52">
        <v>268.14699999999999</v>
      </c>
      <c r="AD19" s="19">
        <f t="shared" si="12"/>
        <v>196.41800000000001</v>
      </c>
      <c r="AE19" s="19">
        <f t="shared" si="13"/>
        <v>975.69800000000009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7"/>
        <v>0</v>
      </c>
      <c r="AL19" s="87">
        <f t="shared" si="8"/>
        <v>0</v>
      </c>
    </row>
    <row r="20" spans="1:38" ht="15.75" x14ac:dyDescent="0.25">
      <c r="A20" s="602"/>
      <c r="B20" s="179" t="s">
        <v>12</v>
      </c>
      <c r="C20" s="180">
        <v>261</v>
      </c>
      <c r="D20" s="37">
        <v>0</v>
      </c>
      <c r="E20" s="37">
        <v>0</v>
      </c>
      <c r="F20" s="37"/>
      <c r="G20" s="37">
        <v>0</v>
      </c>
      <c r="H20" s="37">
        <v>0</v>
      </c>
      <c r="I20" s="37"/>
      <c r="J20" s="252">
        <f t="shared" si="4"/>
        <v>874.93600000000004</v>
      </c>
      <c r="K20" s="252">
        <f t="shared" si="4"/>
        <v>4261.4409999999998</v>
      </c>
      <c r="L20" s="44">
        <f t="shared" si="11"/>
        <v>4.8705745334515891</v>
      </c>
      <c r="M20" s="252">
        <f t="shared" si="5"/>
        <v>690.16600000000005</v>
      </c>
      <c r="N20" s="43">
        <f t="shared" si="5"/>
        <v>2219.9809999999998</v>
      </c>
      <c r="O20" s="44">
        <f t="shared" ref="O20:O29" si="14">N20/M20</f>
        <v>3.2165899218448888</v>
      </c>
      <c r="P20" s="35"/>
      <c r="Q20" s="36"/>
      <c r="R20" s="187">
        <f t="shared" si="6"/>
        <v>1565.1020000000001</v>
      </c>
      <c r="S20" s="188">
        <f t="shared" si="6"/>
        <v>6481.4219999999996</v>
      </c>
      <c r="T20" s="176">
        <f t="shared" si="9"/>
        <v>4.141213799483995</v>
      </c>
      <c r="U20" s="219">
        <f t="shared" si="10"/>
        <v>4.9694565593807942</v>
      </c>
      <c r="V20" s="13"/>
      <c r="W20" s="13"/>
      <c r="X20" s="13"/>
      <c r="Y20" s="13"/>
      <c r="Z20" s="68">
        <v>874.93600000000004</v>
      </c>
      <c r="AA20" s="68">
        <v>3074.5329999999999</v>
      </c>
      <c r="AB20" s="53">
        <v>1.4650000000000001</v>
      </c>
      <c r="AC20" s="52">
        <v>1186.9079999999999</v>
      </c>
      <c r="AD20" s="19">
        <f t="shared" si="12"/>
        <v>874.93600000000004</v>
      </c>
      <c r="AE20" s="19">
        <f t="shared" si="13"/>
        <v>4261.4409999999998</v>
      </c>
      <c r="AF20" s="48"/>
      <c r="AG20" s="27">
        <v>690.16600000000005</v>
      </c>
      <c r="AH20" s="27">
        <v>1313.932</v>
      </c>
      <c r="AI20" s="27">
        <v>1.1180000000000001</v>
      </c>
      <c r="AJ20" s="27">
        <v>906.04899999999998</v>
      </c>
      <c r="AK20" s="4">
        <f t="shared" si="7"/>
        <v>690.16600000000005</v>
      </c>
      <c r="AL20" s="87">
        <f t="shared" si="8"/>
        <v>2219.9809999999998</v>
      </c>
    </row>
    <row r="21" spans="1:38" ht="15.75" x14ac:dyDescent="0.25">
      <c r="A21" s="602"/>
      <c r="B21" s="179" t="s">
        <v>13</v>
      </c>
      <c r="C21" s="180">
        <v>271</v>
      </c>
      <c r="D21" s="37">
        <v>0</v>
      </c>
      <c r="E21" s="37">
        <v>0</v>
      </c>
      <c r="F21" s="37"/>
      <c r="G21" s="37">
        <v>0</v>
      </c>
      <c r="H21" s="37">
        <v>0</v>
      </c>
      <c r="I21" s="37"/>
      <c r="J21" s="252">
        <f t="shared" si="4"/>
        <v>0</v>
      </c>
      <c r="K21" s="252">
        <f t="shared" si="4"/>
        <v>0</v>
      </c>
      <c r="L21" s="44"/>
      <c r="M21" s="252">
        <f t="shared" si="5"/>
        <v>0</v>
      </c>
      <c r="N21" s="43">
        <f>AL21</f>
        <v>0</v>
      </c>
      <c r="O21" s="44"/>
      <c r="P21" s="35"/>
      <c r="Q21" s="36"/>
      <c r="R21" s="187">
        <f t="shared" si="6"/>
        <v>0</v>
      </c>
      <c r="S21" s="188">
        <f t="shared" si="6"/>
        <v>0</v>
      </c>
      <c r="T21" s="176"/>
      <c r="U21" s="219"/>
      <c r="V21" s="13"/>
      <c r="W21" s="13"/>
      <c r="X21" s="13"/>
      <c r="Y21" s="13"/>
      <c r="Z21" s="68">
        <v>0</v>
      </c>
      <c r="AA21" s="68">
        <v>0</v>
      </c>
      <c r="AB21" s="53">
        <v>0</v>
      </c>
      <c r="AC21" s="52">
        <v>0</v>
      </c>
      <c r="AD21" s="19">
        <f t="shared" si="12"/>
        <v>0</v>
      </c>
      <c r="AE21" s="19">
        <f t="shared" si="13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7"/>
        <v>0</v>
      </c>
      <c r="AL21" s="87">
        <f t="shared" si="8"/>
        <v>0</v>
      </c>
    </row>
    <row r="22" spans="1:38" ht="24" x14ac:dyDescent="0.25">
      <c r="A22" s="602"/>
      <c r="B22" s="274" t="s">
        <v>93</v>
      </c>
      <c r="C22" s="180"/>
      <c r="D22" s="37">
        <v>34.548999999999999</v>
      </c>
      <c r="E22" s="37">
        <v>92.980999999999995</v>
      </c>
      <c r="F22" s="37">
        <f t="shared" ref="F22:F23" si="15">E22/D22</f>
        <v>2.6912790529393034</v>
      </c>
      <c r="G22" s="37"/>
      <c r="H22" s="37"/>
      <c r="I22" s="37"/>
      <c r="J22" s="252"/>
      <c r="K22" s="252"/>
      <c r="L22" s="44"/>
      <c r="M22" s="252"/>
      <c r="N22" s="43"/>
      <c r="O22" s="44"/>
      <c r="P22" s="35"/>
      <c r="Q22" s="36"/>
      <c r="R22" s="187"/>
      <c r="S22" s="188"/>
      <c r="T22" s="176"/>
      <c r="U22" s="219"/>
      <c r="V22" s="13"/>
      <c r="W22" s="13"/>
      <c r="X22" s="13"/>
      <c r="Y22" s="13"/>
      <c r="Z22" s="68"/>
      <c r="AA22" s="68"/>
      <c r="AB22" s="53"/>
      <c r="AC22" s="52"/>
      <c r="AD22" s="19"/>
      <c r="AE22" s="19"/>
      <c r="AF22" s="48"/>
      <c r="AG22" s="27"/>
      <c r="AH22" s="27"/>
      <c r="AI22" s="27"/>
      <c r="AJ22" s="27"/>
      <c r="AK22" s="4"/>
      <c r="AL22" s="87"/>
    </row>
    <row r="23" spans="1:38" ht="36" x14ac:dyDescent="0.25">
      <c r="A23" s="602"/>
      <c r="B23" s="168" t="s">
        <v>74</v>
      </c>
      <c r="C23" s="169">
        <v>300</v>
      </c>
      <c r="D23" s="249">
        <f>SUM(D24:D30)</f>
        <v>76005.71699999999</v>
      </c>
      <c r="E23" s="249">
        <f>SUM(E24:E30)</f>
        <v>394744.00899999996</v>
      </c>
      <c r="F23" s="249">
        <f t="shared" si="15"/>
        <v>5.1936094359849276</v>
      </c>
      <c r="G23" s="249">
        <f t="shared" ref="G23:H23" si="16">SUM(G24:G30)</f>
        <v>1951.0119999999999</v>
      </c>
      <c r="H23" s="249">
        <f t="shared" si="16"/>
        <v>10625.097</v>
      </c>
      <c r="I23" s="44">
        <f>H23/G23</f>
        <v>5.445941388366653</v>
      </c>
      <c r="J23" s="32">
        <f t="shared" si="4"/>
        <v>2498.5659999999998</v>
      </c>
      <c r="K23" s="32">
        <f t="shared" si="4"/>
        <v>10831.856</v>
      </c>
      <c r="L23" s="40">
        <f t="shared" si="11"/>
        <v>4.3352290874045352</v>
      </c>
      <c r="M23" s="32">
        <f>AK23</f>
        <v>2574.8629999999998</v>
      </c>
      <c r="N23" s="33">
        <f t="shared" si="5"/>
        <v>8808.8249999999989</v>
      </c>
      <c r="O23" s="40">
        <f>N23/M23</f>
        <v>3.4210849276252753</v>
      </c>
      <c r="P23" s="35"/>
      <c r="Q23" s="36"/>
      <c r="R23" s="174">
        <f>M23+J23+G23+D23</f>
        <v>83030.157999999996</v>
      </c>
      <c r="S23" s="175">
        <f t="shared" si="6"/>
        <v>425009.78699999995</v>
      </c>
      <c r="T23" s="176">
        <f t="shared" si="9"/>
        <v>5.1187399522954058</v>
      </c>
      <c r="U23" s="219">
        <f t="shared" si="10"/>
        <v>6.142487942754487</v>
      </c>
      <c r="V23" s="12"/>
      <c r="W23" s="12"/>
      <c r="X23" s="12"/>
      <c r="Y23" s="12"/>
      <c r="Z23" s="74">
        <f>SUM(Z24:Z30)</f>
        <v>2498.5659999999998</v>
      </c>
      <c r="AA23" s="74">
        <f>SUM(AA24:AA30)</f>
        <v>9058.9930000000004</v>
      </c>
      <c r="AB23" s="74">
        <f>SUM(AB24:AB30)</f>
        <v>2.1890000000000001</v>
      </c>
      <c r="AC23" s="74">
        <f>SUM(AC24:AC30)</f>
        <v>1772.8630000000001</v>
      </c>
      <c r="AD23" s="246">
        <f t="shared" si="12"/>
        <v>2498.5659999999998</v>
      </c>
      <c r="AE23" s="246">
        <f t="shared" si="13"/>
        <v>10831.856</v>
      </c>
      <c r="AF23" s="48"/>
      <c r="AG23" s="74">
        <f>SUM(AG24:AG30)</f>
        <v>2574.8629999999998</v>
      </c>
      <c r="AH23" s="74">
        <f>SUM(AH24:AH30)</f>
        <v>5603.6929999999993</v>
      </c>
      <c r="AI23" s="74">
        <f>SUM(AI24:AI30)</f>
        <v>3.5540000000000003</v>
      </c>
      <c r="AJ23" s="74">
        <f>SUM(AJ24:AJ30)</f>
        <v>3205.1320000000001</v>
      </c>
      <c r="AK23" s="52">
        <f t="shared" ref="AK23" si="17">AK24+AK25+AK26+AK27+AK28+AK29+AK30</f>
        <v>2574.8629999999998</v>
      </c>
      <c r="AL23" s="138">
        <f>AH23+AJ23</f>
        <v>8808.8249999999989</v>
      </c>
    </row>
    <row r="24" spans="1:38" ht="15.75" x14ac:dyDescent="0.25">
      <c r="A24" s="602"/>
      <c r="B24" s="179" t="s">
        <v>7</v>
      </c>
      <c r="C24" s="180">
        <v>311</v>
      </c>
      <c r="D24" s="236">
        <v>7774.5119999999997</v>
      </c>
      <c r="E24" s="37">
        <v>37874.377999999997</v>
      </c>
      <c r="F24" s="44">
        <f>E24/D24</f>
        <v>4.8716084044889243</v>
      </c>
      <c r="G24" s="37">
        <v>0</v>
      </c>
      <c r="H24" s="37">
        <v>0</v>
      </c>
      <c r="I24" s="44"/>
      <c r="J24" s="252">
        <f t="shared" si="4"/>
        <v>208.018</v>
      </c>
      <c r="K24" s="252">
        <f t="shared" si="4"/>
        <v>937.16899999999998</v>
      </c>
      <c r="L24" s="44"/>
      <c r="M24" s="42">
        <f t="shared" ref="M24:N30" si="18">AK24</f>
        <v>0</v>
      </c>
      <c r="N24" s="43">
        <f t="shared" si="18"/>
        <v>0</v>
      </c>
      <c r="O24" s="44"/>
      <c r="P24" s="35"/>
      <c r="Q24" s="36"/>
      <c r="R24" s="187">
        <f>M24+J24+G24+D24</f>
        <v>7982.53</v>
      </c>
      <c r="S24" s="188">
        <f t="shared" ref="S24:S25" si="19">N24+K24+H24+E24</f>
        <v>38811.546999999999</v>
      </c>
      <c r="T24" s="176">
        <f t="shared" si="9"/>
        <v>4.8620609004914481</v>
      </c>
      <c r="U24" s="219">
        <f t="shared" si="10"/>
        <v>5.8344730805897376</v>
      </c>
      <c r="V24" s="13"/>
      <c r="W24" s="13"/>
      <c r="X24" s="13"/>
      <c r="Y24" s="13"/>
      <c r="Z24" s="68">
        <v>208.018</v>
      </c>
      <c r="AA24" s="68">
        <v>799.06700000000001</v>
      </c>
      <c r="AB24" s="53">
        <v>0.17100000000000001</v>
      </c>
      <c r="AC24" s="52">
        <v>138.102</v>
      </c>
      <c r="AD24" s="19">
        <f t="shared" si="12"/>
        <v>208.018</v>
      </c>
      <c r="AE24" s="19">
        <f t="shared" si="13"/>
        <v>937.16899999999998</v>
      </c>
      <c r="AF24" s="48"/>
      <c r="AG24" s="27">
        <v>0</v>
      </c>
      <c r="AH24" s="27">
        <v>0</v>
      </c>
      <c r="AI24" s="27">
        <v>0</v>
      </c>
      <c r="AJ24" s="27">
        <v>0</v>
      </c>
      <c r="AK24" s="4">
        <f t="shared" si="7"/>
        <v>0</v>
      </c>
      <c r="AL24" s="87">
        <f t="shared" si="8"/>
        <v>0</v>
      </c>
    </row>
    <row r="25" spans="1:38" ht="15.75" x14ac:dyDescent="0.25">
      <c r="A25" s="602"/>
      <c r="B25" s="179" t="s">
        <v>8</v>
      </c>
      <c r="C25" s="180">
        <v>321</v>
      </c>
      <c r="D25" s="37">
        <v>0</v>
      </c>
      <c r="E25" s="37">
        <v>0</v>
      </c>
      <c r="F25" s="44"/>
      <c r="G25" s="37">
        <v>0</v>
      </c>
      <c r="H25" s="37">
        <v>0</v>
      </c>
      <c r="I25" s="44"/>
      <c r="J25" s="252">
        <f t="shared" si="4"/>
        <v>0</v>
      </c>
      <c r="K25" s="252">
        <f t="shared" si="4"/>
        <v>0</v>
      </c>
      <c r="L25" s="44"/>
      <c r="M25" s="42">
        <f t="shared" si="18"/>
        <v>0</v>
      </c>
      <c r="N25" s="43">
        <f t="shared" si="18"/>
        <v>0</v>
      </c>
      <c r="O25" s="44"/>
      <c r="P25" s="35"/>
      <c r="Q25" s="36"/>
      <c r="R25" s="187">
        <f t="shared" ref="R25:S30" si="20">M25+J25+G25+D25</f>
        <v>0</v>
      </c>
      <c r="S25" s="188">
        <f t="shared" si="19"/>
        <v>0</v>
      </c>
      <c r="T25" s="176"/>
      <c r="U25" s="219"/>
      <c r="V25" s="13"/>
      <c r="W25" s="13"/>
      <c r="X25" s="13"/>
      <c r="Y25" s="13"/>
      <c r="Z25" s="68">
        <v>0</v>
      </c>
      <c r="AA25" s="68">
        <v>0</v>
      </c>
      <c r="AB25" s="53">
        <v>0</v>
      </c>
      <c r="AC25" s="52">
        <v>0</v>
      </c>
      <c r="AD25" s="19">
        <f t="shared" si="12"/>
        <v>0</v>
      </c>
      <c r="AE25" s="19">
        <f t="shared" si="13"/>
        <v>0</v>
      </c>
      <c r="AF25" s="48"/>
      <c r="AG25" s="28">
        <v>0</v>
      </c>
      <c r="AH25" s="28">
        <v>0</v>
      </c>
      <c r="AI25" s="27">
        <v>0</v>
      </c>
      <c r="AJ25" s="28">
        <v>0</v>
      </c>
      <c r="AK25" s="4">
        <f t="shared" si="7"/>
        <v>0</v>
      </c>
      <c r="AL25" s="87">
        <f t="shared" si="8"/>
        <v>0</v>
      </c>
    </row>
    <row r="26" spans="1:38" ht="15.75" x14ac:dyDescent="0.25">
      <c r="A26" s="602"/>
      <c r="B26" s="179" t="s">
        <v>9</v>
      </c>
      <c r="C26" s="180">
        <v>331</v>
      </c>
      <c r="D26" s="37">
        <v>0</v>
      </c>
      <c r="E26" s="37">
        <v>0</v>
      </c>
      <c r="F26" s="44"/>
      <c r="G26" s="37">
        <v>0</v>
      </c>
      <c r="H26" s="37">
        <v>0</v>
      </c>
      <c r="I26" s="44"/>
      <c r="J26" s="252">
        <f t="shared" si="4"/>
        <v>0</v>
      </c>
      <c r="K26" s="252">
        <f t="shared" si="4"/>
        <v>0</v>
      </c>
      <c r="L26" s="44"/>
      <c r="M26" s="42">
        <f t="shared" si="18"/>
        <v>0</v>
      </c>
      <c r="N26" s="43">
        <f t="shared" si="18"/>
        <v>0</v>
      </c>
      <c r="O26" s="44"/>
      <c r="P26" s="35"/>
      <c r="Q26" s="36"/>
      <c r="R26" s="187">
        <f t="shared" si="20"/>
        <v>0</v>
      </c>
      <c r="S26" s="188">
        <f t="shared" si="20"/>
        <v>0</v>
      </c>
      <c r="T26" s="176"/>
      <c r="U26" s="219"/>
      <c r="V26" s="13"/>
      <c r="W26" s="13"/>
      <c r="X26" s="13"/>
      <c r="Y26" s="13"/>
      <c r="Z26" s="68">
        <v>0</v>
      </c>
      <c r="AA26" s="68">
        <v>0</v>
      </c>
      <c r="AB26" s="53">
        <v>0</v>
      </c>
      <c r="AC26" s="52">
        <v>0</v>
      </c>
      <c r="AD26" s="19">
        <f t="shared" si="12"/>
        <v>0</v>
      </c>
      <c r="AE26" s="19">
        <f t="shared" si="13"/>
        <v>0</v>
      </c>
      <c r="AF26" s="48"/>
      <c r="AG26" s="29">
        <v>0</v>
      </c>
      <c r="AH26" s="29">
        <v>0</v>
      </c>
      <c r="AI26" s="27">
        <v>0</v>
      </c>
      <c r="AJ26" s="27">
        <v>0</v>
      </c>
      <c r="AK26" s="4">
        <f t="shared" si="7"/>
        <v>0</v>
      </c>
      <c r="AL26" s="87">
        <f t="shared" si="8"/>
        <v>0</v>
      </c>
    </row>
    <row r="27" spans="1:38" ht="15.75" x14ac:dyDescent="0.25">
      <c r="A27" s="602"/>
      <c r="B27" s="179" t="s">
        <v>10</v>
      </c>
      <c r="C27" s="180">
        <v>341</v>
      </c>
      <c r="D27" s="236">
        <f>46089.789-D30</f>
        <v>46024.039999999994</v>
      </c>
      <c r="E27" s="37">
        <f>237136.524-E30</f>
        <v>236813.08199999999</v>
      </c>
      <c r="F27" s="44">
        <f>E27/D27</f>
        <v>5.1454214362754778</v>
      </c>
      <c r="G27" s="236">
        <v>1951.0119999999999</v>
      </c>
      <c r="H27" s="236">
        <v>10625.097</v>
      </c>
      <c r="I27" s="44">
        <f t="shared" ref="I27" si="21">H27/G27</f>
        <v>5.445941388366653</v>
      </c>
      <c r="J27" s="252">
        <f t="shared" si="4"/>
        <v>1793.4939999999999</v>
      </c>
      <c r="K27" s="252">
        <f t="shared" si="4"/>
        <v>7822.5649999999996</v>
      </c>
      <c r="L27" s="44">
        <f t="shared" si="11"/>
        <v>4.3616343294150974</v>
      </c>
      <c r="M27" s="42">
        <f t="shared" si="18"/>
        <v>2132.0509999999999</v>
      </c>
      <c r="N27" s="43">
        <f t="shared" si="18"/>
        <v>7323.1509999999998</v>
      </c>
      <c r="O27" s="44">
        <f t="shared" si="14"/>
        <v>3.4347916630512123</v>
      </c>
      <c r="P27" s="35"/>
      <c r="Q27" s="36"/>
      <c r="R27" s="187">
        <f>M27+J27+G27+D27</f>
        <v>51900.596999999994</v>
      </c>
      <c r="S27" s="188">
        <f>N27+K27+H27+E27</f>
        <v>262583.89500000002</v>
      </c>
      <c r="T27" s="176">
        <f t="shared" si="9"/>
        <v>5.0593617449140336</v>
      </c>
      <c r="U27" s="219">
        <f t="shared" si="10"/>
        <v>6.0712340938968401</v>
      </c>
      <c r="V27" s="13"/>
      <c r="W27" s="13"/>
      <c r="X27" s="13"/>
      <c r="Y27" s="13"/>
      <c r="Z27" s="68">
        <v>1793.4939999999999</v>
      </c>
      <c r="AA27" s="68">
        <v>6580.8159999999998</v>
      </c>
      <c r="AB27" s="53">
        <v>1.5329999999999999</v>
      </c>
      <c r="AC27" s="52">
        <v>1241.749</v>
      </c>
      <c r="AD27" s="19">
        <f t="shared" si="12"/>
        <v>1793.4939999999999</v>
      </c>
      <c r="AE27" s="19">
        <f t="shared" si="13"/>
        <v>7822.5649999999996</v>
      </c>
      <c r="AF27" s="48"/>
      <c r="AG27" s="29">
        <v>2132.0509999999999</v>
      </c>
      <c r="AH27" s="29">
        <v>4639.8689999999997</v>
      </c>
      <c r="AI27" s="27">
        <v>2.91</v>
      </c>
      <c r="AJ27" s="28">
        <v>2683.2820000000002</v>
      </c>
      <c r="AK27" s="4">
        <f t="shared" si="7"/>
        <v>2132.0509999999999</v>
      </c>
      <c r="AL27" s="87">
        <f t="shared" si="8"/>
        <v>7323.1509999999998</v>
      </c>
    </row>
    <row r="28" spans="1:38" ht="15.75" x14ac:dyDescent="0.25">
      <c r="A28" s="602"/>
      <c r="B28" s="179" t="s">
        <v>11</v>
      </c>
      <c r="C28" s="180">
        <v>351</v>
      </c>
      <c r="D28" s="236">
        <v>1517.56</v>
      </c>
      <c r="E28" s="37">
        <v>7687.6610000000001</v>
      </c>
      <c r="F28" s="44">
        <f t="shared" ref="F28:F39" si="22">E28/D28</f>
        <v>5.0658036585044419</v>
      </c>
      <c r="G28" s="37">
        <v>0</v>
      </c>
      <c r="H28" s="37">
        <v>0</v>
      </c>
      <c r="I28" s="44"/>
      <c r="J28" s="252">
        <f t="shared" si="4"/>
        <v>0</v>
      </c>
      <c r="K28" s="252">
        <f t="shared" si="4"/>
        <v>0</v>
      </c>
      <c r="L28" s="44"/>
      <c r="M28" s="42">
        <f t="shared" si="18"/>
        <v>0</v>
      </c>
      <c r="N28" s="43">
        <f t="shared" si="18"/>
        <v>0</v>
      </c>
      <c r="O28" s="44"/>
      <c r="P28" s="35"/>
      <c r="Q28" s="36"/>
      <c r="R28" s="187">
        <f t="shared" si="20"/>
        <v>1517.56</v>
      </c>
      <c r="S28" s="188">
        <f t="shared" si="20"/>
        <v>7687.6610000000001</v>
      </c>
      <c r="T28" s="176">
        <f t="shared" si="9"/>
        <v>5.0658036585044419</v>
      </c>
      <c r="U28" s="219">
        <f t="shared" si="10"/>
        <v>6.0789643902053303</v>
      </c>
      <c r="V28" s="13"/>
      <c r="W28" s="13"/>
      <c r="X28" s="13"/>
      <c r="Y28" s="13"/>
      <c r="Z28" s="68">
        <v>0</v>
      </c>
      <c r="AA28" s="68">
        <v>0</v>
      </c>
      <c r="AB28" s="53">
        <v>0</v>
      </c>
      <c r="AC28" s="52">
        <v>0</v>
      </c>
      <c r="AD28" s="19">
        <f t="shared" si="12"/>
        <v>0</v>
      </c>
      <c r="AE28" s="19">
        <f t="shared" si="13"/>
        <v>0</v>
      </c>
      <c r="AF28" s="48"/>
      <c r="AG28" s="29">
        <v>0</v>
      </c>
      <c r="AH28" s="29">
        <v>0</v>
      </c>
      <c r="AI28" s="27">
        <v>0</v>
      </c>
      <c r="AJ28" s="27">
        <v>0</v>
      </c>
      <c r="AK28" s="4">
        <f t="shared" si="7"/>
        <v>0</v>
      </c>
      <c r="AL28" s="87">
        <f t="shared" si="8"/>
        <v>0</v>
      </c>
    </row>
    <row r="29" spans="1:38" ht="15.75" x14ac:dyDescent="0.25">
      <c r="A29" s="602"/>
      <c r="B29" s="179" t="s">
        <v>12</v>
      </c>
      <c r="C29" s="180">
        <v>361</v>
      </c>
      <c r="D29" s="236">
        <v>20623.856</v>
      </c>
      <c r="E29" s="37">
        <v>112045.446</v>
      </c>
      <c r="F29" s="44">
        <f t="shared" si="22"/>
        <v>5.4328078124672707</v>
      </c>
      <c r="G29" s="37">
        <v>0</v>
      </c>
      <c r="H29" s="37">
        <v>0</v>
      </c>
      <c r="I29" s="44"/>
      <c r="J29" s="252">
        <f t="shared" si="4"/>
        <v>497.05399999999997</v>
      </c>
      <c r="K29" s="252">
        <f t="shared" si="4"/>
        <v>2072.1219999999998</v>
      </c>
      <c r="L29" s="44">
        <f t="shared" ref="L29" si="23">K29/J29</f>
        <v>4.1688066085375031</v>
      </c>
      <c r="M29" s="42">
        <f t="shared" si="18"/>
        <v>442.81200000000001</v>
      </c>
      <c r="N29" s="43">
        <f t="shared" si="18"/>
        <v>1485.674</v>
      </c>
      <c r="O29" s="44">
        <f t="shared" si="14"/>
        <v>3.3550897446320334</v>
      </c>
      <c r="P29" s="35"/>
      <c r="Q29" s="36"/>
      <c r="R29" s="187">
        <f t="shared" si="20"/>
        <v>21563.722000000002</v>
      </c>
      <c r="S29" s="188">
        <f>N29+K29+H29+E29</f>
        <v>115603.242</v>
      </c>
      <c r="T29" s="176">
        <f t="shared" si="9"/>
        <v>5.3610059524974396</v>
      </c>
      <c r="U29" s="219">
        <f t="shared" si="10"/>
        <v>6.4332071429969275</v>
      </c>
      <c r="V29" s="13"/>
      <c r="W29" s="13"/>
      <c r="X29" s="13"/>
      <c r="Y29" s="13"/>
      <c r="Z29" s="68">
        <v>497.05399999999997</v>
      </c>
      <c r="AA29" s="68">
        <v>1679.11</v>
      </c>
      <c r="AB29" s="53">
        <v>0.48499999999999999</v>
      </c>
      <c r="AC29" s="52">
        <v>393.012</v>
      </c>
      <c r="AD29" s="19">
        <f t="shared" si="12"/>
        <v>497.05399999999997</v>
      </c>
      <c r="AE29" s="19">
        <f t="shared" si="13"/>
        <v>2072.1219999999998</v>
      </c>
      <c r="AF29" s="48"/>
      <c r="AG29" s="29">
        <v>442.81200000000001</v>
      </c>
      <c r="AH29" s="29">
        <v>963.82399999999996</v>
      </c>
      <c r="AI29" s="27">
        <v>0.64400000000000002</v>
      </c>
      <c r="AJ29" s="28">
        <v>521.85</v>
      </c>
      <c r="AK29" s="4">
        <f t="shared" si="7"/>
        <v>442.81200000000001</v>
      </c>
      <c r="AL29" s="87">
        <f t="shared" si="8"/>
        <v>1485.674</v>
      </c>
    </row>
    <row r="30" spans="1:38" ht="15.75" x14ac:dyDescent="0.25">
      <c r="A30" s="602"/>
      <c r="B30" s="179" t="s">
        <v>13</v>
      </c>
      <c r="C30" s="180">
        <v>371</v>
      </c>
      <c r="D30" s="37">
        <v>65.748999999999995</v>
      </c>
      <c r="E30" s="37">
        <v>323.44200000000001</v>
      </c>
      <c r="F30" s="44">
        <f t="shared" si="22"/>
        <v>4.9193447809092161</v>
      </c>
      <c r="G30" s="37">
        <v>0</v>
      </c>
      <c r="H30" s="37">
        <v>0</v>
      </c>
      <c r="I30" s="44"/>
      <c r="J30" s="252">
        <f t="shared" si="4"/>
        <v>0</v>
      </c>
      <c r="K30" s="252">
        <f t="shared" si="4"/>
        <v>0</v>
      </c>
      <c r="L30" s="44"/>
      <c r="M30" s="42">
        <f t="shared" si="18"/>
        <v>0</v>
      </c>
      <c r="N30" s="43">
        <f t="shared" si="18"/>
        <v>0</v>
      </c>
      <c r="O30" s="39"/>
      <c r="P30" s="41">
        <f>P32+P33+P34+P35+P36+P37+P38</f>
        <v>0</v>
      </c>
      <c r="Q30" s="41">
        <f>Q32+Q33+Q34+Q35+Q36+Q37+Q38</f>
        <v>0</v>
      </c>
      <c r="R30" s="187">
        <f t="shared" si="20"/>
        <v>65.748999999999995</v>
      </c>
      <c r="S30" s="188">
        <f>N30+K30+H30+E30</f>
        <v>323.44200000000001</v>
      </c>
      <c r="T30" s="176">
        <f t="shared" si="9"/>
        <v>4.9193447809092161</v>
      </c>
      <c r="U30" s="219">
        <f t="shared" si="10"/>
        <v>5.9032137370910593</v>
      </c>
      <c r="V30" s="13"/>
      <c r="W30" s="13"/>
      <c r="X30" s="13"/>
      <c r="Y30" s="13"/>
      <c r="Z30" s="68">
        <v>0</v>
      </c>
      <c r="AA30" s="68">
        <v>0</v>
      </c>
      <c r="AB30" s="53">
        <v>0</v>
      </c>
      <c r="AC30" s="52">
        <v>0</v>
      </c>
      <c r="AD30" s="19">
        <f t="shared" si="12"/>
        <v>0</v>
      </c>
      <c r="AE30" s="19">
        <f t="shared" si="13"/>
        <v>0</v>
      </c>
      <c r="AF30" s="48"/>
      <c r="AG30" s="29">
        <v>0</v>
      </c>
      <c r="AH30" s="29">
        <v>0</v>
      </c>
      <c r="AI30" s="27">
        <v>0</v>
      </c>
      <c r="AJ30" s="27">
        <v>0</v>
      </c>
      <c r="AK30" s="4">
        <f t="shared" si="7"/>
        <v>0</v>
      </c>
      <c r="AL30" s="87">
        <f t="shared" si="8"/>
        <v>0</v>
      </c>
    </row>
    <row r="31" spans="1:38" ht="1.5" hidden="1" customHeight="1" x14ac:dyDescent="0.25">
      <c r="A31" s="602"/>
      <c r="B31" s="168" t="s">
        <v>14</v>
      </c>
      <c r="C31" s="169">
        <v>400</v>
      </c>
      <c r="D31" s="37"/>
      <c r="E31" s="37"/>
      <c r="F31" s="44" t="e">
        <f t="shared" si="22"/>
        <v>#DIV/0!</v>
      </c>
      <c r="G31" s="37"/>
      <c r="H31" s="37"/>
      <c r="I31" s="44"/>
      <c r="J31" s="66"/>
      <c r="K31" s="33"/>
      <c r="L31" s="40"/>
      <c r="M31" s="77"/>
      <c r="N31" s="33"/>
      <c r="O31" s="40"/>
      <c r="P31" s="35"/>
      <c r="Q31" s="36"/>
      <c r="R31" s="174"/>
      <c r="S31" s="188"/>
      <c r="T31" s="176" t="e">
        <f t="shared" si="9"/>
        <v>#DIV/0!</v>
      </c>
      <c r="U31" s="219" t="e">
        <f t="shared" si="10"/>
        <v>#DIV/0!</v>
      </c>
      <c r="V31" s="12"/>
      <c r="W31" s="12"/>
      <c r="X31" s="12"/>
      <c r="Y31" s="12"/>
      <c r="Z31" s="74">
        <f t="shared" ref="Z31:AC31" si="24">Z32+Z33+Z34+Z35+Z36+Z37+Z38</f>
        <v>241.89699999999999</v>
      </c>
      <c r="AA31" s="74">
        <f t="shared" si="24"/>
        <v>738.88099999999997</v>
      </c>
      <c r="AB31" s="74">
        <f t="shared" si="24"/>
        <v>0.36299999999999999</v>
      </c>
      <c r="AC31" s="74">
        <f t="shared" si="24"/>
        <v>249.67100000000002</v>
      </c>
      <c r="AD31" s="19">
        <f t="shared" si="12"/>
        <v>241.89699999999999</v>
      </c>
      <c r="AE31" s="19">
        <f t="shared" si="13"/>
        <v>988.55200000000002</v>
      </c>
      <c r="AF31" s="48"/>
      <c r="AG31" s="74">
        <f t="shared" ref="AG31:AJ31" si="25">AG32+AG33+AG34+AG35+AG36+AG37+AG38</f>
        <v>2479.3870000000002</v>
      </c>
      <c r="AH31" s="74">
        <f t="shared" si="25"/>
        <v>4662.3680000000004</v>
      </c>
      <c r="AI31" s="74">
        <f t="shared" si="25"/>
        <v>3.617</v>
      </c>
      <c r="AJ31" s="74">
        <f t="shared" si="25"/>
        <v>5121.5159999999996</v>
      </c>
      <c r="AK31" s="4">
        <f t="shared" si="7"/>
        <v>2479.3870000000002</v>
      </c>
      <c r="AL31" s="138">
        <f>AH31+AJ31</f>
        <v>9783.884</v>
      </c>
    </row>
    <row r="32" spans="1:38" ht="15.75" hidden="1" x14ac:dyDescent="0.25">
      <c r="A32" s="602"/>
      <c r="B32" s="179" t="s">
        <v>7</v>
      </c>
      <c r="C32" s="180">
        <v>411</v>
      </c>
      <c r="D32" s="37"/>
      <c r="E32" s="37"/>
      <c r="F32" s="44" t="e">
        <f t="shared" si="22"/>
        <v>#DIV/0!</v>
      </c>
      <c r="G32" s="37"/>
      <c r="H32" s="37"/>
      <c r="I32" s="44"/>
      <c r="J32" s="42"/>
      <c r="K32" s="43"/>
      <c r="L32" s="44"/>
      <c r="M32" s="42"/>
      <c r="N32" s="43"/>
      <c r="O32" s="44"/>
      <c r="P32" s="35"/>
      <c r="Q32" s="36"/>
      <c r="R32" s="187"/>
      <c r="S32" s="188"/>
      <c r="T32" s="176" t="e">
        <f t="shared" si="9"/>
        <v>#DIV/0!</v>
      </c>
      <c r="U32" s="219" t="e">
        <f t="shared" si="10"/>
        <v>#DIV/0!</v>
      </c>
      <c r="V32" s="13"/>
      <c r="W32" s="13"/>
      <c r="X32" s="13"/>
      <c r="Y32" s="13"/>
      <c r="Z32" s="68">
        <v>12.760999999999999</v>
      </c>
      <c r="AA32" s="68">
        <v>43.91</v>
      </c>
      <c r="AB32" s="53">
        <v>2.1000000000000001E-2</v>
      </c>
      <c r="AC32" s="52">
        <v>14.393000000000001</v>
      </c>
      <c r="AD32" s="19">
        <f t="shared" si="12"/>
        <v>12.760999999999999</v>
      </c>
      <c r="AE32" s="19">
        <f t="shared" si="13"/>
        <v>58.302999999999997</v>
      </c>
      <c r="AF32" s="48"/>
      <c r="AG32" s="29">
        <v>298.32600000000002</v>
      </c>
      <c r="AH32" s="29">
        <v>547.93100000000004</v>
      </c>
      <c r="AI32" s="29">
        <v>0.433</v>
      </c>
      <c r="AJ32" s="29">
        <v>634.65200000000004</v>
      </c>
      <c r="AK32" s="4">
        <f t="shared" si="7"/>
        <v>298.32600000000002</v>
      </c>
      <c r="AL32" s="87">
        <f t="shared" si="8"/>
        <v>1182.5830000000001</v>
      </c>
    </row>
    <row r="33" spans="1:38" ht="15.75" hidden="1" x14ac:dyDescent="0.25">
      <c r="A33" s="602"/>
      <c r="B33" s="179" t="s">
        <v>8</v>
      </c>
      <c r="C33" s="180">
        <v>421</v>
      </c>
      <c r="D33" s="37"/>
      <c r="E33" s="37"/>
      <c r="F33" s="44" t="e">
        <f t="shared" si="22"/>
        <v>#DIV/0!</v>
      </c>
      <c r="G33" s="37"/>
      <c r="H33" s="37"/>
      <c r="I33" s="44"/>
      <c r="J33" s="42"/>
      <c r="K33" s="43"/>
      <c r="L33" s="44"/>
      <c r="M33" s="42"/>
      <c r="N33" s="43"/>
      <c r="O33" s="44"/>
      <c r="P33" s="35"/>
      <c r="Q33" s="36"/>
      <c r="R33" s="187"/>
      <c r="S33" s="188"/>
      <c r="T33" s="176" t="e">
        <f t="shared" si="9"/>
        <v>#DIV/0!</v>
      </c>
      <c r="U33" s="219" t="e">
        <f t="shared" si="10"/>
        <v>#DIV/0!</v>
      </c>
      <c r="V33" s="13"/>
      <c r="W33" s="13"/>
      <c r="X33" s="13"/>
      <c r="Y33" s="13"/>
      <c r="Z33" s="68">
        <v>0</v>
      </c>
      <c r="AA33" s="68">
        <v>0</v>
      </c>
      <c r="AB33" s="53">
        <v>0</v>
      </c>
      <c r="AC33" s="52">
        <v>0</v>
      </c>
      <c r="AD33" s="19">
        <f t="shared" si="12"/>
        <v>0</v>
      </c>
      <c r="AE33" s="19">
        <f t="shared" si="13"/>
        <v>0</v>
      </c>
      <c r="AF33" s="48"/>
      <c r="AG33" s="29">
        <v>0</v>
      </c>
      <c r="AH33" s="29">
        <v>0</v>
      </c>
      <c r="AI33" s="29">
        <v>0</v>
      </c>
      <c r="AJ33" s="29">
        <v>0</v>
      </c>
      <c r="AK33" s="4">
        <f t="shared" si="7"/>
        <v>0</v>
      </c>
      <c r="AL33" s="87">
        <f t="shared" si="8"/>
        <v>0</v>
      </c>
    </row>
    <row r="34" spans="1:38" ht="15.75" hidden="1" x14ac:dyDescent="0.25">
      <c r="A34" s="602"/>
      <c r="B34" s="179" t="s">
        <v>9</v>
      </c>
      <c r="C34" s="180">
        <v>431</v>
      </c>
      <c r="D34" s="37"/>
      <c r="E34" s="37"/>
      <c r="F34" s="44" t="e">
        <f t="shared" si="22"/>
        <v>#DIV/0!</v>
      </c>
      <c r="G34" s="37"/>
      <c r="H34" s="37"/>
      <c r="I34" s="44"/>
      <c r="J34" s="42"/>
      <c r="K34" s="43"/>
      <c r="L34" s="44"/>
      <c r="M34" s="42"/>
      <c r="N34" s="43"/>
      <c r="O34" s="44"/>
      <c r="P34" s="35"/>
      <c r="Q34" s="36"/>
      <c r="R34" s="187"/>
      <c r="S34" s="188"/>
      <c r="T34" s="176" t="e">
        <f t="shared" si="9"/>
        <v>#DIV/0!</v>
      </c>
      <c r="U34" s="219" t="e">
        <f t="shared" si="10"/>
        <v>#DIV/0!</v>
      </c>
      <c r="V34" s="13"/>
      <c r="W34" s="13"/>
      <c r="X34" s="13"/>
      <c r="Y34" s="13"/>
      <c r="Z34" s="68">
        <v>0</v>
      </c>
      <c r="AA34" s="68">
        <v>0</v>
      </c>
      <c r="AB34" s="53">
        <v>0</v>
      </c>
      <c r="AC34" s="52">
        <v>0</v>
      </c>
      <c r="AD34" s="19">
        <f t="shared" si="12"/>
        <v>0</v>
      </c>
      <c r="AE34" s="19">
        <f t="shared" si="13"/>
        <v>0</v>
      </c>
      <c r="AF34" s="48"/>
      <c r="AG34" s="29">
        <v>0</v>
      </c>
      <c r="AH34" s="29">
        <v>0</v>
      </c>
      <c r="AI34" s="29">
        <v>0</v>
      </c>
      <c r="AJ34" s="29">
        <v>0</v>
      </c>
      <c r="AK34" s="4">
        <f t="shared" si="7"/>
        <v>0</v>
      </c>
      <c r="AL34" s="87">
        <f t="shared" si="8"/>
        <v>0</v>
      </c>
    </row>
    <row r="35" spans="1:38" ht="15.75" hidden="1" x14ac:dyDescent="0.25">
      <c r="A35" s="602"/>
      <c r="B35" s="179" t="s">
        <v>10</v>
      </c>
      <c r="C35" s="180">
        <v>441</v>
      </c>
      <c r="D35" s="37"/>
      <c r="E35" s="37"/>
      <c r="F35" s="44" t="e">
        <f t="shared" si="22"/>
        <v>#DIV/0!</v>
      </c>
      <c r="G35" s="37"/>
      <c r="H35" s="37"/>
      <c r="I35" s="44"/>
      <c r="J35" s="42"/>
      <c r="K35" s="43"/>
      <c r="L35" s="44"/>
      <c r="M35" s="42"/>
      <c r="N35" s="43"/>
      <c r="O35" s="44"/>
      <c r="P35" s="35"/>
      <c r="Q35" s="36"/>
      <c r="R35" s="187"/>
      <c r="S35" s="188"/>
      <c r="T35" s="176" t="e">
        <f t="shared" si="9"/>
        <v>#DIV/0!</v>
      </c>
      <c r="U35" s="219" t="e">
        <f t="shared" si="10"/>
        <v>#DIV/0!</v>
      </c>
      <c r="V35" s="13"/>
      <c r="W35" s="13"/>
      <c r="X35" s="13"/>
      <c r="Y35" s="13"/>
      <c r="Z35" s="68">
        <v>229.136</v>
      </c>
      <c r="AA35" s="68">
        <v>694.971</v>
      </c>
      <c r="AB35" s="53">
        <v>0.34199999999999997</v>
      </c>
      <c r="AC35" s="52">
        <v>235.27800000000002</v>
      </c>
      <c r="AD35" s="19">
        <f t="shared" si="12"/>
        <v>229.136</v>
      </c>
      <c r="AE35" s="19">
        <f t="shared" si="13"/>
        <v>930.24900000000002</v>
      </c>
      <c r="AF35" s="48"/>
      <c r="AG35" s="29">
        <v>1659.7830000000001</v>
      </c>
      <c r="AH35" s="29">
        <v>3146.2049999999999</v>
      </c>
      <c r="AI35" s="29">
        <v>2.4279999999999999</v>
      </c>
      <c r="AJ35" s="29">
        <v>3367.32</v>
      </c>
      <c r="AK35" s="4">
        <f t="shared" si="7"/>
        <v>1659.7830000000001</v>
      </c>
      <c r="AL35" s="87">
        <f t="shared" si="8"/>
        <v>6513.5249999999996</v>
      </c>
    </row>
    <row r="36" spans="1:38" ht="0.75" hidden="1" customHeight="1" x14ac:dyDescent="0.25">
      <c r="A36" s="602"/>
      <c r="B36" s="179" t="s">
        <v>11</v>
      </c>
      <c r="C36" s="180">
        <v>451</v>
      </c>
      <c r="D36" s="37"/>
      <c r="E36" s="37"/>
      <c r="F36" s="44" t="e">
        <f t="shared" si="22"/>
        <v>#DIV/0!</v>
      </c>
      <c r="G36" s="37"/>
      <c r="H36" s="37"/>
      <c r="I36" s="44"/>
      <c r="J36" s="42"/>
      <c r="K36" s="43"/>
      <c r="L36" s="39"/>
      <c r="M36" s="42"/>
      <c r="N36" s="43"/>
      <c r="O36" s="39"/>
      <c r="P36" s="35"/>
      <c r="Q36" s="36"/>
      <c r="R36" s="187"/>
      <c r="S36" s="188"/>
      <c r="T36" s="176" t="e">
        <f t="shared" si="9"/>
        <v>#DIV/0!</v>
      </c>
      <c r="U36" s="219" t="e">
        <f t="shared" si="10"/>
        <v>#DIV/0!</v>
      </c>
      <c r="V36" s="13"/>
      <c r="W36" s="13"/>
      <c r="X36" s="13"/>
      <c r="Y36" s="13"/>
      <c r="Z36" s="68">
        <v>0</v>
      </c>
      <c r="AA36" s="75">
        <v>0</v>
      </c>
      <c r="AB36" s="76">
        <v>0</v>
      </c>
      <c r="AC36" s="76">
        <v>0</v>
      </c>
      <c r="AD36" s="48">
        <f t="shared" si="12"/>
        <v>0</v>
      </c>
      <c r="AE36" s="19">
        <f t="shared" si="13"/>
        <v>0</v>
      </c>
      <c r="AF36" s="48"/>
      <c r="AG36" s="29">
        <v>0</v>
      </c>
      <c r="AH36" s="29">
        <v>0</v>
      </c>
      <c r="AI36" s="29">
        <v>0</v>
      </c>
      <c r="AJ36" s="29">
        <v>0</v>
      </c>
      <c r="AK36" s="4">
        <f t="shared" si="7"/>
        <v>0</v>
      </c>
      <c r="AL36" s="87">
        <f t="shared" si="8"/>
        <v>0</v>
      </c>
    </row>
    <row r="37" spans="1:38" ht="15.75" hidden="1" x14ac:dyDescent="0.25">
      <c r="A37" s="602"/>
      <c r="B37" s="179" t="s">
        <v>12</v>
      </c>
      <c r="C37" s="180">
        <v>461</v>
      </c>
      <c r="D37" s="37"/>
      <c r="E37" s="37"/>
      <c r="F37" s="44" t="e">
        <f t="shared" si="22"/>
        <v>#DIV/0!</v>
      </c>
      <c r="G37" s="37"/>
      <c r="H37" s="37"/>
      <c r="I37" s="44"/>
      <c r="J37" s="42"/>
      <c r="K37" s="43"/>
      <c r="L37" s="39"/>
      <c r="M37" s="37"/>
      <c r="N37" s="38"/>
      <c r="O37" s="39"/>
      <c r="P37" s="35"/>
      <c r="Q37" s="36"/>
      <c r="R37" s="187"/>
      <c r="S37" s="188"/>
      <c r="T37" s="176" t="e">
        <f t="shared" si="9"/>
        <v>#DIV/0!</v>
      </c>
      <c r="U37" s="219" t="e">
        <f t="shared" si="10"/>
        <v>#DIV/0!</v>
      </c>
      <c r="V37" s="13"/>
      <c r="W37" s="13"/>
      <c r="X37" s="13"/>
      <c r="Y37" s="13"/>
      <c r="Z37" s="68">
        <v>0</v>
      </c>
      <c r="AA37" s="75">
        <v>0</v>
      </c>
      <c r="AB37" s="76">
        <v>0</v>
      </c>
      <c r="AC37" s="76">
        <v>0</v>
      </c>
      <c r="AD37" s="48">
        <f t="shared" si="12"/>
        <v>0</v>
      </c>
      <c r="AE37" s="19">
        <f t="shared" si="13"/>
        <v>0</v>
      </c>
      <c r="AF37" s="48"/>
      <c r="AG37" s="29">
        <v>521.27800000000002</v>
      </c>
      <c r="AH37" s="29">
        <v>968.23199999999997</v>
      </c>
      <c r="AI37" s="29">
        <v>0.75600000000000001</v>
      </c>
      <c r="AJ37" s="29">
        <v>1119.5439999999999</v>
      </c>
      <c r="AK37" s="4">
        <f t="shared" si="7"/>
        <v>521.27800000000002</v>
      </c>
      <c r="AL37" s="87">
        <f t="shared" si="8"/>
        <v>2087.7759999999998</v>
      </c>
    </row>
    <row r="38" spans="1:38" ht="15.75" hidden="1" x14ac:dyDescent="0.25">
      <c r="A38" s="602"/>
      <c r="B38" s="179" t="s">
        <v>13</v>
      </c>
      <c r="C38" s="180">
        <v>471</v>
      </c>
      <c r="D38" s="37"/>
      <c r="E38" s="37"/>
      <c r="F38" s="44" t="e">
        <f t="shared" si="22"/>
        <v>#DIV/0!</v>
      </c>
      <c r="G38" s="37"/>
      <c r="H38" s="37"/>
      <c r="I38" s="44"/>
      <c r="J38" s="42"/>
      <c r="K38" s="43"/>
      <c r="L38" s="39"/>
      <c r="M38" s="37"/>
      <c r="N38" s="38"/>
      <c r="O38" s="39"/>
      <c r="P38" s="35"/>
      <c r="Q38" s="36"/>
      <c r="R38" s="187"/>
      <c r="S38" s="188"/>
      <c r="T38" s="176" t="e">
        <f t="shared" si="9"/>
        <v>#DIV/0!</v>
      </c>
      <c r="U38" s="219" t="e">
        <f t="shared" si="10"/>
        <v>#DIV/0!</v>
      </c>
      <c r="V38" s="13"/>
      <c r="W38" s="13"/>
      <c r="X38" s="13"/>
      <c r="Y38" s="13"/>
      <c r="Z38" s="68">
        <v>0</v>
      </c>
      <c r="AA38" s="75">
        <v>0</v>
      </c>
      <c r="AB38" s="76">
        <v>0</v>
      </c>
      <c r="AC38" s="76">
        <v>0</v>
      </c>
      <c r="AD38" s="48">
        <f t="shared" si="12"/>
        <v>0</v>
      </c>
      <c r="AE38" s="19">
        <f t="shared" si="13"/>
        <v>0</v>
      </c>
      <c r="AF38" s="48"/>
      <c r="AG38" s="105">
        <v>0</v>
      </c>
      <c r="AH38" s="105">
        <v>0</v>
      </c>
      <c r="AI38" s="29">
        <v>0</v>
      </c>
      <c r="AJ38" s="29">
        <v>0</v>
      </c>
      <c r="AK38" s="54"/>
      <c r="AL38" s="87">
        <f t="shared" si="8"/>
        <v>0</v>
      </c>
    </row>
    <row r="39" spans="1:38" ht="56.25" customHeight="1" x14ac:dyDescent="0.25">
      <c r="A39" s="602"/>
      <c r="B39" s="275" t="s">
        <v>94</v>
      </c>
      <c r="C39" s="169">
        <v>500</v>
      </c>
      <c r="D39" s="37">
        <v>77576.467999999993</v>
      </c>
      <c r="E39" s="37">
        <v>233415.95499999999</v>
      </c>
      <c r="F39" s="44">
        <f t="shared" si="22"/>
        <v>3.0088499904378221</v>
      </c>
      <c r="G39" s="37">
        <v>0</v>
      </c>
      <c r="H39" s="37">
        <v>0</v>
      </c>
      <c r="I39" s="37"/>
      <c r="J39" s="42">
        <f t="shared" ref="J39:K40" si="26">AD39</f>
        <v>0</v>
      </c>
      <c r="K39" s="43">
        <f t="shared" si="26"/>
        <v>0</v>
      </c>
      <c r="L39" s="45"/>
      <c r="M39" s="37">
        <f>AK39</f>
        <v>0</v>
      </c>
      <c r="N39" s="38">
        <f>AL39</f>
        <v>0</v>
      </c>
      <c r="O39" s="45"/>
      <c r="P39" s="35"/>
      <c r="Q39" s="36"/>
      <c r="R39" s="187">
        <f t="shared" ref="R39" si="27">M39+J39+G39+D39</f>
        <v>77576.467999999993</v>
      </c>
      <c r="S39" s="188">
        <f>N39+K39+H39+E39</f>
        <v>233415.95499999999</v>
      </c>
      <c r="T39" s="176"/>
      <c r="U39" s="219"/>
      <c r="V39" s="12"/>
      <c r="W39" s="12"/>
      <c r="X39" s="12"/>
      <c r="Y39" s="12"/>
      <c r="Z39" s="71">
        <v>0</v>
      </c>
      <c r="AA39" s="71">
        <v>0</v>
      </c>
      <c r="AB39">
        <v>0</v>
      </c>
      <c r="AC39">
        <v>0</v>
      </c>
      <c r="AG39" s="105">
        <v>0</v>
      </c>
      <c r="AH39" s="105">
        <v>0</v>
      </c>
      <c r="AI39" s="105">
        <v>0</v>
      </c>
      <c r="AJ39" s="105">
        <v>0</v>
      </c>
      <c r="AK39" s="3"/>
      <c r="AL39" s="87">
        <f t="shared" si="8"/>
        <v>0</v>
      </c>
    </row>
    <row r="40" spans="1:38" ht="55.5" customHeight="1" x14ac:dyDescent="0.25">
      <c r="B40" s="191" t="s">
        <v>31</v>
      </c>
      <c r="C40" s="192">
        <v>600</v>
      </c>
      <c r="D40" s="251">
        <f>D6+D14+D23</f>
        <v>76005.71699999999</v>
      </c>
      <c r="E40" s="251">
        <f>E6+E14+E23</f>
        <v>394744.00899999996</v>
      </c>
      <c r="F40" s="8">
        <f>E40/D40</f>
        <v>5.1936094359849276</v>
      </c>
      <c r="G40" s="251">
        <f>G6+G14+G23</f>
        <v>1951.0119999999999</v>
      </c>
      <c r="H40" s="251">
        <f>H23+H14+H6</f>
        <v>10625.097</v>
      </c>
      <c r="I40" s="8">
        <f>H40/G40</f>
        <v>5.445941388366653</v>
      </c>
      <c r="J40" s="32">
        <f t="shared" si="26"/>
        <v>14777.236000000001</v>
      </c>
      <c r="K40" s="33">
        <f t="shared" si="26"/>
        <v>65983.39499999999</v>
      </c>
      <c r="L40" s="8">
        <f>K40/J40</f>
        <v>4.4652054687358307</v>
      </c>
      <c r="M40" s="66">
        <f>AK40</f>
        <v>9287.32</v>
      </c>
      <c r="N40" s="250">
        <f>AL40</f>
        <v>29319.059000000001</v>
      </c>
      <c r="O40" s="8">
        <f>N40/M40</f>
        <v>3.156891223733004</v>
      </c>
      <c r="P40" s="46"/>
      <c r="Q40" s="47"/>
      <c r="R40" s="242">
        <f>R6+R14+R23</f>
        <v>102021.28499999999</v>
      </c>
      <c r="S40" s="242">
        <f>S6+S14+S23</f>
        <v>500671.55999999994</v>
      </c>
      <c r="T40" s="248">
        <f t="shared" si="9"/>
        <v>4.907520621799657</v>
      </c>
      <c r="U40" s="219">
        <f t="shared" si="10"/>
        <v>5.8890247461595884</v>
      </c>
      <c r="V40" s="14"/>
      <c r="W40" s="14"/>
      <c r="X40" s="14"/>
      <c r="Y40" s="14"/>
      <c r="Z40" s="237">
        <f t="shared" ref="Z40:AE40" si="28">Z6+Z14+Z23</f>
        <v>14777.236000000001</v>
      </c>
      <c r="AA40" s="237">
        <f t="shared" si="28"/>
        <v>47684.386000000006</v>
      </c>
      <c r="AB40" s="237">
        <f t="shared" si="28"/>
        <v>22.593999999999998</v>
      </c>
      <c r="AC40" s="237">
        <f t="shared" si="28"/>
        <v>18299.009000000002</v>
      </c>
      <c r="AD40" s="237">
        <f t="shared" si="28"/>
        <v>14777.236000000001</v>
      </c>
      <c r="AE40" s="237">
        <f t="shared" si="28"/>
        <v>65983.39499999999</v>
      </c>
      <c r="AG40" s="23">
        <f t="shared" ref="AG40:AL40" si="29">AG6+AG14+AG23</f>
        <v>9287.32</v>
      </c>
      <c r="AH40" s="23">
        <f t="shared" si="29"/>
        <v>17694.406000000003</v>
      </c>
      <c r="AI40" s="23">
        <f t="shared" si="29"/>
        <v>13.545</v>
      </c>
      <c r="AJ40" s="23">
        <f t="shared" si="29"/>
        <v>11624.653</v>
      </c>
      <c r="AK40" s="23">
        <f t="shared" si="29"/>
        <v>9287.32</v>
      </c>
      <c r="AL40" s="23">
        <f t="shared" si="29"/>
        <v>29319.059000000001</v>
      </c>
    </row>
    <row r="41" spans="1:38" ht="30.75" hidden="1" customHeight="1" x14ac:dyDescent="0.25">
      <c r="B41" s="197" t="s">
        <v>22</v>
      </c>
      <c r="C41" s="198"/>
      <c r="D41" s="9">
        <f>SUM(D7:D31)</f>
        <v>152045.98300000001</v>
      </c>
      <c r="E41" s="9">
        <f>SUM(E7:E38)</f>
        <v>789580.99899999995</v>
      </c>
      <c r="F41" s="8">
        <f t="shared" ref="F41:F49" si="30">E41/D41</f>
        <v>5.1930408381785389</v>
      </c>
      <c r="G41" s="9">
        <f>G40</f>
        <v>1951.0119999999999</v>
      </c>
      <c r="H41" s="9">
        <f t="shared" ref="H41:O41" si="31">H40</f>
        <v>10625.097</v>
      </c>
      <c r="I41" s="10">
        <f t="shared" si="31"/>
        <v>5.445941388366653</v>
      </c>
      <c r="J41" s="9">
        <f t="shared" si="31"/>
        <v>14777.236000000001</v>
      </c>
      <c r="K41" s="9">
        <f t="shared" si="31"/>
        <v>65983.39499999999</v>
      </c>
      <c r="L41" s="10">
        <f t="shared" si="31"/>
        <v>4.4652054687358307</v>
      </c>
      <c r="M41" s="9">
        <f t="shared" si="31"/>
        <v>9287.32</v>
      </c>
      <c r="N41" s="9">
        <f t="shared" si="31"/>
        <v>29319.059000000001</v>
      </c>
      <c r="O41" s="10">
        <f t="shared" si="31"/>
        <v>3.156891223733004</v>
      </c>
      <c r="P41" s="48"/>
      <c r="Q41" s="48"/>
      <c r="R41" s="202">
        <f t="shared" ref="R41:S41" si="32">R40</f>
        <v>102021.28499999999</v>
      </c>
      <c r="S41" s="202">
        <f t="shared" si="32"/>
        <v>500671.55999999994</v>
      </c>
      <c r="T41" s="176">
        <f t="shared" si="9"/>
        <v>4.907520621799657</v>
      </c>
      <c r="U41" s="219">
        <f t="shared" si="10"/>
        <v>5.8890247461595884</v>
      </c>
      <c r="V41" s="15"/>
      <c r="W41" s="15"/>
      <c r="X41" s="15"/>
      <c r="Y41" s="15"/>
      <c r="Z41" s="72"/>
      <c r="AA41" s="72"/>
    </row>
    <row r="42" spans="1:38" ht="30.75" customHeight="1" x14ac:dyDescent="0.25">
      <c r="B42" s="197" t="s">
        <v>22</v>
      </c>
      <c r="C42" s="198" t="s">
        <v>82</v>
      </c>
      <c r="D42" s="238">
        <f>SUM(D43:D49)</f>
        <v>76005.71699999999</v>
      </c>
      <c r="E42" s="238">
        <f>SUM(E43:E49)</f>
        <v>394744.00899999996</v>
      </c>
      <c r="F42" s="8">
        <f>E42/D42</f>
        <v>5.1936094359849276</v>
      </c>
      <c r="G42" s="238">
        <f>SUM(G43:G49)</f>
        <v>1951.0119999999999</v>
      </c>
      <c r="H42" s="238">
        <f>SUM(H43:H49)</f>
        <v>10625.097</v>
      </c>
      <c r="I42" s="99">
        <f>H42/G42</f>
        <v>5.445941388366653</v>
      </c>
      <c r="J42" s="9">
        <f>SUM(J43:J49)</f>
        <v>14777.236000000001</v>
      </c>
      <c r="K42" s="9">
        <f>SUM(K43:K49)</f>
        <v>65983.39499999999</v>
      </c>
      <c r="L42" s="99">
        <f>K42/J42</f>
        <v>4.4652054687358307</v>
      </c>
      <c r="M42" s="9">
        <f>SUM(M43:M49)</f>
        <v>9287.32</v>
      </c>
      <c r="N42" s="9">
        <f>SUM(N43:N49)</f>
        <v>29319.059000000001</v>
      </c>
      <c r="O42" s="99">
        <f>N42/M42</f>
        <v>3.156891223733004</v>
      </c>
      <c r="P42" s="48"/>
      <c r="Q42" s="48"/>
      <c r="R42" s="202">
        <f>SUM(R43:R49)</f>
        <v>102021.28499999999</v>
      </c>
      <c r="S42" s="202">
        <f>SUM(S43:S49)</f>
        <v>500671.55999999994</v>
      </c>
      <c r="T42" s="176">
        <f t="shared" si="9"/>
        <v>4.907520621799657</v>
      </c>
      <c r="U42" s="219">
        <f t="shared" si="10"/>
        <v>5.8890247461595884</v>
      </c>
      <c r="V42" s="15"/>
      <c r="W42" s="15"/>
      <c r="X42" s="15"/>
      <c r="Y42" s="15"/>
      <c r="Z42" s="72"/>
      <c r="AA42" s="72"/>
    </row>
    <row r="43" spans="1:38" ht="24.75" customHeight="1" x14ac:dyDescent="0.25">
      <c r="A43" s="597"/>
      <c r="B43" s="204" t="s">
        <v>7</v>
      </c>
      <c r="C43" s="180"/>
      <c r="D43" s="38">
        <f>D7+D15+D24</f>
        <v>7774.5119999999997</v>
      </c>
      <c r="E43" s="38">
        <f t="shared" ref="E43:E49" si="33">E7+E15+E24+E32</f>
        <v>37874.377999999997</v>
      </c>
      <c r="F43" s="39">
        <f t="shared" si="30"/>
        <v>4.8716084044889243</v>
      </c>
      <c r="G43" s="38">
        <f t="shared" ref="G43:H49" si="34">G7+G15+G24+G32</f>
        <v>0</v>
      </c>
      <c r="H43" s="38">
        <f t="shared" si="34"/>
        <v>0</v>
      </c>
      <c r="I43" s="39"/>
      <c r="J43" s="37">
        <f t="shared" ref="J43:K49" si="35">J7+J15+J24</f>
        <v>2104.3089999999997</v>
      </c>
      <c r="K43" s="38">
        <f t="shared" si="35"/>
        <v>8844.2010000000009</v>
      </c>
      <c r="L43" s="39">
        <f t="shared" ref="L43:L48" si="36">K43/J43</f>
        <v>4.2029003345041067</v>
      </c>
      <c r="M43" s="37">
        <f t="shared" ref="M43:N49" si="37">M7+M15+M24</f>
        <v>0</v>
      </c>
      <c r="N43" s="38">
        <f t="shared" si="37"/>
        <v>0</v>
      </c>
      <c r="O43" s="39"/>
      <c r="P43" s="37">
        <f>P7+P15+P24+P32</f>
        <v>0</v>
      </c>
      <c r="Q43" s="49">
        <f>Q7+Q15+Q24+Q32</f>
        <v>0</v>
      </c>
      <c r="R43" s="181">
        <f t="shared" ref="R43:S49" si="38">R7+R15+R24</f>
        <v>9878.8209999999999</v>
      </c>
      <c r="S43" s="186">
        <f t="shared" si="38"/>
        <v>46718.578999999998</v>
      </c>
      <c r="T43" s="176">
        <f t="shared" si="9"/>
        <v>4.7291654540557015</v>
      </c>
      <c r="U43" s="219">
        <f t="shared" si="10"/>
        <v>5.6749985448668419</v>
      </c>
      <c r="V43" s="16"/>
      <c r="W43" s="16"/>
      <c r="X43" s="16"/>
      <c r="Y43" s="16"/>
      <c r="Z43" s="70"/>
      <c r="AA43" s="70"/>
      <c r="AI43" s="48"/>
    </row>
    <row r="44" spans="1:38" ht="24.75" customHeight="1" x14ac:dyDescent="0.25">
      <c r="A44" s="597"/>
      <c r="B44" s="204" t="s">
        <v>8</v>
      </c>
      <c r="C44" s="180"/>
      <c r="D44" s="38">
        <f>D8+D16+D25</f>
        <v>0</v>
      </c>
      <c r="E44" s="38">
        <f t="shared" si="33"/>
        <v>0</v>
      </c>
      <c r="F44" s="39"/>
      <c r="G44" s="38">
        <f t="shared" si="34"/>
        <v>0</v>
      </c>
      <c r="H44" s="38">
        <f t="shared" si="34"/>
        <v>0</v>
      </c>
      <c r="I44" s="39"/>
      <c r="J44" s="37">
        <f t="shared" si="35"/>
        <v>0</v>
      </c>
      <c r="K44" s="38">
        <f t="shared" si="35"/>
        <v>0</v>
      </c>
      <c r="L44" s="39"/>
      <c r="M44" s="37">
        <f t="shared" si="37"/>
        <v>0</v>
      </c>
      <c r="N44" s="38">
        <f t="shared" si="37"/>
        <v>0</v>
      </c>
      <c r="O44" s="39"/>
      <c r="P44" s="37"/>
      <c r="Q44" s="49"/>
      <c r="R44" s="181">
        <f t="shared" si="38"/>
        <v>0</v>
      </c>
      <c r="S44" s="186">
        <f t="shared" si="38"/>
        <v>0</v>
      </c>
      <c r="T44" s="176"/>
      <c r="U44" s="219"/>
      <c r="V44" s="16"/>
      <c r="W44" s="16"/>
      <c r="X44" s="16"/>
      <c r="Y44" s="16"/>
      <c r="Z44" s="70"/>
      <c r="AA44" s="70"/>
    </row>
    <row r="45" spans="1:38" ht="24.75" customHeight="1" x14ac:dyDescent="0.25">
      <c r="A45" s="597"/>
      <c r="B45" s="204" t="s">
        <v>9</v>
      </c>
      <c r="C45" s="180"/>
      <c r="D45" s="38">
        <f>D9+D17+D26</f>
        <v>0</v>
      </c>
      <c r="E45" s="38">
        <f t="shared" si="33"/>
        <v>0</v>
      </c>
      <c r="F45" s="39"/>
      <c r="G45" s="38">
        <f t="shared" si="34"/>
        <v>0</v>
      </c>
      <c r="H45" s="38">
        <f t="shared" si="34"/>
        <v>0</v>
      </c>
      <c r="I45" s="39"/>
      <c r="J45" s="37">
        <f t="shared" si="35"/>
        <v>0</v>
      </c>
      <c r="K45" s="38">
        <f t="shared" si="35"/>
        <v>0</v>
      </c>
      <c r="L45" s="39"/>
      <c r="M45" s="37">
        <f t="shared" si="37"/>
        <v>0</v>
      </c>
      <c r="N45" s="38">
        <f t="shared" si="37"/>
        <v>0</v>
      </c>
      <c r="O45" s="39"/>
      <c r="P45" s="37">
        <f t="shared" ref="P45:Q49" si="39">P9+P17+P26+P34</f>
        <v>0</v>
      </c>
      <c r="Q45" s="49">
        <f t="shared" si="39"/>
        <v>0</v>
      </c>
      <c r="R45" s="181">
        <f t="shared" si="38"/>
        <v>0</v>
      </c>
      <c r="S45" s="186">
        <f t="shared" si="38"/>
        <v>0</v>
      </c>
      <c r="T45" s="176"/>
      <c r="U45" s="219"/>
      <c r="V45" s="16"/>
      <c r="W45" s="16"/>
      <c r="X45" s="16"/>
      <c r="Y45" s="16"/>
      <c r="Z45" s="70"/>
      <c r="AA45" s="70"/>
      <c r="AD45" s="598" t="s">
        <v>32</v>
      </c>
      <c r="AE45" s="598"/>
      <c r="AF45" s="598"/>
      <c r="AG45" s="598"/>
      <c r="AH45" s="598"/>
      <c r="AI45" s="598"/>
    </row>
    <row r="46" spans="1:38" ht="24.75" customHeight="1" x14ac:dyDescent="0.25">
      <c r="A46" s="597"/>
      <c r="B46" s="204" t="s">
        <v>10</v>
      </c>
      <c r="C46" s="180"/>
      <c r="D46" s="38">
        <f>D10+D18+D27+D35</f>
        <v>46024.039999999994</v>
      </c>
      <c r="E46" s="38">
        <f t="shared" si="33"/>
        <v>236813.08199999999</v>
      </c>
      <c r="F46" s="39">
        <f t="shared" si="30"/>
        <v>5.1454214362754778</v>
      </c>
      <c r="G46" s="236">
        <f t="shared" si="34"/>
        <v>1951.0119999999999</v>
      </c>
      <c r="H46" s="239">
        <f t="shared" si="34"/>
        <v>10625.097</v>
      </c>
      <c r="I46" s="39">
        <f t="shared" ref="I46" si="40">H46/G46</f>
        <v>5.445941388366653</v>
      </c>
      <c r="J46" s="37">
        <f t="shared" si="35"/>
        <v>11104.519000000002</v>
      </c>
      <c r="K46" s="38">
        <f t="shared" si="35"/>
        <v>49829.932999999997</v>
      </c>
      <c r="L46" s="39">
        <f t="shared" si="36"/>
        <v>4.4873562736035648</v>
      </c>
      <c r="M46" s="37">
        <f t="shared" si="37"/>
        <v>8154.3420000000006</v>
      </c>
      <c r="N46" s="38">
        <f t="shared" si="37"/>
        <v>25613.404000000002</v>
      </c>
      <c r="O46" s="39">
        <f t="shared" ref="O46:O48" si="41">N46/M46</f>
        <v>3.1410755153512082</v>
      </c>
      <c r="P46" s="37">
        <f t="shared" si="39"/>
        <v>0</v>
      </c>
      <c r="Q46" s="49">
        <f t="shared" si="39"/>
        <v>0</v>
      </c>
      <c r="R46" s="181">
        <f t="shared" si="38"/>
        <v>67233.913</v>
      </c>
      <c r="S46" s="186">
        <f t="shared" si="38"/>
        <v>322881.516</v>
      </c>
      <c r="T46" s="176">
        <f t="shared" si="9"/>
        <v>4.8023609156884861</v>
      </c>
      <c r="U46" s="219">
        <f t="shared" si="10"/>
        <v>5.7628330988261833</v>
      </c>
      <c r="V46" s="16"/>
      <c r="W46" s="16"/>
      <c r="X46" s="16"/>
      <c r="Y46" s="16"/>
      <c r="Z46" s="70"/>
      <c r="AA46" s="70"/>
      <c r="AD46" s="598"/>
      <c r="AE46" s="598"/>
      <c r="AF46" s="598"/>
      <c r="AG46" s="598"/>
      <c r="AH46" s="598"/>
      <c r="AI46" s="598"/>
    </row>
    <row r="47" spans="1:38" ht="24.75" customHeight="1" x14ac:dyDescent="0.25">
      <c r="A47" s="597"/>
      <c r="B47" s="204" t="s">
        <v>11</v>
      </c>
      <c r="C47" s="180"/>
      <c r="D47" s="38">
        <f>D11+D19+D28+D36</f>
        <v>1517.56</v>
      </c>
      <c r="E47" s="38">
        <f t="shared" si="33"/>
        <v>7687.6610000000001</v>
      </c>
      <c r="F47" s="39">
        <f t="shared" si="30"/>
        <v>5.0658036585044419</v>
      </c>
      <c r="G47" s="38">
        <f t="shared" si="34"/>
        <v>0</v>
      </c>
      <c r="H47" s="38">
        <f t="shared" si="34"/>
        <v>0</v>
      </c>
      <c r="I47" s="39"/>
      <c r="J47" s="37">
        <f t="shared" si="35"/>
        <v>196.41800000000001</v>
      </c>
      <c r="K47" s="38">
        <f t="shared" si="35"/>
        <v>975.69800000000009</v>
      </c>
      <c r="L47" s="39"/>
      <c r="M47" s="37">
        <f t="shared" si="37"/>
        <v>0</v>
      </c>
      <c r="N47" s="38">
        <f t="shared" si="37"/>
        <v>0</v>
      </c>
      <c r="O47" s="39"/>
      <c r="P47" s="37">
        <f t="shared" si="39"/>
        <v>0</v>
      </c>
      <c r="Q47" s="49">
        <f t="shared" si="39"/>
        <v>0</v>
      </c>
      <c r="R47" s="181">
        <f t="shared" si="38"/>
        <v>1713.9780000000001</v>
      </c>
      <c r="S47" s="186">
        <f t="shared" si="38"/>
        <v>8663.3590000000004</v>
      </c>
      <c r="T47" s="176">
        <f t="shared" si="9"/>
        <v>5.054533372073621</v>
      </c>
      <c r="U47" s="219">
        <f t="shared" si="10"/>
        <v>6.0654400464883453</v>
      </c>
      <c r="V47" s="16"/>
      <c r="W47" s="16"/>
      <c r="X47" s="16"/>
      <c r="Y47" s="16"/>
      <c r="Z47" s="70"/>
      <c r="AA47" s="70"/>
      <c r="AD47" s="598"/>
      <c r="AE47" s="598"/>
      <c r="AF47" s="598"/>
      <c r="AG47" s="598"/>
      <c r="AH47" s="598"/>
      <c r="AI47" s="598"/>
    </row>
    <row r="48" spans="1:38" ht="24.75" customHeight="1" x14ac:dyDescent="0.25">
      <c r="A48" s="597"/>
      <c r="B48" s="204" t="s">
        <v>12</v>
      </c>
      <c r="C48" s="180"/>
      <c r="D48" s="38">
        <f>D12+D20+D29+D37</f>
        <v>20623.856</v>
      </c>
      <c r="E48" s="38">
        <f t="shared" si="33"/>
        <v>112045.446</v>
      </c>
      <c r="F48" s="39">
        <f t="shared" si="30"/>
        <v>5.4328078124672707</v>
      </c>
      <c r="G48" s="38">
        <f t="shared" si="34"/>
        <v>0</v>
      </c>
      <c r="H48" s="38">
        <f t="shared" si="34"/>
        <v>0</v>
      </c>
      <c r="I48" s="39"/>
      <c r="J48" s="37">
        <f t="shared" si="35"/>
        <v>1371.99</v>
      </c>
      <c r="K48" s="38">
        <f t="shared" si="35"/>
        <v>6333.5630000000001</v>
      </c>
      <c r="L48" s="39">
        <f t="shared" si="36"/>
        <v>4.6163332094257248</v>
      </c>
      <c r="M48" s="37">
        <f t="shared" si="37"/>
        <v>1132.9780000000001</v>
      </c>
      <c r="N48" s="38">
        <f t="shared" si="37"/>
        <v>3705.6549999999997</v>
      </c>
      <c r="O48" s="39">
        <f t="shared" si="41"/>
        <v>3.2707210554838659</v>
      </c>
      <c r="P48" s="37">
        <f t="shared" si="39"/>
        <v>0</v>
      </c>
      <c r="Q48" s="49">
        <f t="shared" si="39"/>
        <v>0</v>
      </c>
      <c r="R48" s="181">
        <f t="shared" si="38"/>
        <v>23128.824000000001</v>
      </c>
      <c r="S48" s="186">
        <f t="shared" si="38"/>
        <v>122084.664</v>
      </c>
      <c r="T48" s="176">
        <f t="shared" si="9"/>
        <v>5.2784639634077379</v>
      </c>
      <c r="U48" s="219">
        <f t="shared" si="10"/>
        <v>6.3341567560892855</v>
      </c>
      <c r="V48" s="16"/>
      <c r="W48" s="16"/>
      <c r="X48" s="16"/>
      <c r="Y48" s="16"/>
      <c r="Z48" s="70"/>
      <c r="AA48" s="70"/>
      <c r="AD48" s="598"/>
      <c r="AE48" s="598"/>
      <c r="AF48" s="598"/>
      <c r="AG48" s="598"/>
      <c r="AH48" s="598"/>
      <c r="AI48" s="598"/>
    </row>
    <row r="49" spans="1:27" ht="24.75" customHeight="1" x14ac:dyDescent="0.25">
      <c r="A49" s="597"/>
      <c r="B49" s="204" t="s">
        <v>13</v>
      </c>
      <c r="C49" s="207"/>
      <c r="D49" s="38">
        <f>D13+D21+D30+D38</f>
        <v>65.748999999999995</v>
      </c>
      <c r="E49" s="38">
        <f t="shared" si="33"/>
        <v>323.44200000000001</v>
      </c>
      <c r="F49" s="39">
        <f t="shared" si="30"/>
        <v>4.9193447809092161</v>
      </c>
      <c r="G49" s="38">
        <f t="shared" si="34"/>
        <v>0</v>
      </c>
      <c r="H49" s="38">
        <f t="shared" si="34"/>
        <v>0</v>
      </c>
      <c r="I49" s="39"/>
      <c r="J49" s="37">
        <f t="shared" si="35"/>
        <v>0</v>
      </c>
      <c r="K49" s="38">
        <f t="shared" si="35"/>
        <v>0</v>
      </c>
      <c r="L49" s="39"/>
      <c r="M49" s="37">
        <f t="shared" si="37"/>
        <v>0</v>
      </c>
      <c r="N49" s="38">
        <f t="shared" si="37"/>
        <v>0</v>
      </c>
      <c r="O49" s="39"/>
      <c r="P49" s="37">
        <f t="shared" si="39"/>
        <v>0</v>
      </c>
      <c r="Q49" s="49">
        <f t="shared" si="39"/>
        <v>0</v>
      </c>
      <c r="R49" s="181">
        <f t="shared" si="38"/>
        <v>65.748999999999995</v>
      </c>
      <c r="S49" s="186">
        <f t="shared" si="38"/>
        <v>323.44200000000001</v>
      </c>
      <c r="T49" s="176">
        <f t="shared" ref="T49" si="42">S49/R49</f>
        <v>4.9193447809092161</v>
      </c>
      <c r="U49" s="219">
        <f t="shared" ref="U49" si="43">T49*1.2</f>
        <v>5.9032137370910593</v>
      </c>
      <c r="V49" s="16"/>
      <c r="W49" s="16"/>
      <c r="X49" s="16"/>
      <c r="Y49" s="16"/>
      <c r="Z49" s="70"/>
      <c r="AA49" s="70"/>
    </row>
    <row r="50" spans="1:27" ht="18.75" x14ac:dyDescent="0.3">
      <c r="A50" s="21"/>
      <c r="B50" s="67"/>
      <c r="C50"/>
      <c r="S50" s="609"/>
      <c r="T50" s="609"/>
    </row>
    <row r="51" spans="1:27" x14ac:dyDescent="0.25">
      <c r="C51"/>
      <c r="R51" s="48"/>
    </row>
    <row r="52" spans="1:27" x14ac:dyDescent="0.25">
      <c r="C52"/>
    </row>
    <row r="53" spans="1:27" x14ac:dyDescent="0.25">
      <c r="R53" s="48"/>
    </row>
  </sheetData>
  <mergeCells count="19">
    <mergeCell ref="A6:A39"/>
    <mergeCell ref="A43:A49"/>
    <mergeCell ref="AD45:AI48"/>
    <mergeCell ref="B4:B5"/>
    <mergeCell ref="C4:C5"/>
    <mergeCell ref="D4:F4"/>
    <mergeCell ref="G4:I4"/>
    <mergeCell ref="J4:L4"/>
    <mergeCell ref="M4:O4"/>
    <mergeCell ref="S50:T50"/>
    <mergeCell ref="R4:U4"/>
    <mergeCell ref="Z4:AE4"/>
    <mergeCell ref="AG4:AL4"/>
    <mergeCell ref="S3:T3"/>
    <mergeCell ref="J1:L1"/>
    <mergeCell ref="R1:T1"/>
    <mergeCell ref="B2:U2"/>
    <mergeCell ref="Z2:AA2"/>
    <mergeCell ref="AB2:AC2"/>
  </mergeCells>
  <dataValidations count="1">
    <dataValidation type="decimal" allowBlank="1" showErrorMessage="1" errorTitle="Ошибка" error="Допускается ввод только действительных чисел!" sqref="G31:H35 AG40:AL40 D39:D40 D41:F42 D23:D31 F43:F49 AG24:AJ39 O30:Q30 G23:H29 AG15:AJ22 R40:S40 O43:O49 I43:I49 J6:K29 Z15:AC35 Z36:Z38 AG23:AK23 J31:K39 L43:L49 E40:L40 AG6:AJ13 G30:L30 V40:AE40 O40 F23 E23:E39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8"/>
  <sheetViews>
    <sheetView view="pageBreakPreview" zoomScale="60" zoomScaleNormal="30" workbookViewId="0">
      <selection activeCell="P14" sqref="P14"/>
    </sheetView>
  </sheetViews>
  <sheetFormatPr defaultRowHeight="45" customHeight="1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69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20.25" x14ac:dyDescent="0.25">
      <c r="B3" s="612" t="s">
        <v>194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78.75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2761.366</v>
      </c>
      <c r="K6" s="392">
        <f t="shared" si="4"/>
        <v>10276.803</v>
      </c>
      <c r="L6" s="392">
        <f t="shared" si="4"/>
        <v>4.9550000000000001</v>
      </c>
      <c r="M6" s="392">
        <f t="shared" si="4"/>
        <v>4355.7550000000001</v>
      </c>
      <c r="N6" s="392">
        <f t="shared" ref="N6:N13" si="5">J6</f>
        <v>2761.366</v>
      </c>
      <c r="O6" s="392">
        <f t="shared" ref="O6:O13" si="6">K6+M6</f>
        <v>14632.558000000001</v>
      </c>
      <c r="P6" s="392">
        <f>O6/N6</f>
        <v>5.2990288140000281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2761.366</v>
      </c>
      <c r="AA6" s="392">
        <f t="shared" si="8"/>
        <v>14632.558000000001</v>
      </c>
      <c r="AB6" s="392">
        <f>IFERROR(AA6/Z6,0)</f>
        <v>5.2990288140000281</v>
      </c>
      <c r="AC6" s="392">
        <f>AB6*1.2</f>
        <v>6.3588345768000334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1554.124</v>
      </c>
      <c r="K7" s="394">
        <v>5818.2939999999999</v>
      </c>
      <c r="L7" s="394">
        <v>3.0139999999999998</v>
      </c>
      <c r="M7" s="394">
        <v>2649.3870000000002</v>
      </c>
      <c r="N7" s="395">
        <f t="shared" si="5"/>
        <v>1554.124</v>
      </c>
      <c r="O7" s="395">
        <f t="shared" si="6"/>
        <v>8467.6810000000005</v>
      </c>
      <c r="P7" s="392">
        <f t="shared" ref="P7:P30" si="9">O7/N7</f>
        <v>5.4485234125462316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1554.124</v>
      </c>
      <c r="AA7" s="395">
        <f t="shared" si="8"/>
        <v>8467.6810000000005</v>
      </c>
      <c r="AB7" s="392">
        <f t="shared" ref="AB7:AB40" si="13">IFERROR(AA7/Z7,0)</f>
        <v>5.4485234125462316</v>
      </c>
      <c r="AC7" s="392">
        <f t="shared" ref="AC7:AC30" si="14">AB7*1.2</f>
        <v>6.5382280950554774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1207.242</v>
      </c>
      <c r="K10" s="394">
        <v>4458.509</v>
      </c>
      <c r="L10" s="394">
        <v>1.9410000000000001</v>
      </c>
      <c r="M10" s="394">
        <v>1706.3679999999999</v>
      </c>
      <c r="N10" s="395">
        <f t="shared" si="5"/>
        <v>1207.242</v>
      </c>
      <c r="O10" s="395">
        <f t="shared" si="6"/>
        <v>6164.8770000000004</v>
      </c>
      <c r="P10" s="392">
        <f t="shared" si="9"/>
        <v>5.1065792939609462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1207.242</v>
      </c>
      <c r="AA10" s="395">
        <f t="shared" si="8"/>
        <v>6164.8770000000004</v>
      </c>
      <c r="AB10" s="392">
        <f t="shared" si="13"/>
        <v>5.1065792939609462</v>
      </c>
      <c r="AC10" s="392">
        <f t="shared" si="14"/>
        <v>6.1278951527531351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11470.665999999999</v>
      </c>
      <c r="K14" s="392">
        <f t="shared" si="17"/>
        <v>54577.74</v>
      </c>
      <c r="L14" s="392">
        <f t="shared" si="17"/>
        <v>17.116000000000003</v>
      </c>
      <c r="M14" s="392">
        <f t="shared" si="17"/>
        <v>15045.287999999999</v>
      </c>
      <c r="N14" s="392">
        <f>J14</f>
        <v>11470.665999999999</v>
      </c>
      <c r="O14" s="392">
        <f>K14+M14</f>
        <v>69623.027999999991</v>
      </c>
      <c r="P14" s="392">
        <f t="shared" si="9"/>
        <v>6.0696587277495482</v>
      </c>
      <c r="Q14" s="392">
        <f t="shared" ref="Q14:V14" si="18">SUM(Q15:Q21)</f>
        <v>6786.5750000000007</v>
      </c>
      <c r="R14" s="392">
        <f t="shared" si="18"/>
        <v>20978.864000000001</v>
      </c>
      <c r="S14" s="392">
        <f t="shared" si="18"/>
        <v>10.414999999999999</v>
      </c>
      <c r="T14" s="392">
        <f t="shared" si="18"/>
        <v>9155.1529999999984</v>
      </c>
      <c r="U14" s="392">
        <f t="shared" si="18"/>
        <v>11.243</v>
      </c>
      <c r="V14" s="392">
        <f t="shared" si="18"/>
        <v>9938.5589999999993</v>
      </c>
      <c r="W14" s="392">
        <f t="shared" si="10"/>
        <v>6786.5750000000007</v>
      </c>
      <c r="X14" s="392">
        <f t="shared" si="11"/>
        <v>40072.576000000001</v>
      </c>
      <c r="Y14" s="392">
        <f t="shared" si="12"/>
        <v>5.9046832901721409</v>
      </c>
      <c r="Z14" s="392">
        <f t="shared" si="8"/>
        <v>18257.241000000002</v>
      </c>
      <c r="AA14" s="392">
        <f t="shared" si="8"/>
        <v>109695.60399999999</v>
      </c>
      <c r="AB14" s="392">
        <f t="shared" si="13"/>
        <v>6.0083341179535275</v>
      </c>
      <c r="AC14" s="392">
        <f t="shared" si="14"/>
        <v>7.2100009415442328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812.82299999999987</v>
      </c>
      <c r="K15" s="396">
        <v>3672.2979999999998</v>
      </c>
      <c r="L15" s="396">
        <v>1.5029999999999999</v>
      </c>
      <c r="M15" s="396">
        <v>1320.9279999999999</v>
      </c>
      <c r="N15" s="395">
        <f t="shared" ref="N15:N30" si="20">J15</f>
        <v>812.82299999999987</v>
      </c>
      <c r="O15" s="395">
        <f>K15+M15</f>
        <v>4993.2259999999997</v>
      </c>
      <c r="P15" s="392">
        <f t="shared" si="9"/>
        <v>6.1430668177450691</v>
      </c>
      <c r="Q15" s="396">
        <v>1156.1470000000002</v>
      </c>
      <c r="R15" s="396">
        <v>3295.0030000000002</v>
      </c>
      <c r="S15" s="396">
        <v>1.9419999999999999</v>
      </c>
      <c r="T15" s="396">
        <v>1707.3419999999999</v>
      </c>
      <c r="U15" s="396">
        <v>2.3290000000000002</v>
      </c>
      <c r="V15" s="396">
        <v>792.9369999999999</v>
      </c>
      <c r="W15" s="395">
        <f>Q15</f>
        <v>1156.1470000000002</v>
      </c>
      <c r="X15" s="392">
        <f t="shared" si="11"/>
        <v>5795.2820000000002</v>
      </c>
      <c r="Y15" s="392">
        <f t="shared" si="12"/>
        <v>5.0125823100349693</v>
      </c>
      <c r="Z15" s="395">
        <f t="shared" si="8"/>
        <v>1968.97</v>
      </c>
      <c r="AA15" s="395">
        <f t="shared" si="8"/>
        <v>10788.508</v>
      </c>
      <c r="AB15" s="392">
        <f t="shared" si="13"/>
        <v>5.4792647932675456</v>
      </c>
      <c r="AC15" s="392">
        <f t="shared" si="14"/>
        <v>6.5751177519210549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8636.9259999999995</v>
      </c>
      <c r="K18" s="396">
        <v>40860.421999999999</v>
      </c>
      <c r="L18" s="396">
        <v>12.361000000000001</v>
      </c>
      <c r="M18" s="396">
        <v>10865.811</v>
      </c>
      <c r="N18" s="395">
        <f t="shared" si="20"/>
        <v>8636.9259999999995</v>
      </c>
      <c r="O18" s="395">
        <f t="shared" si="21"/>
        <v>51726.233</v>
      </c>
      <c r="P18" s="392">
        <f t="shared" si="9"/>
        <v>5.9889633186622184</v>
      </c>
      <c r="Q18" s="396">
        <v>4141.8340000000007</v>
      </c>
      <c r="R18" s="396">
        <v>13072.75</v>
      </c>
      <c r="S18" s="396">
        <v>6.1319999999999997</v>
      </c>
      <c r="T18" s="396">
        <v>5390.2029999999995</v>
      </c>
      <c r="U18" s="396">
        <v>6.7069999999999999</v>
      </c>
      <c r="V18" s="396">
        <v>6778.152</v>
      </c>
      <c r="W18" s="395">
        <f t="shared" si="10"/>
        <v>4141.8340000000007</v>
      </c>
      <c r="X18" s="392">
        <f t="shared" si="11"/>
        <v>25241.105000000003</v>
      </c>
      <c r="Y18" s="392">
        <f t="shared" si="12"/>
        <v>6.0941855709330692</v>
      </c>
      <c r="Z18" s="395">
        <f t="shared" si="8"/>
        <v>12778.76</v>
      </c>
      <c r="AA18" s="395">
        <f t="shared" si="8"/>
        <v>76967.338000000003</v>
      </c>
      <c r="AB18" s="392">
        <f t="shared" si="13"/>
        <v>6.0230678093962169</v>
      </c>
      <c r="AC18" s="392">
        <f t="shared" si="14"/>
        <v>7.2276813712754597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203.726</v>
      </c>
      <c r="K19" s="396">
        <v>1146.318</v>
      </c>
      <c r="L19" s="396">
        <v>0.33</v>
      </c>
      <c r="M19" s="396">
        <v>290.16800000000001</v>
      </c>
      <c r="N19" s="395">
        <f t="shared" si="20"/>
        <v>203.726</v>
      </c>
      <c r="O19" s="395">
        <f t="shared" si="21"/>
        <v>1436.4859999999999</v>
      </c>
      <c r="P19" s="392">
        <f t="shared" si="9"/>
        <v>7.0510685921286429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203.726</v>
      </c>
      <c r="AA19" s="395">
        <f t="shared" si="8"/>
        <v>1436.4859999999999</v>
      </c>
      <c r="AB19" s="392">
        <f t="shared" si="13"/>
        <v>7.0510685921286429</v>
      </c>
      <c r="AC19" s="392">
        <f t="shared" si="14"/>
        <v>8.4612823105543704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1448.2909999999999</v>
      </c>
      <c r="K20" s="396">
        <v>7371.1190000000006</v>
      </c>
      <c r="L20" s="396">
        <v>2.3540000000000001</v>
      </c>
      <c r="M20" s="396">
        <v>2069.06</v>
      </c>
      <c r="N20" s="395">
        <f t="shared" si="20"/>
        <v>1448.2909999999999</v>
      </c>
      <c r="O20" s="395">
        <f t="shared" si="21"/>
        <v>9440.1790000000001</v>
      </c>
      <c r="P20" s="392">
        <f t="shared" si="9"/>
        <v>6.5181507031390797</v>
      </c>
      <c r="Q20" s="396">
        <v>1053.7070000000001</v>
      </c>
      <c r="R20" s="396">
        <v>3413.6869999999999</v>
      </c>
      <c r="S20" s="396">
        <v>1.7030000000000001</v>
      </c>
      <c r="T20" s="396">
        <v>1497.165</v>
      </c>
      <c r="U20" s="396">
        <v>2.0470000000000002</v>
      </c>
      <c r="V20" s="396">
        <v>2184.4970000000003</v>
      </c>
      <c r="W20" s="395">
        <f t="shared" si="10"/>
        <v>1053.7070000000001</v>
      </c>
      <c r="X20" s="392">
        <f t="shared" si="11"/>
        <v>7095.3490000000002</v>
      </c>
      <c r="Y20" s="392">
        <f t="shared" si="12"/>
        <v>6.7337020632870423</v>
      </c>
      <c r="Z20" s="395">
        <f t="shared" si="8"/>
        <v>2501.998</v>
      </c>
      <c r="AA20" s="395">
        <f t="shared" si="8"/>
        <v>16535.527999999998</v>
      </c>
      <c r="AB20" s="392">
        <f t="shared" si="13"/>
        <v>6.6089293436685397</v>
      </c>
      <c r="AC20" s="392">
        <f t="shared" si="14"/>
        <v>7.9307152124022471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368.90000000000003</v>
      </c>
      <c r="K21" s="396">
        <v>1527.5830000000001</v>
      </c>
      <c r="L21" s="396">
        <v>0.56800000000000006</v>
      </c>
      <c r="M21" s="396">
        <v>499.32100000000003</v>
      </c>
      <c r="N21" s="395">
        <f t="shared" si="20"/>
        <v>368.90000000000003</v>
      </c>
      <c r="O21" s="395">
        <f t="shared" si="21"/>
        <v>2026.904</v>
      </c>
      <c r="P21" s="392">
        <f t="shared" si="9"/>
        <v>5.4944537815126049</v>
      </c>
      <c r="Q21" s="396">
        <v>434.88700000000006</v>
      </c>
      <c r="R21" s="396">
        <v>1197.424</v>
      </c>
      <c r="S21" s="396">
        <v>0.63800000000000001</v>
      </c>
      <c r="T21" s="396">
        <v>560.44299999999998</v>
      </c>
      <c r="U21" s="396">
        <v>0.16</v>
      </c>
      <c r="V21" s="396">
        <v>182.97300000000001</v>
      </c>
      <c r="W21" s="395">
        <f t="shared" si="10"/>
        <v>434.88700000000006</v>
      </c>
      <c r="X21" s="392">
        <f t="shared" si="11"/>
        <v>1940.84</v>
      </c>
      <c r="Y21" s="392">
        <f t="shared" si="12"/>
        <v>4.4628604672018239</v>
      </c>
      <c r="Z21" s="395">
        <f t="shared" si="8"/>
        <v>803.78700000000003</v>
      </c>
      <c r="AA21" s="395">
        <f t="shared" si="8"/>
        <v>3967.7439999999997</v>
      </c>
      <c r="AB21" s="392">
        <f t="shared" si="13"/>
        <v>4.9363127296161791</v>
      </c>
      <c r="AC21" s="392">
        <f t="shared" si="14"/>
        <v>5.9235752755394149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69513.804000000004</v>
      </c>
      <c r="E23" s="392">
        <f>SUM(E24:E30)</f>
        <v>507633.43499999994</v>
      </c>
      <c r="F23" s="392">
        <f t="shared" si="19"/>
        <v>7.3026277629692071</v>
      </c>
      <c r="G23" s="392">
        <f t="shared" ref="G23:H23" si="22">SUM(G24:G30)</f>
        <v>1666.8410000000001</v>
      </c>
      <c r="H23" s="392">
        <f t="shared" si="22"/>
        <v>12570.857</v>
      </c>
      <c r="I23" s="392">
        <f>H23/G23</f>
        <v>7.541725335529903</v>
      </c>
      <c r="J23" s="392">
        <f t="shared" ref="J23:M23" si="23">SUM(J24:J30)</f>
        <v>1318.807</v>
      </c>
      <c r="K23" s="392">
        <f t="shared" si="23"/>
        <v>7497.1790000000001</v>
      </c>
      <c r="L23" s="392">
        <f t="shared" si="23"/>
        <v>1.9260000000000002</v>
      </c>
      <c r="M23" s="392">
        <f t="shared" si="23"/>
        <v>1693.241</v>
      </c>
      <c r="N23" s="392">
        <f t="shared" si="20"/>
        <v>1318.807</v>
      </c>
      <c r="O23" s="392">
        <f>K23+M23</f>
        <v>9190.42</v>
      </c>
      <c r="P23" s="392">
        <f t="shared" si="9"/>
        <v>6.9687376545620401</v>
      </c>
      <c r="Q23" s="392">
        <f t="shared" ref="Q23:V23" si="24">SUM(Q24:Q30)</f>
        <v>3739.8</v>
      </c>
      <c r="R23" s="392">
        <f t="shared" si="24"/>
        <v>13801.913999999999</v>
      </c>
      <c r="S23" s="392">
        <f t="shared" si="24"/>
        <v>5.0289999999999999</v>
      </c>
      <c r="T23" s="392">
        <f t="shared" si="24"/>
        <v>4420.6880000000001</v>
      </c>
      <c r="U23" s="392">
        <f t="shared" si="24"/>
        <v>6.0609999999999999</v>
      </c>
      <c r="V23" s="392">
        <f t="shared" si="24"/>
        <v>6253.1830000000009</v>
      </c>
      <c r="W23" s="392">
        <f t="shared" si="10"/>
        <v>3739.8</v>
      </c>
      <c r="X23" s="392">
        <f t="shared" si="11"/>
        <v>24475.785</v>
      </c>
      <c r="Y23" s="392">
        <f t="shared" si="12"/>
        <v>6.5446775228621847</v>
      </c>
      <c r="Z23" s="392">
        <f t="shared" si="8"/>
        <v>76239.252000000008</v>
      </c>
      <c r="AA23" s="392">
        <f t="shared" si="8"/>
        <v>553870.49699999997</v>
      </c>
      <c r="AB23" s="392">
        <f t="shared" si="13"/>
        <v>7.2648994116573959</v>
      </c>
      <c r="AC23" s="392">
        <f t="shared" si="14"/>
        <v>8.7178792939888741</v>
      </c>
    </row>
    <row r="24" spans="1:29" ht="15.75" x14ac:dyDescent="0.25">
      <c r="A24" s="602"/>
      <c r="B24" s="179" t="s">
        <v>7</v>
      </c>
      <c r="C24" s="393" t="s">
        <v>125</v>
      </c>
      <c r="D24" s="394">
        <v>1457.15</v>
      </c>
      <c r="E24" s="394">
        <v>9374.8439999999991</v>
      </c>
      <c r="F24" s="392">
        <f t="shared" si="19"/>
        <v>6.4336849329169947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234.09800000000001</v>
      </c>
      <c r="K24" s="396">
        <v>1403.902</v>
      </c>
      <c r="L24" s="396">
        <v>0.43099999999999999</v>
      </c>
      <c r="M24" s="396">
        <v>379.05500000000001</v>
      </c>
      <c r="N24" s="395">
        <f t="shared" si="20"/>
        <v>234.09800000000001</v>
      </c>
      <c r="O24" s="395">
        <f t="shared" si="21"/>
        <v>1782.9570000000001</v>
      </c>
      <c r="P24" s="392">
        <f t="shared" si="9"/>
        <v>7.6162846329315075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1691.248</v>
      </c>
      <c r="AA24" s="395">
        <f t="shared" si="8"/>
        <v>11157.800999999999</v>
      </c>
      <c r="AB24" s="392">
        <f t="shared" si="13"/>
        <v>6.5973772031068174</v>
      </c>
      <c r="AC24" s="392">
        <f t="shared" si="14"/>
        <v>7.9168526437281805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45491.993000000002</v>
      </c>
      <c r="E27" s="394">
        <v>330294.82999999996</v>
      </c>
      <c r="F27" s="392">
        <f t="shared" si="19"/>
        <v>7.260504722226611</v>
      </c>
      <c r="G27" s="394">
        <v>106.057</v>
      </c>
      <c r="H27" s="394">
        <v>923.43500000000006</v>
      </c>
      <c r="I27" s="392">
        <f t="shared" si="25"/>
        <v>8.7069688940852572</v>
      </c>
      <c r="J27" s="396">
        <v>68.62299999999999</v>
      </c>
      <c r="K27" s="396">
        <v>299.48099999999999</v>
      </c>
      <c r="L27" s="396">
        <v>0.107</v>
      </c>
      <c r="M27" s="396">
        <v>94.296999999999997</v>
      </c>
      <c r="N27" s="395">
        <f t="shared" si="20"/>
        <v>68.62299999999999</v>
      </c>
      <c r="O27" s="395">
        <f t="shared" si="21"/>
        <v>393.77800000000002</v>
      </c>
      <c r="P27" s="392">
        <f t="shared" si="9"/>
        <v>5.7382801684566411</v>
      </c>
      <c r="Q27" s="404">
        <v>956.072</v>
      </c>
      <c r="R27" s="404">
        <v>3541.1480000000001</v>
      </c>
      <c r="S27" s="404">
        <v>1.532</v>
      </c>
      <c r="T27" s="404">
        <v>1347.0069999999998</v>
      </c>
      <c r="U27" s="396">
        <v>1.8819999999999999</v>
      </c>
      <c r="V27" s="396">
        <v>1646.8290000000002</v>
      </c>
      <c r="W27" s="395">
        <f t="shared" si="10"/>
        <v>956.072</v>
      </c>
      <c r="X27" s="392">
        <f t="shared" si="11"/>
        <v>6534.9840000000004</v>
      </c>
      <c r="Y27" s="392">
        <f t="shared" si="12"/>
        <v>6.8352425340350944</v>
      </c>
      <c r="Z27" s="395">
        <f t="shared" si="8"/>
        <v>46622.745000000003</v>
      </c>
      <c r="AA27" s="395">
        <f t="shared" si="8"/>
        <v>338147.02699999994</v>
      </c>
      <c r="AB27" s="392">
        <f t="shared" si="13"/>
        <v>7.2528339333087297</v>
      </c>
      <c r="AC27" s="392">
        <f t="shared" si="14"/>
        <v>8.7034007199704746</v>
      </c>
    </row>
    <row r="28" spans="1:29" ht="15.75" x14ac:dyDescent="0.25">
      <c r="A28" s="602"/>
      <c r="B28" s="179" t="s">
        <v>11</v>
      </c>
      <c r="C28" s="393" t="s">
        <v>129</v>
      </c>
      <c r="D28" s="394">
        <v>2350.4769999999999</v>
      </c>
      <c r="E28" s="394">
        <v>16752.135999999999</v>
      </c>
      <c r="F28" s="392">
        <f t="shared" si="19"/>
        <v>7.1271218565423098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2350.4769999999999</v>
      </c>
      <c r="AA28" s="395">
        <f t="shared" si="8"/>
        <v>16752.135999999999</v>
      </c>
      <c r="AB28" s="392">
        <f t="shared" si="13"/>
        <v>7.1271218565423098</v>
      </c>
      <c r="AC28" s="392">
        <f t="shared" si="14"/>
        <v>8.5525462278507707</v>
      </c>
    </row>
    <row r="29" spans="1:29" ht="15.75" x14ac:dyDescent="0.25">
      <c r="A29" s="602"/>
      <c r="B29" s="179" t="s">
        <v>12</v>
      </c>
      <c r="C29" s="393" t="s">
        <v>130</v>
      </c>
      <c r="D29" s="394">
        <v>18159.758000000002</v>
      </c>
      <c r="E29" s="394">
        <v>137338.89000000001</v>
      </c>
      <c r="F29" s="392">
        <f t="shared" si="19"/>
        <v>7.5628149890543694</v>
      </c>
      <c r="G29" s="394">
        <v>1560.7840000000001</v>
      </c>
      <c r="H29" s="394">
        <v>11647.422</v>
      </c>
      <c r="I29" s="392">
        <f t="shared" si="25"/>
        <v>7.4625457462403508</v>
      </c>
      <c r="J29" s="396">
        <v>52.731000000000002</v>
      </c>
      <c r="K29" s="396">
        <v>314.96199999999999</v>
      </c>
      <c r="L29" s="396">
        <v>8.2000000000000003E-2</v>
      </c>
      <c r="M29" s="396">
        <v>71.652000000000001</v>
      </c>
      <c r="N29" s="395">
        <f t="shared" si="20"/>
        <v>52.731000000000002</v>
      </c>
      <c r="O29" s="395">
        <f t="shared" si="21"/>
        <v>386.61399999999998</v>
      </c>
      <c r="P29" s="392">
        <f t="shared" si="9"/>
        <v>7.3318161991997108</v>
      </c>
      <c r="Q29" s="404">
        <v>1185.925</v>
      </c>
      <c r="R29" s="404">
        <v>4356.7519999999995</v>
      </c>
      <c r="S29" s="404">
        <v>1.6120000000000001</v>
      </c>
      <c r="T29" s="404">
        <v>1417.6</v>
      </c>
      <c r="U29" s="396">
        <v>2.1309999999999998</v>
      </c>
      <c r="V29" s="396">
        <v>2201.9009999999998</v>
      </c>
      <c r="W29" s="395">
        <f t="shared" si="10"/>
        <v>1185.925</v>
      </c>
      <c r="X29" s="392">
        <f t="shared" si="11"/>
        <v>7976.2529999999988</v>
      </c>
      <c r="Y29" s="392">
        <f t="shared" si="12"/>
        <v>6.7257651200539659</v>
      </c>
      <c r="Z29" s="395">
        <f t="shared" si="8"/>
        <v>20959.198</v>
      </c>
      <c r="AA29" s="395">
        <f t="shared" si="8"/>
        <v>157349.179</v>
      </c>
      <c r="AB29" s="392">
        <f t="shared" si="13"/>
        <v>7.5074045772171241</v>
      </c>
      <c r="AC29" s="392">
        <f t="shared" si="14"/>
        <v>9.0088854926605482</v>
      </c>
    </row>
    <row r="30" spans="1:29" ht="15.75" x14ac:dyDescent="0.25">
      <c r="A30" s="602"/>
      <c r="B30" s="179" t="s">
        <v>13</v>
      </c>
      <c r="C30" s="393" t="s">
        <v>131</v>
      </c>
      <c r="D30" s="394">
        <v>2054.4259999999999</v>
      </c>
      <c r="E30" s="394">
        <v>13872.734999999999</v>
      </c>
      <c r="F30" s="392">
        <f t="shared" si="19"/>
        <v>6.7526087578720277</v>
      </c>
      <c r="G30" s="394">
        <v>0</v>
      </c>
      <c r="H30" s="394">
        <v>0</v>
      </c>
      <c r="I30" s="392" t="e">
        <f t="shared" si="25"/>
        <v>#DIV/0!</v>
      </c>
      <c r="J30" s="396">
        <v>963.35500000000002</v>
      </c>
      <c r="K30" s="396">
        <v>5478.8339999999998</v>
      </c>
      <c r="L30" s="396">
        <v>1.306</v>
      </c>
      <c r="M30" s="396">
        <v>1148.2370000000001</v>
      </c>
      <c r="N30" s="395">
        <f t="shared" si="20"/>
        <v>963.35500000000002</v>
      </c>
      <c r="O30" s="395">
        <f t="shared" si="21"/>
        <v>6627.0709999999999</v>
      </c>
      <c r="P30" s="392">
        <f t="shared" si="9"/>
        <v>6.8791577352066478</v>
      </c>
      <c r="Q30" s="404">
        <v>1597.8030000000001</v>
      </c>
      <c r="R30" s="404">
        <v>5904.0139999999992</v>
      </c>
      <c r="S30" s="404">
        <v>1.8849999999999998</v>
      </c>
      <c r="T30" s="404">
        <v>1656.0809999999999</v>
      </c>
      <c r="U30" s="396">
        <v>2.048</v>
      </c>
      <c r="V30" s="396">
        <v>2404.4530000000004</v>
      </c>
      <c r="W30" s="395">
        <f t="shared" si="10"/>
        <v>1597.8030000000001</v>
      </c>
      <c r="X30" s="392">
        <f t="shared" si="11"/>
        <v>9964.5479999999989</v>
      </c>
      <c r="Y30" s="392">
        <f t="shared" si="12"/>
        <v>6.2364058648031069</v>
      </c>
      <c r="Z30" s="395">
        <f t="shared" si="8"/>
        <v>4615.5840000000007</v>
      </c>
      <c r="AA30" s="395">
        <f t="shared" si="8"/>
        <v>30464.353999999999</v>
      </c>
      <c r="AB30" s="392">
        <f t="shared" si="13"/>
        <v>6.6003248992976822</v>
      </c>
      <c r="AC30" s="392">
        <f t="shared" si="14"/>
        <v>7.9203898791572183</v>
      </c>
    </row>
    <row r="31" spans="1:2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/>
      <c r="AC31" s="392"/>
    </row>
    <row r="32" spans="1:29" s="408" customFormat="1" ht="24" x14ac:dyDescent="0.25">
      <c r="B32" s="409" t="s">
        <v>31</v>
      </c>
      <c r="C32" s="410">
        <v>600</v>
      </c>
      <c r="D32" s="411">
        <f>D23+D14+D6</f>
        <v>69513.804000000004</v>
      </c>
      <c r="E32" s="411">
        <f>E23+E14+E6</f>
        <v>507633.43499999994</v>
      </c>
      <c r="F32" s="411">
        <f>E32/D32</f>
        <v>7.3026277629692071</v>
      </c>
      <c r="G32" s="411">
        <f>G23+G14+G6</f>
        <v>1666.8410000000001</v>
      </c>
      <c r="H32" s="411">
        <f>H23+H14+H6</f>
        <v>12570.857</v>
      </c>
      <c r="I32" s="411">
        <f>H32/G32</f>
        <v>7.541725335529903</v>
      </c>
      <c r="J32" s="411">
        <f t="shared" ref="J32:O32" si="26">J6+J14+J23</f>
        <v>15550.839</v>
      </c>
      <c r="K32" s="411">
        <f t="shared" si="26"/>
        <v>72351.721999999994</v>
      </c>
      <c r="L32" s="411">
        <f t="shared" si="26"/>
        <v>23.997000000000007</v>
      </c>
      <c r="M32" s="411">
        <f t="shared" si="26"/>
        <v>21094.284</v>
      </c>
      <c r="N32" s="411">
        <f t="shared" si="26"/>
        <v>15550.839</v>
      </c>
      <c r="O32" s="411">
        <f t="shared" si="26"/>
        <v>93446.005999999994</v>
      </c>
      <c r="P32" s="412">
        <f t="shared" ref="P32:P40" si="27">O32/N32</f>
        <v>6.0090652343580944</v>
      </c>
      <c r="Q32" s="411">
        <f t="shared" ref="Q32:X32" si="28">Q6+Q14+Q23</f>
        <v>10526.375</v>
      </c>
      <c r="R32" s="411">
        <f t="shared" si="28"/>
        <v>34780.777999999998</v>
      </c>
      <c r="S32" s="411">
        <f t="shared" si="28"/>
        <v>15.443999999999999</v>
      </c>
      <c r="T32" s="411">
        <f t="shared" si="28"/>
        <v>13575.840999999999</v>
      </c>
      <c r="U32" s="411">
        <f t="shared" si="28"/>
        <v>17.304000000000002</v>
      </c>
      <c r="V32" s="411">
        <f t="shared" si="28"/>
        <v>16191.742</v>
      </c>
      <c r="W32" s="411">
        <f t="shared" si="28"/>
        <v>10526.375</v>
      </c>
      <c r="X32" s="411">
        <f t="shared" si="28"/>
        <v>64548.361000000004</v>
      </c>
      <c r="Y32" s="412">
        <f t="shared" ref="Y32:Y40" si="29">X32/W32</f>
        <v>6.1320598021636137</v>
      </c>
      <c r="Z32" s="412">
        <f t="shared" si="8"/>
        <v>97257.858999999997</v>
      </c>
      <c r="AA32" s="412">
        <f t="shared" si="8"/>
        <v>678198.65899999999</v>
      </c>
      <c r="AB32" s="413">
        <f t="shared" si="13"/>
        <v>6.9732016103706336</v>
      </c>
      <c r="AC32" s="414">
        <f t="shared" ref="AC32:AC40" si="30">AB32*1.2</f>
        <v>8.3678419324447599</v>
      </c>
    </row>
    <row r="33" spans="1:29" s="415" customFormat="1" ht="15.75" x14ac:dyDescent="0.25">
      <c r="B33" s="416" t="s">
        <v>22</v>
      </c>
      <c r="C33" s="417"/>
      <c r="D33" s="418">
        <f>SUM(D34:D40)</f>
        <v>69513.804000000004</v>
      </c>
      <c r="E33" s="418">
        <f>SUM(E34:E40)</f>
        <v>507633.43499999994</v>
      </c>
      <c r="F33" s="419">
        <f t="shared" ref="F33:F40" si="31">E33/D33</f>
        <v>7.3026277629692071</v>
      </c>
      <c r="G33" s="418">
        <f>G32</f>
        <v>1666.8410000000001</v>
      </c>
      <c r="H33" s="418">
        <f t="shared" ref="H33:I36" si="32">H32</f>
        <v>12570.857</v>
      </c>
      <c r="I33" s="418">
        <f t="shared" si="32"/>
        <v>7.541725335529903</v>
      </c>
      <c r="J33" s="419">
        <f>J32</f>
        <v>15550.839</v>
      </c>
      <c r="K33" s="419">
        <f t="shared" ref="K33:X33" si="33">K32</f>
        <v>72351.721999999994</v>
      </c>
      <c r="L33" s="419">
        <f t="shared" si="33"/>
        <v>23.997000000000007</v>
      </c>
      <c r="M33" s="419">
        <f t="shared" si="33"/>
        <v>21094.284</v>
      </c>
      <c r="N33" s="419">
        <f t="shared" si="33"/>
        <v>15550.839</v>
      </c>
      <c r="O33" s="419">
        <f t="shared" si="33"/>
        <v>93446.005999999994</v>
      </c>
      <c r="P33" s="420">
        <f t="shared" si="27"/>
        <v>6.0090652343580944</v>
      </c>
      <c r="Q33" s="419">
        <f t="shared" si="33"/>
        <v>10526.375</v>
      </c>
      <c r="R33" s="419">
        <f t="shared" si="33"/>
        <v>34780.777999999998</v>
      </c>
      <c r="S33" s="419">
        <f t="shared" si="33"/>
        <v>15.443999999999999</v>
      </c>
      <c r="T33" s="419">
        <f t="shared" si="33"/>
        <v>13575.840999999999</v>
      </c>
      <c r="U33" s="419">
        <f t="shared" si="33"/>
        <v>17.304000000000002</v>
      </c>
      <c r="V33" s="419">
        <f t="shared" si="33"/>
        <v>16191.742</v>
      </c>
      <c r="W33" s="419">
        <f t="shared" si="33"/>
        <v>10526.375</v>
      </c>
      <c r="X33" s="419">
        <f t="shared" si="33"/>
        <v>64548.361000000004</v>
      </c>
      <c r="Y33" s="420">
        <f t="shared" si="29"/>
        <v>6.1320598021636137</v>
      </c>
      <c r="Z33" s="420">
        <f t="shared" si="8"/>
        <v>97257.858999999997</v>
      </c>
      <c r="AA33" s="420">
        <f t="shared" si="8"/>
        <v>678198.65899999999</v>
      </c>
      <c r="AB33" s="392">
        <f t="shared" si="13"/>
        <v>6.9732016103706336</v>
      </c>
      <c r="AC33" s="392">
        <f t="shared" si="30"/>
        <v>8.3678419324447599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4">D7+D15+D24</f>
        <v>1457.15</v>
      </c>
      <c r="E34" s="420">
        <f t="shared" si="34"/>
        <v>9374.8439999999991</v>
      </c>
      <c r="F34" s="420">
        <f t="shared" si="31"/>
        <v>6.4336849329169947</v>
      </c>
      <c r="G34" s="420">
        <f t="shared" ref="G34:H40" si="35">G7+G15+G24</f>
        <v>0</v>
      </c>
      <c r="H34" s="420">
        <f t="shared" si="35"/>
        <v>0</v>
      </c>
      <c r="I34" s="418">
        <f t="shared" si="32"/>
        <v>7.541725335529903</v>
      </c>
      <c r="J34" s="420">
        <f t="shared" ref="J34:O40" si="36">J7+J15+J24</f>
        <v>2601.0450000000001</v>
      </c>
      <c r="K34" s="420">
        <f t="shared" si="36"/>
        <v>10894.494000000001</v>
      </c>
      <c r="L34" s="420">
        <f t="shared" si="36"/>
        <v>4.9479999999999995</v>
      </c>
      <c r="M34" s="420">
        <f t="shared" si="36"/>
        <v>4349.37</v>
      </c>
      <c r="N34" s="420">
        <f t="shared" si="36"/>
        <v>2601.0450000000001</v>
      </c>
      <c r="O34" s="420">
        <f t="shared" si="36"/>
        <v>15243.864</v>
      </c>
      <c r="P34" s="420">
        <f t="shared" si="27"/>
        <v>5.8606690772362642</v>
      </c>
      <c r="Q34" s="420">
        <f t="shared" ref="Q34:X40" si="37">Q7+Q15+Q24</f>
        <v>1156.1470000000002</v>
      </c>
      <c r="R34" s="420">
        <f t="shared" si="37"/>
        <v>3295.0030000000002</v>
      </c>
      <c r="S34" s="420">
        <f t="shared" si="37"/>
        <v>1.9419999999999999</v>
      </c>
      <c r="T34" s="420">
        <f t="shared" si="37"/>
        <v>1707.3419999999999</v>
      </c>
      <c r="U34" s="420">
        <f t="shared" si="37"/>
        <v>2.3290000000000002</v>
      </c>
      <c r="V34" s="420">
        <f t="shared" si="37"/>
        <v>792.9369999999999</v>
      </c>
      <c r="W34" s="420">
        <f t="shared" si="37"/>
        <v>1156.1470000000002</v>
      </c>
      <c r="X34" s="420">
        <f t="shared" si="37"/>
        <v>5795.2820000000002</v>
      </c>
      <c r="Y34" s="420">
        <f t="shared" si="29"/>
        <v>5.0125823100349693</v>
      </c>
      <c r="Z34" s="420">
        <f t="shared" si="8"/>
        <v>5214.3420000000006</v>
      </c>
      <c r="AA34" s="420">
        <f t="shared" si="8"/>
        <v>30413.989999999998</v>
      </c>
      <c r="AB34" s="392">
        <f t="shared" si="13"/>
        <v>5.8327570381842992</v>
      </c>
      <c r="AC34" s="392">
        <f t="shared" si="30"/>
        <v>6.9993084458211587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4"/>
        <v>0</v>
      </c>
      <c r="E35" s="420">
        <f>E8+E16+E25</f>
        <v>0</v>
      </c>
      <c r="F35" s="420" t="e">
        <f t="shared" si="31"/>
        <v>#DIV/0!</v>
      </c>
      <c r="G35" s="420">
        <f t="shared" si="35"/>
        <v>0</v>
      </c>
      <c r="H35" s="420">
        <f t="shared" si="35"/>
        <v>0</v>
      </c>
      <c r="I35" s="418">
        <f t="shared" si="32"/>
        <v>7.541725335529903</v>
      </c>
      <c r="J35" s="420">
        <f t="shared" si="36"/>
        <v>0</v>
      </c>
      <c r="K35" s="420">
        <f t="shared" si="36"/>
        <v>0</v>
      </c>
      <c r="L35" s="420">
        <f t="shared" si="36"/>
        <v>0</v>
      </c>
      <c r="M35" s="420">
        <f t="shared" si="36"/>
        <v>0</v>
      </c>
      <c r="N35" s="420">
        <f t="shared" si="36"/>
        <v>0</v>
      </c>
      <c r="O35" s="420">
        <f t="shared" si="36"/>
        <v>0</v>
      </c>
      <c r="P35" s="420" t="e">
        <f t="shared" si="27"/>
        <v>#DIV/0!</v>
      </c>
      <c r="Q35" s="420">
        <f t="shared" si="37"/>
        <v>0</v>
      </c>
      <c r="R35" s="420">
        <f t="shared" si="37"/>
        <v>0</v>
      </c>
      <c r="S35" s="420">
        <f t="shared" si="37"/>
        <v>0</v>
      </c>
      <c r="T35" s="420">
        <f t="shared" si="37"/>
        <v>0</v>
      </c>
      <c r="U35" s="420">
        <f t="shared" si="37"/>
        <v>0</v>
      </c>
      <c r="V35" s="420">
        <f t="shared" si="37"/>
        <v>0</v>
      </c>
      <c r="W35" s="420">
        <f t="shared" si="37"/>
        <v>0</v>
      </c>
      <c r="X35" s="420">
        <f t="shared" si="37"/>
        <v>0</v>
      </c>
      <c r="Y35" s="420" t="e">
        <f t="shared" si="29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0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4"/>
        <v>0</v>
      </c>
      <c r="E36" s="420">
        <f t="shared" si="34"/>
        <v>0</v>
      </c>
      <c r="F36" s="420" t="e">
        <f t="shared" si="31"/>
        <v>#DIV/0!</v>
      </c>
      <c r="G36" s="420">
        <f t="shared" si="35"/>
        <v>0</v>
      </c>
      <c r="H36" s="420">
        <f t="shared" si="35"/>
        <v>0</v>
      </c>
      <c r="I36" s="418">
        <f t="shared" si="32"/>
        <v>7.541725335529903</v>
      </c>
      <c r="J36" s="420">
        <f t="shared" si="36"/>
        <v>0</v>
      </c>
      <c r="K36" s="420">
        <f t="shared" si="36"/>
        <v>0</v>
      </c>
      <c r="L36" s="420">
        <f t="shared" si="36"/>
        <v>0</v>
      </c>
      <c r="M36" s="420">
        <f t="shared" si="36"/>
        <v>0</v>
      </c>
      <c r="N36" s="420">
        <f t="shared" si="36"/>
        <v>0</v>
      </c>
      <c r="O36" s="420">
        <f t="shared" si="36"/>
        <v>0</v>
      </c>
      <c r="P36" s="420" t="e">
        <f t="shared" si="27"/>
        <v>#DIV/0!</v>
      </c>
      <c r="Q36" s="420">
        <f t="shared" si="37"/>
        <v>0</v>
      </c>
      <c r="R36" s="420">
        <f t="shared" si="37"/>
        <v>0</v>
      </c>
      <c r="S36" s="420">
        <f t="shared" si="37"/>
        <v>0</v>
      </c>
      <c r="T36" s="420">
        <f t="shared" si="37"/>
        <v>0</v>
      </c>
      <c r="U36" s="420">
        <f t="shared" si="37"/>
        <v>0</v>
      </c>
      <c r="V36" s="420">
        <f t="shared" si="37"/>
        <v>0</v>
      </c>
      <c r="W36" s="420">
        <f t="shared" si="37"/>
        <v>0</v>
      </c>
      <c r="X36" s="420">
        <f t="shared" si="37"/>
        <v>0</v>
      </c>
      <c r="Y36" s="420" t="e">
        <f t="shared" si="29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0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4"/>
        <v>45491.993000000002</v>
      </c>
      <c r="E37" s="420">
        <f t="shared" si="34"/>
        <v>330294.82999999996</v>
      </c>
      <c r="F37" s="420">
        <f t="shared" si="31"/>
        <v>7.260504722226611</v>
      </c>
      <c r="G37" s="420">
        <f t="shared" si="35"/>
        <v>106.057</v>
      </c>
      <c r="H37" s="420">
        <f t="shared" si="35"/>
        <v>923.43500000000006</v>
      </c>
      <c r="I37" s="420">
        <f t="shared" ref="I37:I40" si="38">H37/G37</f>
        <v>8.7069688940852572</v>
      </c>
      <c r="J37" s="420">
        <f t="shared" si="36"/>
        <v>9912.7909999999993</v>
      </c>
      <c r="K37" s="420">
        <f t="shared" si="36"/>
        <v>45618.411999999997</v>
      </c>
      <c r="L37" s="420">
        <f t="shared" si="36"/>
        <v>14.409000000000001</v>
      </c>
      <c r="M37" s="420">
        <f t="shared" si="36"/>
        <v>12666.476000000001</v>
      </c>
      <c r="N37" s="420">
        <f t="shared" si="36"/>
        <v>9912.7909999999993</v>
      </c>
      <c r="O37" s="420">
        <f t="shared" si="36"/>
        <v>58284.887999999999</v>
      </c>
      <c r="P37" s="420">
        <f t="shared" si="27"/>
        <v>5.8797656482417517</v>
      </c>
      <c r="Q37" s="420">
        <f t="shared" si="37"/>
        <v>5097.9060000000009</v>
      </c>
      <c r="R37" s="420">
        <f t="shared" si="37"/>
        <v>16613.898000000001</v>
      </c>
      <c r="S37" s="420">
        <f t="shared" si="37"/>
        <v>7.6639999999999997</v>
      </c>
      <c r="T37" s="420">
        <f t="shared" si="37"/>
        <v>6737.2099999999991</v>
      </c>
      <c r="U37" s="420">
        <f t="shared" si="37"/>
        <v>8.5890000000000004</v>
      </c>
      <c r="V37" s="420">
        <f t="shared" si="37"/>
        <v>8424.9809999999998</v>
      </c>
      <c r="W37" s="420">
        <f t="shared" si="37"/>
        <v>5097.9060000000009</v>
      </c>
      <c r="X37" s="420">
        <f t="shared" si="37"/>
        <v>31776.089000000004</v>
      </c>
      <c r="Y37" s="420">
        <f t="shared" si="29"/>
        <v>6.2331649504718207</v>
      </c>
      <c r="Z37" s="420">
        <f t="shared" si="8"/>
        <v>60608.747000000003</v>
      </c>
      <c r="AA37" s="420">
        <f t="shared" si="8"/>
        <v>421279.24199999997</v>
      </c>
      <c r="AB37" s="392">
        <f t="shared" si="13"/>
        <v>6.9507993953414013</v>
      </c>
      <c r="AC37" s="392">
        <f t="shared" si="30"/>
        <v>8.3409592744096805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4"/>
        <v>2350.4769999999999</v>
      </c>
      <c r="E38" s="420">
        <f t="shared" si="34"/>
        <v>16752.135999999999</v>
      </c>
      <c r="F38" s="420">
        <f t="shared" si="31"/>
        <v>7.1271218565423098</v>
      </c>
      <c r="G38" s="420">
        <f t="shared" si="35"/>
        <v>0</v>
      </c>
      <c r="H38" s="420">
        <f t="shared" si="35"/>
        <v>0</v>
      </c>
      <c r="I38" s="420" t="e">
        <f t="shared" si="38"/>
        <v>#DIV/0!</v>
      </c>
      <c r="J38" s="420">
        <f t="shared" si="36"/>
        <v>203.726</v>
      </c>
      <c r="K38" s="420">
        <f t="shared" si="36"/>
        <v>1146.318</v>
      </c>
      <c r="L38" s="420">
        <f t="shared" si="36"/>
        <v>0.33</v>
      </c>
      <c r="M38" s="420">
        <f t="shared" si="36"/>
        <v>290.16800000000001</v>
      </c>
      <c r="N38" s="420">
        <f t="shared" si="36"/>
        <v>203.726</v>
      </c>
      <c r="O38" s="420">
        <f t="shared" si="36"/>
        <v>1436.4859999999999</v>
      </c>
      <c r="P38" s="420">
        <f t="shared" si="27"/>
        <v>7.0510685921286429</v>
      </c>
      <c r="Q38" s="420">
        <f t="shared" si="37"/>
        <v>0</v>
      </c>
      <c r="R38" s="420">
        <f t="shared" si="37"/>
        <v>0</v>
      </c>
      <c r="S38" s="420">
        <f t="shared" si="37"/>
        <v>0</v>
      </c>
      <c r="T38" s="420">
        <f t="shared" si="37"/>
        <v>0</v>
      </c>
      <c r="U38" s="420">
        <f t="shared" si="37"/>
        <v>0</v>
      </c>
      <c r="V38" s="420">
        <f t="shared" si="37"/>
        <v>0</v>
      </c>
      <c r="W38" s="420">
        <f t="shared" si="37"/>
        <v>0</v>
      </c>
      <c r="X38" s="420">
        <f t="shared" si="37"/>
        <v>0</v>
      </c>
      <c r="Y38" s="420" t="e">
        <f t="shared" si="29"/>
        <v>#DIV/0!</v>
      </c>
      <c r="Z38" s="420">
        <f t="shared" si="8"/>
        <v>2554.203</v>
      </c>
      <c r="AA38" s="420">
        <f t="shared" si="8"/>
        <v>18188.621999999999</v>
      </c>
      <c r="AB38" s="392">
        <f t="shared" si="13"/>
        <v>7.1210557657320113</v>
      </c>
      <c r="AC38" s="392">
        <f t="shared" si="30"/>
        <v>8.5452669188784132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4"/>
        <v>18159.758000000002</v>
      </c>
      <c r="E39" s="420">
        <f t="shared" si="34"/>
        <v>137338.89000000001</v>
      </c>
      <c r="F39" s="420">
        <f t="shared" si="31"/>
        <v>7.5628149890543694</v>
      </c>
      <c r="G39" s="420">
        <f t="shared" si="35"/>
        <v>1560.7840000000001</v>
      </c>
      <c r="H39" s="420">
        <f t="shared" si="35"/>
        <v>11647.422</v>
      </c>
      <c r="I39" s="420">
        <f t="shared" si="38"/>
        <v>7.4625457462403508</v>
      </c>
      <c r="J39" s="420">
        <f t="shared" si="36"/>
        <v>1501.0219999999999</v>
      </c>
      <c r="K39" s="420">
        <f t="shared" si="36"/>
        <v>7686.0810000000001</v>
      </c>
      <c r="L39" s="420">
        <f t="shared" si="36"/>
        <v>2.4359999999999999</v>
      </c>
      <c r="M39" s="420">
        <f t="shared" si="36"/>
        <v>2140.712</v>
      </c>
      <c r="N39" s="420">
        <f t="shared" si="36"/>
        <v>1501.0219999999999</v>
      </c>
      <c r="O39" s="420">
        <f t="shared" si="36"/>
        <v>9826.7929999999997</v>
      </c>
      <c r="P39" s="420">
        <f t="shared" si="27"/>
        <v>6.5467348246727894</v>
      </c>
      <c r="Q39" s="420">
        <f t="shared" si="37"/>
        <v>2239.6320000000001</v>
      </c>
      <c r="R39" s="420">
        <f t="shared" si="37"/>
        <v>7770.4389999999994</v>
      </c>
      <c r="S39" s="420">
        <f t="shared" si="37"/>
        <v>3.3150000000000004</v>
      </c>
      <c r="T39" s="420">
        <f t="shared" si="37"/>
        <v>2914.7649999999999</v>
      </c>
      <c r="U39" s="420">
        <f t="shared" si="37"/>
        <v>4.1779999999999999</v>
      </c>
      <c r="V39" s="420">
        <f t="shared" si="37"/>
        <v>4386.3980000000001</v>
      </c>
      <c r="W39" s="420">
        <f t="shared" si="37"/>
        <v>2239.6320000000001</v>
      </c>
      <c r="X39" s="420">
        <f t="shared" si="37"/>
        <v>15071.601999999999</v>
      </c>
      <c r="Y39" s="420">
        <f t="shared" si="29"/>
        <v>6.7294993106010264</v>
      </c>
      <c r="Z39" s="420">
        <f t="shared" si="8"/>
        <v>23461.196000000004</v>
      </c>
      <c r="AA39" s="420">
        <f t="shared" si="8"/>
        <v>173884.70699999999</v>
      </c>
      <c r="AB39" s="392">
        <f t="shared" si="13"/>
        <v>7.4115874996313051</v>
      </c>
      <c r="AC39" s="392">
        <f t="shared" si="30"/>
        <v>8.8939049995575665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4"/>
        <v>2054.4259999999999</v>
      </c>
      <c r="E40" s="420">
        <f t="shared" si="34"/>
        <v>13872.734999999999</v>
      </c>
      <c r="F40" s="420">
        <f t="shared" si="31"/>
        <v>6.7526087578720277</v>
      </c>
      <c r="G40" s="420">
        <f t="shared" si="35"/>
        <v>0</v>
      </c>
      <c r="H40" s="420">
        <f t="shared" si="35"/>
        <v>0</v>
      </c>
      <c r="I40" s="420" t="e">
        <f t="shared" si="38"/>
        <v>#DIV/0!</v>
      </c>
      <c r="J40" s="420">
        <f t="shared" si="36"/>
        <v>1332.2550000000001</v>
      </c>
      <c r="K40" s="420">
        <f t="shared" si="36"/>
        <v>7006.4169999999995</v>
      </c>
      <c r="L40" s="420">
        <f t="shared" si="36"/>
        <v>1.8740000000000001</v>
      </c>
      <c r="M40" s="420">
        <f t="shared" si="36"/>
        <v>1647.558</v>
      </c>
      <c r="N40" s="420">
        <f t="shared" si="36"/>
        <v>1332.2550000000001</v>
      </c>
      <c r="O40" s="420">
        <f t="shared" si="36"/>
        <v>8653.9750000000004</v>
      </c>
      <c r="P40" s="420">
        <f t="shared" si="27"/>
        <v>6.4957346754187446</v>
      </c>
      <c r="Q40" s="420">
        <f t="shared" si="37"/>
        <v>2032.69</v>
      </c>
      <c r="R40" s="420">
        <f t="shared" si="37"/>
        <v>7101.4379999999992</v>
      </c>
      <c r="S40" s="420">
        <f t="shared" si="37"/>
        <v>2.5229999999999997</v>
      </c>
      <c r="T40" s="420">
        <f t="shared" si="37"/>
        <v>2216.5239999999999</v>
      </c>
      <c r="U40" s="420">
        <f t="shared" si="37"/>
        <v>2.2080000000000002</v>
      </c>
      <c r="V40" s="420">
        <f t="shared" si="37"/>
        <v>2587.4260000000004</v>
      </c>
      <c r="W40" s="420">
        <f t="shared" si="37"/>
        <v>2032.69</v>
      </c>
      <c r="X40" s="420">
        <f t="shared" si="37"/>
        <v>11905.387999999999</v>
      </c>
      <c r="Y40" s="420">
        <f t="shared" si="29"/>
        <v>5.8569619568158444</v>
      </c>
      <c r="Z40" s="420">
        <f t="shared" si="8"/>
        <v>5419.3710000000001</v>
      </c>
      <c r="AA40" s="420">
        <f t="shared" si="8"/>
        <v>34432.097999999998</v>
      </c>
      <c r="AB40" s="392">
        <f t="shared" si="13"/>
        <v>6.3535229457440723</v>
      </c>
      <c r="AC40" s="392">
        <f t="shared" si="30"/>
        <v>7.6242275348928867</v>
      </c>
    </row>
    <row r="41" spans="1:29" ht="15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ht="15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ht="15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ht="15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ht="15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ht="15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ht="15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25" right="0.25" top="0.75" bottom="0.75" header="0.3" footer="0.3"/>
  <pageSetup paperSize="9" scale="6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48"/>
  <sheetViews>
    <sheetView view="pageBreakPreview" topLeftCell="Z1" zoomScale="70" zoomScaleNormal="40" zoomScaleSheetLayoutView="70" workbookViewId="0">
      <selection activeCell="P14" sqref="P14"/>
    </sheetView>
  </sheetViews>
  <sheetFormatPr defaultRowHeight="45" customHeight="1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17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1" width="15.71093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8" width="15.7109375" hidden="1" customWidth="1" outlineLevel="1"/>
    <col min="19" max="19" width="11.5703125" hidden="1" customWidth="1" outlineLevel="1"/>
    <col min="20" max="24" width="15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</cols>
  <sheetData>
    <row r="1" spans="1:29" ht="15.75" x14ac:dyDescent="0.25">
      <c r="H1" s="610" t="s">
        <v>73</v>
      </c>
      <c r="I1" s="610"/>
    </row>
    <row r="2" spans="1:29" s="112" customFormat="1" ht="93.7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</row>
    <row r="3" spans="1:29" ht="31.5" customHeight="1" x14ac:dyDescent="0.25">
      <c r="B3" s="612" t="s">
        <v>195</v>
      </c>
      <c r="C3" s="612"/>
      <c r="D3" s="612"/>
      <c r="E3" s="612"/>
      <c r="F3" s="612"/>
      <c r="G3" s="612"/>
      <c r="H3" s="612"/>
      <c r="I3" s="612"/>
      <c r="J3" s="612"/>
      <c r="K3" s="612"/>
      <c r="L3" s="612"/>
      <c r="M3" s="612"/>
      <c r="N3" s="612"/>
      <c r="O3" s="612"/>
      <c r="P3" s="612"/>
      <c r="Q3" s="612"/>
      <c r="R3" s="612"/>
      <c r="S3" s="612"/>
      <c r="T3" s="612"/>
      <c r="U3" s="612"/>
      <c r="V3" s="612"/>
      <c r="W3" s="612"/>
      <c r="X3" s="612"/>
      <c r="Y3" s="612"/>
      <c r="Z3" s="612"/>
      <c r="AA3" s="612"/>
      <c r="AB3" s="612"/>
      <c r="AC3" s="612"/>
    </row>
    <row r="4" spans="1:29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</row>
    <row r="5" spans="1:29" ht="85.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</row>
    <row r="6" spans="1:2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3005.9080000000004</v>
      </c>
      <c r="K6" s="392">
        <f t="shared" si="4"/>
        <v>10917.248</v>
      </c>
      <c r="L6" s="392">
        <f t="shared" si="4"/>
        <v>5.7889999999999997</v>
      </c>
      <c r="M6" s="392">
        <f t="shared" si="4"/>
        <v>4990.5650000000005</v>
      </c>
      <c r="N6" s="392">
        <f t="shared" ref="N6:N13" si="5">J6</f>
        <v>3005.9080000000004</v>
      </c>
      <c r="O6" s="392">
        <f t="shared" ref="O6:O13" si="6">K6+M6</f>
        <v>15907.813</v>
      </c>
      <c r="P6" s="392">
        <f>O6/N6</f>
        <v>5.2921822623979171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392" t="e">
        <f>X6/W6</f>
        <v>#DIV/0!</v>
      </c>
      <c r="Z6" s="392">
        <f t="shared" ref="Z6:AA40" si="8">W6+N6+G6+D6</f>
        <v>3005.9080000000004</v>
      </c>
      <c r="AA6" s="392">
        <f t="shared" si="8"/>
        <v>15907.813</v>
      </c>
      <c r="AB6" s="392">
        <f>IFERROR(AA6/Z6,0)</f>
        <v>5.2921822623979171</v>
      </c>
      <c r="AC6" s="392">
        <f>AB6*1.2</f>
        <v>6.3506187148775002</v>
      </c>
    </row>
    <row r="7" spans="1:29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1967.9090000000001</v>
      </c>
      <c r="K7" s="394">
        <v>7162.0370000000003</v>
      </c>
      <c r="L7" s="394">
        <v>4.0659999999999998</v>
      </c>
      <c r="M7" s="394">
        <v>3504.933</v>
      </c>
      <c r="N7" s="395">
        <f t="shared" si="5"/>
        <v>1967.9090000000001</v>
      </c>
      <c r="O7" s="395">
        <f t="shared" si="6"/>
        <v>10666.970000000001</v>
      </c>
      <c r="P7" s="392">
        <f t="shared" ref="P7:P30" si="9">O7/N7</f>
        <v>5.4204589744749381</v>
      </c>
      <c r="Q7" s="396"/>
      <c r="R7" s="396"/>
      <c r="S7" s="396"/>
      <c r="T7" s="396"/>
      <c r="U7" s="396"/>
      <c r="V7" s="396"/>
      <c r="W7" s="395">
        <f t="shared" ref="W7:W30" si="10">Q7</f>
        <v>0</v>
      </c>
      <c r="X7" s="392">
        <f t="shared" ref="X7:X30" si="11">R7+T7+V7</f>
        <v>0</v>
      </c>
      <c r="Y7" s="392" t="e">
        <f t="shared" ref="Y7:Y30" si="12">X7/W7</f>
        <v>#DIV/0!</v>
      </c>
      <c r="Z7" s="395">
        <f t="shared" si="8"/>
        <v>1967.9090000000001</v>
      </c>
      <c r="AA7" s="395">
        <f t="shared" si="8"/>
        <v>10666.970000000001</v>
      </c>
      <c r="AB7" s="392">
        <f t="shared" ref="AB7:AB40" si="13">IFERROR(AA7/Z7,0)</f>
        <v>5.4204589744749381</v>
      </c>
      <c r="AC7" s="392">
        <f t="shared" ref="AC7:AC29" si="14">AB7*1.2</f>
        <v>6.5045507693699252</v>
      </c>
    </row>
    <row r="8" spans="1:29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/>
      <c r="R8" s="396"/>
      <c r="S8" s="396"/>
      <c r="T8" s="396"/>
      <c r="U8" s="396"/>
      <c r="V8" s="396"/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395">
        <f t="shared" si="8"/>
        <v>0</v>
      </c>
      <c r="AA8" s="395">
        <f t="shared" si="8"/>
        <v>0</v>
      </c>
      <c r="AB8" s="392">
        <f t="shared" si="13"/>
        <v>0</v>
      </c>
      <c r="AC8" s="392">
        <f t="shared" si="14"/>
        <v>0</v>
      </c>
    </row>
    <row r="9" spans="1:29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/>
      <c r="R9" s="396"/>
      <c r="S9" s="396"/>
      <c r="T9" s="396"/>
      <c r="U9" s="396"/>
      <c r="V9" s="396"/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395">
        <f t="shared" si="8"/>
        <v>0</v>
      </c>
      <c r="AA9" s="395">
        <f t="shared" si="8"/>
        <v>0</v>
      </c>
      <c r="AB9" s="392">
        <f t="shared" si="13"/>
        <v>0</v>
      </c>
      <c r="AC9" s="392">
        <f t="shared" si="14"/>
        <v>0</v>
      </c>
    </row>
    <row r="10" spans="1:29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1037.999</v>
      </c>
      <c r="K10" s="394">
        <v>3755.2109999999998</v>
      </c>
      <c r="L10" s="394">
        <v>1.7230000000000001</v>
      </c>
      <c r="M10" s="394">
        <v>1485.6320000000001</v>
      </c>
      <c r="N10" s="395">
        <f t="shared" si="5"/>
        <v>1037.999</v>
      </c>
      <c r="O10" s="395">
        <f t="shared" si="6"/>
        <v>5240.8429999999998</v>
      </c>
      <c r="P10" s="392">
        <f t="shared" si="9"/>
        <v>5.048986559717302</v>
      </c>
      <c r="Q10" s="396"/>
      <c r="R10" s="396"/>
      <c r="S10" s="396"/>
      <c r="T10" s="396"/>
      <c r="U10" s="396"/>
      <c r="V10" s="396"/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395">
        <f t="shared" si="8"/>
        <v>1037.999</v>
      </c>
      <c r="AA10" s="395">
        <f t="shared" si="8"/>
        <v>5240.8429999999998</v>
      </c>
      <c r="AB10" s="392">
        <f t="shared" si="13"/>
        <v>5.048986559717302</v>
      </c>
      <c r="AC10" s="392">
        <f t="shared" si="14"/>
        <v>6.0587838716607623</v>
      </c>
    </row>
    <row r="11" spans="1:29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/>
      <c r="R11" s="396"/>
      <c r="S11" s="396"/>
      <c r="T11" s="396"/>
      <c r="U11" s="396"/>
      <c r="V11" s="396"/>
      <c r="W11" s="395">
        <f t="shared" si="10"/>
        <v>0</v>
      </c>
      <c r="X11" s="392">
        <f t="shared" si="11"/>
        <v>0</v>
      </c>
      <c r="Y11" s="392" t="e">
        <f t="shared" si="12"/>
        <v>#DIV/0!</v>
      </c>
      <c r="Z11" s="395">
        <f t="shared" si="8"/>
        <v>0</v>
      </c>
      <c r="AA11" s="395">
        <f t="shared" si="8"/>
        <v>0</v>
      </c>
      <c r="AB11" s="392">
        <f t="shared" si="13"/>
        <v>0</v>
      </c>
      <c r="AC11" s="392">
        <f t="shared" si="14"/>
        <v>0</v>
      </c>
    </row>
    <row r="12" spans="1:29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/>
      <c r="R12" s="396"/>
      <c r="S12" s="396"/>
      <c r="T12" s="396"/>
      <c r="U12" s="396"/>
      <c r="V12" s="396"/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395">
        <f t="shared" si="8"/>
        <v>0</v>
      </c>
      <c r="AA12" s="395">
        <f t="shared" si="8"/>
        <v>0</v>
      </c>
      <c r="AB12" s="392">
        <f t="shared" si="13"/>
        <v>0</v>
      </c>
      <c r="AC12" s="392">
        <f t="shared" si="14"/>
        <v>0</v>
      </c>
    </row>
    <row r="13" spans="1:29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9"/>
        <v>#DIV/0!</v>
      </c>
      <c r="Q13" s="396"/>
      <c r="R13" s="396"/>
      <c r="S13" s="396"/>
      <c r="T13" s="396"/>
      <c r="U13" s="396"/>
      <c r="V13" s="396"/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395">
        <f t="shared" si="8"/>
        <v>0</v>
      </c>
      <c r="AA13" s="395">
        <f t="shared" si="8"/>
        <v>0</v>
      </c>
      <c r="AB13" s="392">
        <f t="shared" si="13"/>
        <v>0</v>
      </c>
      <c r="AC13" s="392">
        <f t="shared" si="14"/>
        <v>0</v>
      </c>
    </row>
    <row r="14" spans="1:29" s="382" customFormat="1" ht="24" x14ac:dyDescent="0.25">
      <c r="A14" s="602"/>
      <c r="B14" s="168" t="s">
        <v>17</v>
      </c>
      <c r="C14" s="391" t="s">
        <v>115</v>
      </c>
      <c r="D14" s="392">
        <f t="shared" ref="D14:E14" si="15">SUM(D15:D21)</f>
        <v>0</v>
      </c>
      <c r="E14" s="392">
        <f t="shared" si="15"/>
        <v>0</v>
      </c>
      <c r="F14" s="392" t="e">
        <f>E14/D14</f>
        <v>#DIV/0!</v>
      </c>
      <c r="G14" s="392">
        <f t="shared" ref="G14:H14" si="16">SUM(G15:G21)</f>
        <v>0</v>
      </c>
      <c r="H14" s="392">
        <f t="shared" si="16"/>
        <v>0</v>
      </c>
      <c r="I14" s="392" t="e">
        <f t="shared" si="3"/>
        <v>#DIV/0!</v>
      </c>
      <c r="J14" s="392">
        <f t="shared" ref="J14:M14" si="17">SUM(J15:J21)</f>
        <v>11447.517000000002</v>
      </c>
      <c r="K14" s="392">
        <f t="shared" si="17"/>
        <v>55260.361000000004</v>
      </c>
      <c r="L14" s="392">
        <f t="shared" si="17"/>
        <v>18.483999999999998</v>
      </c>
      <c r="M14" s="392">
        <f t="shared" si="17"/>
        <v>15932.640000000001</v>
      </c>
      <c r="N14" s="392">
        <f>J14</f>
        <v>11447.517000000002</v>
      </c>
      <c r="O14" s="392">
        <f>K14+M14</f>
        <v>71193.001000000004</v>
      </c>
      <c r="P14" s="392">
        <f t="shared" si="9"/>
        <v>6.2190779887027023</v>
      </c>
      <c r="Q14" s="392">
        <f t="shared" ref="Q14:V14" si="18">SUM(Q15:Q21)</f>
        <v>7716.5099999999984</v>
      </c>
      <c r="R14" s="392">
        <f t="shared" si="18"/>
        <v>22866.218000000001</v>
      </c>
      <c r="S14" s="392">
        <f t="shared" si="18"/>
        <v>11.661999999999999</v>
      </c>
      <c r="T14" s="392">
        <f t="shared" si="18"/>
        <v>10052.738000000001</v>
      </c>
      <c r="U14" s="392">
        <f t="shared" si="18"/>
        <v>12.137</v>
      </c>
      <c r="V14" s="392">
        <f t="shared" si="18"/>
        <v>10708.103999999999</v>
      </c>
      <c r="W14" s="392">
        <f t="shared" si="10"/>
        <v>7716.5099999999984</v>
      </c>
      <c r="X14" s="392">
        <f t="shared" si="11"/>
        <v>43627.060000000005</v>
      </c>
      <c r="Y14" s="392">
        <f t="shared" si="12"/>
        <v>5.6537294709655033</v>
      </c>
      <c r="Z14" s="392">
        <f t="shared" si="8"/>
        <v>19164.027000000002</v>
      </c>
      <c r="AA14" s="392">
        <f t="shared" si="8"/>
        <v>114820.06100000002</v>
      </c>
      <c r="AB14" s="392">
        <f t="shared" si="13"/>
        <v>5.9914370293884476</v>
      </c>
      <c r="AC14" s="392">
        <f t="shared" si="14"/>
        <v>7.1897244352661369</v>
      </c>
    </row>
    <row r="15" spans="1:29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19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889.79899999999998</v>
      </c>
      <c r="K15" s="396">
        <v>3994.8890000000001</v>
      </c>
      <c r="L15" s="396">
        <v>1.698</v>
      </c>
      <c r="M15" s="396">
        <v>1463.6550000000002</v>
      </c>
      <c r="N15" s="395">
        <f t="shared" ref="N15:N30" si="20">J15</f>
        <v>889.79899999999998</v>
      </c>
      <c r="O15" s="395">
        <f>K15+M15</f>
        <v>5458.5439999999999</v>
      </c>
      <c r="P15" s="392">
        <f t="shared" si="9"/>
        <v>6.1345809559237532</v>
      </c>
      <c r="Q15" s="396">
        <v>1197.4759999999999</v>
      </c>
      <c r="R15" s="396">
        <v>3246.3690000000001</v>
      </c>
      <c r="S15" s="396">
        <v>2.0840000000000001</v>
      </c>
      <c r="T15" s="396">
        <v>1795.9409999999998</v>
      </c>
      <c r="U15" s="396">
        <v>2.4360000000000004</v>
      </c>
      <c r="V15" s="396">
        <v>869.2170000000001</v>
      </c>
      <c r="W15" s="395">
        <f>Q15</f>
        <v>1197.4759999999999</v>
      </c>
      <c r="X15" s="392">
        <f t="shared" si="11"/>
        <v>5911.527</v>
      </c>
      <c r="Y15" s="392">
        <f t="shared" si="12"/>
        <v>4.9366559329790327</v>
      </c>
      <c r="Z15" s="395">
        <f t="shared" si="8"/>
        <v>2087.2749999999996</v>
      </c>
      <c r="AA15" s="395">
        <f t="shared" si="8"/>
        <v>11370.071</v>
      </c>
      <c r="AB15" s="392">
        <f t="shared" si="13"/>
        <v>5.4473277359236336</v>
      </c>
      <c r="AC15" s="392">
        <f t="shared" si="14"/>
        <v>6.5367932831083602</v>
      </c>
    </row>
    <row r="16" spans="1:29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19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0"/>
        <v>0</v>
      </c>
      <c r="O16" s="395">
        <f t="shared" ref="O16:O30" si="21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395">
        <f t="shared" si="8"/>
        <v>0</v>
      </c>
      <c r="AA16" s="395">
        <f t="shared" si="8"/>
        <v>0</v>
      </c>
      <c r="AB16" s="392">
        <f t="shared" si="13"/>
        <v>0</v>
      </c>
      <c r="AC16" s="392">
        <f t="shared" si="14"/>
        <v>0</v>
      </c>
    </row>
    <row r="17" spans="1:29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19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0"/>
        <v>0</v>
      </c>
      <c r="O17" s="395">
        <f t="shared" si="21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395">
        <f t="shared" si="8"/>
        <v>0</v>
      </c>
      <c r="AA17" s="395">
        <f t="shared" si="8"/>
        <v>0</v>
      </c>
      <c r="AB17" s="392">
        <f t="shared" si="13"/>
        <v>0</v>
      </c>
      <c r="AC17" s="392">
        <f t="shared" si="14"/>
        <v>0</v>
      </c>
    </row>
    <row r="18" spans="1:29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19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8523.3979999999992</v>
      </c>
      <c r="K18" s="396">
        <v>41072.557000000001</v>
      </c>
      <c r="L18" s="396">
        <v>13.631999999999998</v>
      </c>
      <c r="M18" s="396">
        <v>11750.451000000001</v>
      </c>
      <c r="N18" s="395">
        <f t="shared" si="20"/>
        <v>8523.3979999999992</v>
      </c>
      <c r="O18" s="395">
        <f t="shared" si="21"/>
        <v>52823.008000000002</v>
      </c>
      <c r="P18" s="392">
        <f t="shared" si="9"/>
        <v>6.1974118772818079</v>
      </c>
      <c r="Q18" s="396">
        <v>4224.9349999999995</v>
      </c>
      <c r="R18" s="396">
        <v>12871.109000000002</v>
      </c>
      <c r="S18" s="396">
        <v>6.0220000000000002</v>
      </c>
      <c r="T18" s="396">
        <v>5190.9000000000005</v>
      </c>
      <c r="U18" s="396">
        <v>6.5009999999999994</v>
      </c>
      <c r="V18" s="396">
        <v>6510.848</v>
      </c>
      <c r="W18" s="395">
        <f t="shared" si="10"/>
        <v>4224.9349999999995</v>
      </c>
      <c r="X18" s="392">
        <f t="shared" si="11"/>
        <v>24572.857000000004</v>
      </c>
      <c r="Y18" s="392">
        <f t="shared" si="12"/>
        <v>5.8161503076378702</v>
      </c>
      <c r="Z18" s="395">
        <f t="shared" si="8"/>
        <v>12748.332999999999</v>
      </c>
      <c r="AA18" s="395">
        <f t="shared" si="8"/>
        <v>77395.865000000005</v>
      </c>
      <c r="AB18" s="392">
        <f t="shared" si="13"/>
        <v>6.071057682600542</v>
      </c>
      <c r="AC18" s="392">
        <f t="shared" si="14"/>
        <v>7.2852692191206501</v>
      </c>
    </row>
    <row r="19" spans="1:29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19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227.62</v>
      </c>
      <c r="K19" s="396">
        <v>1257.8589999999999</v>
      </c>
      <c r="L19" s="396">
        <v>0.36</v>
      </c>
      <c r="M19" s="396">
        <v>310.04599999999999</v>
      </c>
      <c r="N19" s="395">
        <f t="shared" si="20"/>
        <v>227.62</v>
      </c>
      <c r="O19" s="395">
        <f t="shared" si="21"/>
        <v>1567.905</v>
      </c>
      <c r="P19" s="392">
        <f t="shared" si="9"/>
        <v>6.8882567436956332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395">
        <f t="shared" si="8"/>
        <v>227.62</v>
      </c>
      <c r="AA19" s="395">
        <f t="shared" si="8"/>
        <v>1567.905</v>
      </c>
      <c r="AB19" s="392">
        <f t="shared" si="13"/>
        <v>6.8882567436956332</v>
      </c>
      <c r="AC19" s="392">
        <f t="shared" si="14"/>
        <v>8.2659080924347599</v>
      </c>
    </row>
    <row r="20" spans="1:29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19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1349.3920000000001</v>
      </c>
      <c r="K20" s="396">
        <v>7078.65</v>
      </c>
      <c r="L20" s="396">
        <v>2.1139999999999999</v>
      </c>
      <c r="M20" s="396">
        <v>1822.2779999999998</v>
      </c>
      <c r="N20" s="395">
        <f t="shared" si="20"/>
        <v>1349.3920000000001</v>
      </c>
      <c r="O20" s="395">
        <f t="shared" si="21"/>
        <v>8900.9279999999999</v>
      </c>
      <c r="P20" s="392">
        <f t="shared" si="9"/>
        <v>6.596250755895988</v>
      </c>
      <c r="Q20" s="396">
        <v>1219.807</v>
      </c>
      <c r="R20" s="396">
        <v>3770.3380000000002</v>
      </c>
      <c r="S20" s="396">
        <v>2.016</v>
      </c>
      <c r="T20" s="396">
        <v>1737.9670000000001</v>
      </c>
      <c r="U20" s="396">
        <v>2.3420000000000001</v>
      </c>
      <c r="V20" s="396">
        <v>2435.8989999999999</v>
      </c>
      <c r="W20" s="395">
        <f t="shared" si="10"/>
        <v>1219.807</v>
      </c>
      <c r="X20" s="392">
        <f t="shared" si="11"/>
        <v>7944.2039999999997</v>
      </c>
      <c r="Y20" s="392">
        <f t="shared" si="12"/>
        <v>6.512672906451594</v>
      </c>
      <c r="Z20" s="395">
        <f t="shared" si="8"/>
        <v>2569.1990000000001</v>
      </c>
      <c r="AA20" s="395">
        <f t="shared" si="8"/>
        <v>16845.131999999998</v>
      </c>
      <c r="AB20" s="392">
        <f t="shared" si="13"/>
        <v>6.5565695767435681</v>
      </c>
      <c r="AC20" s="392">
        <f t="shared" si="14"/>
        <v>7.8678834920922815</v>
      </c>
    </row>
    <row r="21" spans="1:29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19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457.30800000000005</v>
      </c>
      <c r="K21" s="396">
        <v>1856.4059999999999</v>
      </c>
      <c r="L21" s="396">
        <v>0.68</v>
      </c>
      <c r="M21" s="396">
        <v>586.20999999999992</v>
      </c>
      <c r="N21" s="395">
        <f t="shared" si="20"/>
        <v>457.30800000000005</v>
      </c>
      <c r="O21" s="395">
        <f t="shared" si="21"/>
        <v>2442.616</v>
      </c>
      <c r="P21" s="392">
        <f t="shared" si="9"/>
        <v>5.3412929579189514</v>
      </c>
      <c r="Q21" s="396">
        <v>1074.2919999999999</v>
      </c>
      <c r="R21" s="396">
        <v>2978.402</v>
      </c>
      <c r="S21" s="396">
        <v>1.54</v>
      </c>
      <c r="T21" s="396">
        <v>1327.93</v>
      </c>
      <c r="U21" s="396">
        <v>0.8580000000000001</v>
      </c>
      <c r="V21" s="396">
        <v>892.1400000000001</v>
      </c>
      <c r="W21" s="395">
        <f t="shared" si="10"/>
        <v>1074.2919999999999</v>
      </c>
      <c r="X21" s="392">
        <f t="shared" si="11"/>
        <v>5198.4720000000007</v>
      </c>
      <c r="Y21" s="392">
        <f t="shared" si="12"/>
        <v>4.8389748783384787</v>
      </c>
      <c r="Z21" s="395">
        <f t="shared" si="8"/>
        <v>1531.6</v>
      </c>
      <c r="AA21" s="395">
        <f t="shared" si="8"/>
        <v>7641.0880000000006</v>
      </c>
      <c r="AB21" s="392">
        <f t="shared" si="13"/>
        <v>4.9889579524680077</v>
      </c>
      <c r="AC21" s="392">
        <f t="shared" si="14"/>
        <v>5.9867495429616087</v>
      </c>
    </row>
    <row r="22" spans="1:2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19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/>
      <c r="X22" s="392">
        <f t="shared" si="11"/>
        <v>0</v>
      </c>
      <c r="Y22" s="392" t="e">
        <f t="shared" si="12"/>
        <v>#DIV/0!</v>
      </c>
      <c r="Z22" s="395">
        <f t="shared" si="8"/>
        <v>0</v>
      </c>
      <c r="AA22" s="395">
        <f t="shared" si="8"/>
        <v>0</v>
      </c>
      <c r="AB22" s="392">
        <f t="shared" si="13"/>
        <v>0</v>
      </c>
      <c r="AC22" s="392">
        <f t="shared" si="14"/>
        <v>0</v>
      </c>
    </row>
    <row r="23" spans="1:29" s="382" customFormat="1" ht="24" x14ac:dyDescent="0.25">
      <c r="A23" s="602"/>
      <c r="B23" s="168" t="s">
        <v>74</v>
      </c>
      <c r="C23" s="391" t="s">
        <v>124</v>
      </c>
      <c r="D23" s="392">
        <f>SUM(D24:D30)</f>
        <v>75571.620999999999</v>
      </c>
      <c r="E23" s="392">
        <f>SUM(E24:E30)</f>
        <v>537893.071</v>
      </c>
      <c r="F23" s="392">
        <f t="shared" si="19"/>
        <v>7.1176595642959679</v>
      </c>
      <c r="G23" s="392">
        <f t="shared" ref="G23:H23" si="22">SUM(G24:G30)</f>
        <v>1584.5719999999999</v>
      </c>
      <c r="H23" s="392">
        <f t="shared" si="22"/>
        <v>11763.519</v>
      </c>
      <c r="I23" s="392">
        <f>H23/G23</f>
        <v>7.4237832045498724</v>
      </c>
      <c r="J23" s="392">
        <f t="shared" ref="J23:M23" si="23">SUM(J24:J30)</f>
        <v>1116.124</v>
      </c>
      <c r="K23" s="392">
        <f t="shared" si="23"/>
        <v>6114.9059999999999</v>
      </c>
      <c r="L23" s="392">
        <f t="shared" si="23"/>
        <v>1.619</v>
      </c>
      <c r="M23" s="392">
        <f t="shared" si="23"/>
        <v>1395.548</v>
      </c>
      <c r="N23" s="392">
        <f t="shared" si="20"/>
        <v>1116.124</v>
      </c>
      <c r="O23" s="392">
        <f>K23+M23</f>
        <v>7510.4539999999997</v>
      </c>
      <c r="P23" s="392">
        <f t="shared" si="9"/>
        <v>6.7290498188373329</v>
      </c>
      <c r="Q23" s="392">
        <f t="shared" ref="Q23:V23" si="24">SUM(Q24:Q30)</f>
        <v>4030.7910000000002</v>
      </c>
      <c r="R23" s="392">
        <f t="shared" si="24"/>
        <v>14260.773000000001</v>
      </c>
      <c r="S23" s="392">
        <f t="shared" si="24"/>
        <v>5.5960000000000001</v>
      </c>
      <c r="T23" s="392">
        <f t="shared" si="24"/>
        <v>4824.1739999999991</v>
      </c>
      <c r="U23" s="392">
        <f t="shared" si="24"/>
        <v>6.1959999999999997</v>
      </c>
      <c r="V23" s="392">
        <f t="shared" si="24"/>
        <v>6212.5429999999997</v>
      </c>
      <c r="W23" s="392">
        <f t="shared" si="10"/>
        <v>4030.7910000000002</v>
      </c>
      <c r="X23" s="392">
        <f t="shared" si="11"/>
        <v>25297.489999999998</v>
      </c>
      <c r="Y23" s="392">
        <f t="shared" si="12"/>
        <v>6.2760609518082173</v>
      </c>
      <c r="Z23" s="392">
        <f t="shared" si="8"/>
        <v>82303.107999999993</v>
      </c>
      <c r="AA23" s="392">
        <f t="shared" si="8"/>
        <v>582464.53399999999</v>
      </c>
      <c r="AB23" s="392">
        <f t="shared" si="13"/>
        <v>7.0770660811496944</v>
      </c>
      <c r="AC23" s="392">
        <f t="shared" si="14"/>
        <v>8.4924792973796333</v>
      </c>
    </row>
    <row r="24" spans="1:29" ht="15.75" x14ac:dyDescent="0.25">
      <c r="A24" s="602"/>
      <c r="B24" s="179" t="s">
        <v>7</v>
      </c>
      <c r="C24" s="393" t="s">
        <v>125</v>
      </c>
      <c r="D24" s="394">
        <v>1410.2749999999999</v>
      </c>
      <c r="E24" s="394">
        <v>8912.2440000000006</v>
      </c>
      <c r="F24" s="392">
        <f t="shared" si="19"/>
        <v>6.3195078973958987</v>
      </c>
      <c r="G24" s="394">
        <v>0</v>
      </c>
      <c r="H24" s="394">
        <v>0</v>
      </c>
      <c r="I24" s="392" t="e">
        <f t="shared" ref="I24:I30" si="25">H24/G24</f>
        <v>#DIV/0!</v>
      </c>
      <c r="J24" s="396">
        <v>247.66800000000001</v>
      </c>
      <c r="K24" s="396">
        <v>1464.3689999999999</v>
      </c>
      <c r="L24" s="396">
        <v>0.46700000000000003</v>
      </c>
      <c r="M24" s="396">
        <v>402.77600000000001</v>
      </c>
      <c r="N24" s="395">
        <f t="shared" si="20"/>
        <v>247.66800000000001</v>
      </c>
      <c r="O24" s="395">
        <f t="shared" si="21"/>
        <v>1867.145</v>
      </c>
      <c r="P24" s="392">
        <f t="shared" si="9"/>
        <v>7.5389028861217433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0"/>
        <v>0</v>
      </c>
      <c r="X24" s="392">
        <f t="shared" si="11"/>
        <v>0</v>
      </c>
      <c r="Y24" s="392" t="e">
        <f t="shared" si="12"/>
        <v>#DIV/0!</v>
      </c>
      <c r="Z24" s="395">
        <f t="shared" si="8"/>
        <v>1657.9429999999998</v>
      </c>
      <c r="AA24" s="395">
        <f t="shared" si="8"/>
        <v>10779.389000000001</v>
      </c>
      <c r="AB24" s="392">
        <f t="shared" si="13"/>
        <v>6.5016644118645832</v>
      </c>
      <c r="AC24" s="392">
        <f t="shared" si="14"/>
        <v>7.8019972942374993</v>
      </c>
    </row>
    <row r="25" spans="1:29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19"/>
        <v>#DIV/0!</v>
      </c>
      <c r="G25" s="394">
        <v>0</v>
      </c>
      <c r="H25" s="394">
        <v>0</v>
      </c>
      <c r="I25" s="392" t="e">
        <f t="shared" si="25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0"/>
        <v>0</v>
      </c>
      <c r="O25" s="395">
        <f t="shared" si="21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395">
        <f t="shared" si="8"/>
        <v>0</v>
      </c>
      <c r="AA25" s="395">
        <f t="shared" si="8"/>
        <v>0</v>
      </c>
      <c r="AB25" s="392">
        <f t="shared" si="13"/>
        <v>0</v>
      </c>
      <c r="AC25" s="392">
        <f t="shared" si="14"/>
        <v>0</v>
      </c>
    </row>
    <row r="26" spans="1:29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19"/>
        <v>#DIV/0!</v>
      </c>
      <c r="G26" s="394">
        <v>0</v>
      </c>
      <c r="H26" s="394">
        <v>0</v>
      </c>
      <c r="I26" s="392" t="e">
        <f t="shared" si="25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0"/>
        <v>0</v>
      </c>
      <c r="O26" s="395">
        <f t="shared" si="21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395">
        <f t="shared" si="8"/>
        <v>0</v>
      </c>
      <c r="AA26" s="395">
        <f t="shared" si="8"/>
        <v>0</v>
      </c>
      <c r="AB26" s="392">
        <f t="shared" si="13"/>
        <v>0</v>
      </c>
      <c r="AC26" s="392">
        <f t="shared" si="14"/>
        <v>0</v>
      </c>
    </row>
    <row r="27" spans="1:29" ht="15.75" x14ac:dyDescent="0.25">
      <c r="A27" s="602"/>
      <c r="B27" s="179" t="s">
        <v>10</v>
      </c>
      <c r="C27" s="393" t="s">
        <v>128</v>
      </c>
      <c r="D27" s="394">
        <v>48531.616999999998</v>
      </c>
      <c r="E27" s="394">
        <v>343210.799</v>
      </c>
      <c r="F27" s="392">
        <f t="shared" si="19"/>
        <v>7.0719011690873606</v>
      </c>
      <c r="G27" s="394">
        <v>100.732</v>
      </c>
      <c r="H27" s="394">
        <v>853.19</v>
      </c>
      <c r="I27" s="392">
        <f t="shared" si="25"/>
        <v>8.4699003295874213</v>
      </c>
      <c r="J27" s="396">
        <v>74.638000000000005</v>
      </c>
      <c r="K27" s="396">
        <v>317.95099999999996</v>
      </c>
      <c r="L27" s="396">
        <v>0.10500000000000001</v>
      </c>
      <c r="M27" s="396">
        <v>90.549000000000007</v>
      </c>
      <c r="N27" s="395">
        <f t="shared" si="20"/>
        <v>74.638000000000005</v>
      </c>
      <c r="O27" s="395">
        <f t="shared" si="21"/>
        <v>408.5</v>
      </c>
      <c r="P27" s="392">
        <f t="shared" si="9"/>
        <v>5.4730834159543393</v>
      </c>
      <c r="Q27" s="404">
        <v>998.04399999999987</v>
      </c>
      <c r="R27" s="404">
        <v>3550.5239999999999</v>
      </c>
      <c r="S27" s="404">
        <v>1.5609999999999999</v>
      </c>
      <c r="T27" s="404">
        <v>1345.027</v>
      </c>
      <c r="U27" s="396">
        <v>1.7510000000000001</v>
      </c>
      <c r="V27" s="396">
        <v>1523.4680000000001</v>
      </c>
      <c r="W27" s="395">
        <f t="shared" si="10"/>
        <v>998.04399999999987</v>
      </c>
      <c r="X27" s="392">
        <f t="shared" si="11"/>
        <v>6419.0189999999993</v>
      </c>
      <c r="Y27" s="392">
        <f t="shared" si="12"/>
        <v>6.4315992080509474</v>
      </c>
      <c r="Z27" s="395">
        <f t="shared" si="8"/>
        <v>49705.030999999995</v>
      </c>
      <c r="AA27" s="395">
        <f t="shared" si="8"/>
        <v>350891.50799999997</v>
      </c>
      <c r="AB27" s="392">
        <f t="shared" si="13"/>
        <v>7.0594766956286579</v>
      </c>
      <c r="AC27" s="392">
        <f t="shared" si="14"/>
        <v>8.4713720347543884</v>
      </c>
    </row>
    <row r="28" spans="1:29" ht="15.75" x14ac:dyDescent="0.25">
      <c r="A28" s="602"/>
      <c r="B28" s="179" t="s">
        <v>11</v>
      </c>
      <c r="C28" s="393" t="s">
        <v>129</v>
      </c>
      <c r="D28" s="394">
        <v>2166.4690000000001</v>
      </c>
      <c r="E28" s="394">
        <v>15015.037</v>
      </c>
      <c r="F28" s="392">
        <f t="shared" si="19"/>
        <v>6.9306493653959507</v>
      </c>
      <c r="G28" s="394">
        <v>0</v>
      </c>
      <c r="H28" s="394">
        <v>0</v>
      </c>
      <c r="I28" s="392" t="e">
        <f t="shared" si="25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0"/>
        <v>0</v>
      </c>
      <c r="O28" s="395">
        <f t="shared" si="21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395">
        <f t="shared" si="8"/>
        <v>2166.4690000000001</v>
      </c>
      <c r="AA28" s="395">
        <f t="shared" si="8"/>
        <v>15015.037</v>
      </c>
      <c r="AB28" s="392">
        <f t="shared" si="13"/>
        <v>6.9306493653959507</v>
      </c>
      <c r="AC28" s="392">
        <f t="shared" si="14"/>
        <v>8.3167792384751404</v>
      </c>
    </row>
    <row r="29" spans="1:29" ht="15.75" x14ac:dyDescent="0.25">
      <c r="A29" s="602"/>
      <c r="B29" s="179" t="s">
        <v>12</v>
      </c>
      <c r="C29" s="393" t="s">
        <v>130</v>
      </c>
      <c r="D29" s="394">
        <v>21040.746999999999</v>
      </c>
      <c r="E29" s="394">
        <v>154984.26800000001</v>
      </c>
      <c r="F29" s="392">
        <f t="shared" si="19"/>
        <v>7.3659109156153066</v>
      </c>
      <c r="G29" s="394">
        <v>1483.84</v>
      </c>
      <c r="H29" s="394">
        <v>10910.329</v>
      </c>
      <c r="I29" s="392">
        <f t="shared" si="25"/>
        <v>7.352766470778521</v>
      </c>
      <c r="J29" s="396">
        <v>42.784999999999997</v>
      </c>
      <c r="K29" s="396">
        <v>251.30799999999999</v>
      </c>
      <c r="L29" s="396">
        <v>7.2999999999999995E-2</v>
      </c>
      <c r="M29" s="396">
        <v>62.683999999999997</v>
      </c>
      <c r="N29" s="395">
        <f t="shared" si="20"/>
        <v>42.784999999999997</v>
      </c>
      <c r="O29" s="395">
        <f t="shared" si="21"/>
        <v>313.99199999999996</v>
      </c>
      <c r="P29" s="392">
        <f t="shared" si="9"/>
        <v>7.3388337034007245</v>
      </c>
      <c r="Q29" s="404">
        <v>993.15900000000011</v>
      </c>
      <c r="R29" s="404">
        <v>3391.8590000000004</v>
      </c>
      <c r="S29" s="404">
        <v>1.48</v>
      </c>
      <c r="T29" s="404">
        <v>1277.143</v>
      </c>
      <c r="U29" s="396">
        <v>1.7730000000000001</v>
      </c>
      <c r="V29" s="396">
        <v>1596.0429999999999</v>
      </c>
      <c r="W29" s="395">
        <f t="shared" si="10"/>
        <v>993.15900000000011</v>
      </c>
      <c r="X29" s="392">
        <f t="shared" si="11"/>
        <v>6265.0450000000001</v>
      </c>
      <c r="Y29" s="392">
        <f t="shared" si="12"/>
        <v>6.3081993920409518</v>
      </c>
      <c r="Z29" s="395">
        <f t="shared" si="8"/>
        <v>23560.530999999999</v>
      </c>
      <c r="AA29" s="395">
        <f t="shared" si="8"/>
        <v>172473.63400000002</v>
      </c>
      <c r="AB29" s="392">
        <f t="shared" si="13"/>
        <v>7.3204476588409673</v>
      </c>
      <c r="AC29" s="392">
        <f t="shared" si="14"/>
        <v>8.7845371906091607</v>
      </c>
    </row>
    <row r="30" spans="1:29" ht="15.75" x14ac:dyDescent="0.25">
      <c r="A30" s="602"/>
      <c r="B30" s="179" t="s">
        <v>13</v>
      </c>
      <c r="C30" s="393" t="s">
        <v>131</v>
      </c>
      <c r="D30" s="394">
        <v>2422.5129999999999</v>
      </c>
      <c r="E30" s="394">
        <v>15770.723</v>
      </c>
      <c r="F30" s="392">
        <f t="shared" si="19"/>
        <v>6.5100674382345938</v>
      </c>
      <c r="G30" s="394">
        <v>0</v>
      </c>
      <c r="H30" s="394">
        <v>0</v>
      </c>
      <c r="I30" s="392" t="e">
        <f t="shared" si="25"/>
        <v>#DIV/0!</v>
      </c>
      <c r="J30" s="396">
        <v>751.03300000000002</v>
      </c>
      <c r="K30" s="396">
        <v>4081.2779999999998</v>
      </c>
      <c r="L30" s="396">
        <v>0.97399999999999998</v>
      </c>
      <c r="M30" s="396">
        <v>839.53899999999999</v>
      </c>
      <c r="N30" s="395">
        <f t="shared" si="20"/>
        <v>751.03300000000002</v>
      </c>
      <c r="O30" s="395">
        <f t="shared" si="21"/>
        <v>4920.817</v>
      </c>
      <c r="P30" s="392">
        <f t="shared" si="9"/>
        <v>6.5520649558674515</v>
      </c>
      <c r="Q30" s="404">
        <v>2039.588</v>
      </c>
      <c r="R30" s="404">
        <v>7318.39</v>
      </c>
      <c r="S30" s="404">
        <v>2.5550000000000002</v>
      </c>
      <c r="T30" s="404">
        <v>2202.0039999999995</v>
      </c>
      <c r="U30" s="396">
        <v>2.6720000000000002</v>
      </c>
      <c r="V30" s="396">
        <v>3093.0319999999997</v>
      </c>
      <c r="W30" s="395">
        <f t="shared" si="10"/>
        <v>2039.588</v>
      </c>
      <c r="X30" s="392">
        <f t="shared" si="11"/>
        <v>12613.425999999999</v>
      </c>
      <c r="Y30" s="392">
        <f t="shared" si="12"/>
        <v>6.1843009470540125</v>
      </c>
      <c r="Z30" s="395">
        <f t="shared" si="8"/>
        <v>5213.134</v>
      </c>
      <c r="AA30" s="395">
        <f t="shared" si="8"/>
        <v>33304.966</v>
      </c>
      <c r="AB30" s="392">
        <f t="shared" si="13"/>
        <v>6.388664860715263</v>
      </c>
      <c r="AC30" s="392">
        <f t="shared" ref="AC30" si="26">AB30*1.2</f>
        <v>7.6663978328583156</v>
      </c>
    </row>
    <row r="31" spans="1:2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19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395">
        <f t="shared" si="8"/>
        <v>0</v>
      </c>
      <c r="AA31" s="395">
        <f t="shared" si="8"/>
        <v>0</v>
      </c>
      <c r="AB31" s="392"/>
      <c r="AC31" s="392"/>
    </row>
    <row r="32" spans="1:29" s="408" customFormat="1" ht="24" x14ac:dyDescent="0.25">
      <c r="B32" s="409" t="s">
        <v>31</v>
      </c>
      <c r="C32" s="410">
        <v>600</v>
      </c>
      <c r="D32" s="411">
        <f>D23+D14+D6</f>
        <v>75571.620999999999</v>
      </c>
      <c r="E32" s="411">
        <f>E23+E14+E6</f>
        <v>537893.071</v>
      </c>
      <c r="F32" s="411">
        <f>E32/D32</f>
        <v>7.1176595642959679</v>
      </c>
      <c r="G32" s="411">
        <f>G23+G14+G6</f>
        <v>1584.5719999999999</v>
      </c>
      <c r="H32" s="411">
        <f>H23+H14+H6</f>
        <v>11763.519</v>
      </c>
      <c r="I32" s="411">
        <f>H32/G32</f>
        <v>7.4237832045498724</v>
      </c>
      <c r="J32" s="411">
        <f t="shared" ref="J32:O32" si="27">J6+J14+J23</f>
        <v>15569.549000000003</v>
      </c>
      <c r="K32" s="411">
        <f t="shared" si="27"/>
        <v>72292.514999999999</v>
      </c>
      <c r="L32" s="411">
        <f t="shared" si="27"/>
        <v>25.891999999999996</v>
      </c>
      <c r="M32" s="411">
        <f t="shared" si="27"/>
        <v>22318.753000000001</v>
      </c>
      <c r="N32" s="411">
        <f t="shared" si="27"/>
        <v>15569.549000000003</v>
      </c>
      <c r="O32" s="411">
        <f t="shared" si="27"/>
        <v>94611.267999999996</v>
      </c>
      <c r="P32" s="412">
        <f t="shared" ref="P32:P40" si="28">O32/N32</f>
        <v>6.0766864859091285</v>
      </c>
      <c r="Q32" s="411">
        <f t="shared" ref="Q32:X32" si="29">Q6+Q14+Q23</f>
        <v>11747.300999999999</v>
      </c>
      <c r="R32" s="411">
        <f t="shared" si="29"/>
        <v>37126.991000000002</v>
      </c>
      <c r="S32" s="411">
        <f t="shared" si="29"/>
        <v>17.257999999999999</v>
      </c>
      <c r="T32" s="411">
        <f t="shared" si="29"/>
        <v>14876.912</v>
      </c>
      <c r="U32" s="411">
        <f t="shared" si="29"/>
        <v>18.332999999999998</v>
      </c>
      <c r="V32" s="411">
        <f t="shared" si="29"/>
        <v>16920.646999999997</v>
      </c>
      <c r="W32" s="411">
        <f t="shared" si="29"/>
        <v>11747.300999999999</v>
      </c>
      <c r="X32" s="411">
        <f t="shared" si="29"/>
        <v>68924.55</v>
      </c>
      <c r="Y32" s="412">
        <f t="shared" ref="Y32:Y40" si="30">X32/W32</f>
        <v>5.8672668726203581</v>
      </c>
      <c r="Z32" s="412">
        <f t="shared" si="8"/>
        <v>104473.04300000001</v>
      </c>
      <c r="AA32" s="412">
        <f t="shared" si="8"/>
        <v>713192.40800000005</v>
      </c>
      <c r="AB32" s="413">
        <f t="shared" si="13"/>
        <v>6.8265687254845258</v>
      </c>
      <c r="AC32" s="414">
        <f t="shared" ref="AC32:AC40" si="31">AB32*1.2</f>
        <v>8.1918824705814313</v>
      </c>
    </row>
    <row r="33" spans="1:29" s="415" customFormat="1" ht="15.75" x14ac:dyDescent="0.25">
      <c r="B33" s="416" t="s">
        <v>22</v>
      </c>
      <c r="C33" s="417"/>
      <c r="D33" s="418">
        <f>SUM(D34:D40)</f>
        <v>75571.620999999999</v>
      </c>
      <c r="E33" s="418">
        <f>SUM(E34:E40)</f>
        <v>537893.071</v>
      </c>
      <c r="F33" s="419">
        <f t="shared" ref="F33:F40" si="32">E33/D33</f>
        <v>7.1176595642959679</v>
      </c>
      <c r="G33" s="418">
        <f>G32</f>
        <v>1584.5719999999999</v>
      </c>
      <c r="H33" s="418">
        <f t="shared" ref="H33:I36" si="33">H32</f>
        <v>11763.519</v>
      </c>
      <c r="I33" s="418">
        <f t="shared" si="33"/>
        <v>7.4237832045498724</v>
      </c>
      <c r="J33" s="419">
        <f>J32</f>
        <v>15569.549000000003</v>
      </c>
      <c r="K33" s="419">
        <f t="shared" ref="K33:X33" si="34">K32</f>
        <v>72292.514999999999</v>
      </c>
      <c r="L33" s="419">
        <f t="shared" si="34"/>
        <v>25.891999999999996</v>
      </c>
      <c r="M33" s="419">
        <f t="shared" si="34"/>
        <v>22318.753000000001</v>
      </c>
      <c r="N33" s="419">
        <f t="shared" si="34"/>
        <v>15569.549000000003</v>
      </c>
      <c r="O33" s="419">
        <f t="shared" si="34"/>
        <v>94611.267999999996</v>
      </c>
      <c r="P33" s="420">
        <f t="shared" si="28"/>
        <v>6.0766864859091285</v>
      </c>
      <c r="Q33" s="419">
        <f t="shared" si="34"/>
        <v>11747.300999999999</v>
      </c>
      <c r="R33" s="419">
        <f t="shared" si="34"/>
        <v>37126.991000000002</v>
      </c>
      <c r="S33" s="419">
        <f t="shared" si="34"/>
        <v>17.257999999999999</v>
      </c>
      <c r="T33" s="419">
        <f t="shared" si="34"/>
        <v>14876.912</v>
      </c>
      <c r="U33" s="419">
        <f t="shared" si="34"/>
        <v>18.332999999999998</v>
      </c>
      <c r="V33" s="419">
        <f t="shared" si="34"/>
        <v>16920.646999999997</v>
      </c>
      <c r="W33" s="419">
        <f t="shared" si="34"/>
        <v>11747.300999999999</v>
      </c>
      <c r="X33" s="419">
        <f t="shared" si="34"/>
        <v>68924.55</v>
      </c>
      <c r="Y33" s="420">
        <f t="shared" si="30"/>
        <v>5.8672668726203581</v>
      </c>
      <c r="Z33" s="420">
        <f t="shared" si="8"/>
        <v>104473.04300000001</v>
      </c>
      <c r="AA33" s="420">
        <f t="shared" si="8"/>
        <v>713192.40800000005</v>
      </c>
      <c r="AB33" s="392">
        <f t="shared" si="13"/>
        <v>6.8265687254845258</v>
      </c>
      <c r="AC33" s="392">
        <f t="shared" si="31"/>
        <v>8.1918824705814313</v>
      </c>
    </row>
    <row r="34" spans="1:29" s="415" customFormat="1" ht="15.75" x14ac:dyDescent="0.25">
      <c r="A34" s="638"/>
      <c r="B34" s="421" t="s">
        <v>7</v>
      </c>
      <c r="C34" s="422"/>
      <c r="D34" s="420">
        <f t="shared" ref="D34:E40" si="35">D7+D15+D24</f>
        <v>1410.2749999999999</v>
      </c>
      <c r="E34" s="420">
        <f t="shared" si="35"/>
        <v>8912.2440000000006</v>
      </c>
      <c r="F34" s="420">
        <f t="shared" si="32"/>
        <v>6.3195078973958987</v>
      </c>
      <c r="G34" s="420">
        <f t="shared" ref="G34:H40" si="36">G7+G15+G24</f>
        <v>0</v>
      </c>
      <c r="H34" s="420">
        <f t="shared" si="36"/>
        <v>0</v>
      </c>
      <c r="I34" s="418">
        <f t="shared" si="33"/>
        <v>7.4237832045498724</v>
      </c>
      <c r="J34" s="420">
        <f t="shared" ref="J34:O40" si="37">J7+J15+J24</f>
        <v>3105.3760000000002</v>
      </c>
      <c r="K34" s="420">
        <f t="shared" si="37"/>
        <v>12621.295</v>
      </c>
      <c r="L34" s="420">
        <f t="shared" si="37"/>
        <v>6.230999999999999</v>
      </c>
      <c r="M34" s="420">
        <f t="shared" si="37"/>
        <v>5371.3639999999996</v>
      </c>
      <c r="N34" s="420">
        <f t="shared" si="37"/>
        <v>3105.3760000000002</v>
      </c>
      <c r="O34" s="420">
        <f t="shared" si="37"/>
        <v>17992.659</v>
      </c>
      <c r="P34" s="420">
        <f t="shared" si="28"/>
        <v>5.7940355692837189</v>
      </c>
      <c r="Q34" s="420">
        <f t="shared" ref="Q34:X40" si="38">Q7+Q15+Q24</f>
        <v>1197.4759999999999</v>
      </c>
      <c r="R34" s="420">
        <f t="shared" si="38"/>
        <v>3246.3690000000001</v>
      </c>
      <c r="S34" s="420">
        <f t="shared" si="38"/>
        <v>2.0840000000000001</v>
      </c>
      <c r="T34" s="420">
        <f t="shared" si="38"/>
        <v>1795.9409999999998</v>
      </c>
      <c r="U34" s="420">
        <f t="shared" si="38"/>
        <v>2.4360000000000004</v>
      </c>
      <c r="V34" s="420">
        <f t="shared" si="38"/>
        <v>869.2170000000001</v>
      </c>
      <c r="W34" s="420">
        <f t="shared" si="38"/>
        <v>1197.4759999999999</v>
      </c>
      <c r="X34" s="420">
        <f t="shared" si="38"/>
        <v>5911.527</v>
      </c>
      <c r="Y34" s="420">
        <f t="shared" si="30"/>
        <v>4.9366559329790327</v>
      </c>
      <c r="Z34" s="420">
        <f t="shared" si="8"/>
        <v>5713.1269999999995</v>
      </c>
      <c r="AA34" s="420">
        <f t="shared" si="8"/>
        <v>32816.43</v>
      </c>
      <c r="AB34" s="392">
        <f t="shared" si="13"/>
        <v>5.7440399977105363</v>
      </c>
      <c r="AC34" s="392">
        <f t="shared" si="31"/>
        <v>6.8928479972526437</v>
      </c>
    </row>
    <row r="35" spans="1:29" s="415" customFormat="1" ht="15.75" x14ac:dyDescent="0.25">
      <c r="A35" s="638"/>
      <c r="B35" s="421" t="s">
        <v>8</v>
      </c>
      <c r="C35" s="422"/>
      <c r="D35" s="420">
        <f t="shared" si="35"/>
        <v>0</v>
      </c>
      <c r="E35" s="420">
        <f>E8+E16+E25</f>
        <v>0</v>
      </c>
      <c r="F35" s="420" t="e">
        <f t="shared" si="32"/>
        <v>#DIV/0!</v>
      </c>
      <c r="G35" s="420">
        <f t="shared" si="36"/>
        <v>0</v>
      </c>
      <c r="H35" s="420">
        <f t="shared" si="36"/>
        <v>0</v>
      </c>
      <c r="I35" s="418">
        <f t="shared" si="33"/>
        <v>7.4237832045498724</v>
      </c>
      <c r="J35" s="420">
        <f t="shared" si="37"/>
        <v>0</v>
      </c>
      <c r="K35" s="420">
        <f t="shared" si="37"/>
        <v>0</v>
      </c>
      <c r="L35" s="420">
        <f t="shared" si="37"/>
        <v>0</v>
      </c>
      <c r="M35" s="420">
        <f t="shared" si="37"/>
        <v>0</v>
      </c>
      <c r="N35" s="420">
        <f t="shared" si="37"/>
        <v>0</v>
      </c>
      <c r="O35" s="420">
        <f t="shared" si="37"/>
        <v>0</v>
      </c>
      <c r="P35" s="420" t="e">
        <f t="shared" si="28"/>
        <v>#DIV/0!</v>
      </c>
      <c r="Q35" s="420">
        <f t="shared" si="38"/>
        <v>0</v>
      </c>
      <c r="R35" s="420">
        <f t="shared" si="38"/>
        <v>0</v>
      </c>
      <c r="S35" s="420">
        <f t="shared" si="38"/>
        <v>0</v>
      </c>
      <c r="T35" s="420">
        <f t="shared" si="38"/>
        <v>0</v>
      </c>
      <c r="U35" s="420">
        <f t="shared" si="38"/>
        <v>0</v>
      </c>
      <c r="V35" s="420">
        <f t="shared" si="38"/>
        <v>0</v>
      </c>
      <c r="W35" s="420">
        <f t="shared" si="38"/>
        <v>0</v>
      </c>
      <c r="X35" s="420">
        <f t="shared" si="38"/>
        <v>0</v>
      </c>
      <c r="Y35" s="420" t="e">
        <f t="shared" si="30"/>
        <v>#DIV/0!</v>
      </c>
      <c r="Z35" s="420">
        <f t="shared" si="8"/>
        <v>0</v>
      </c>
      <c r="AA35" s="420">
        <f t="shared" si="8"/>
        <v>0</v>
      </c>
      <c r="AB35" s="392">
        <f t="shared" si="13"/>
        <v>0</v>
      </c>
      <c r="AC35" s="392">
        <f t="shared" si="31"/>
        <v>0</v>
      </c>
    </row>
    <row r="36" spans="1:29" s="415" customFormat="1" ht="15.75" x14ac:dyDescent="0.25">
      <c r="A36" s="638"/>
      <c r="B36" s="421" t="s">
        <v>9</v>
      </c>
      <c r="C36" s="422"/>
      <c r="D36" s="420">
        <f t="shared" si="35"/>
        <v>0</v>
      </c>
      <c r="E36" s="420">
        <f t="shared" si="35"/>
        <v>0</v>
      </c>
      <c r="F36" s="420" t="e">
        <f t="shared" si="32"/>
        <v>#DIV/0!</v>
      </c>
      <c r="G36" s="420">
        <f t="shared" si="36"/>
        <v>0</v>
      </c>
      <c r="H36" s="420">
        <f t="shared" si="36"/>
        <v>0</v>
      </c>
      <c r="I36" s="418">
        <f t="shared" si="33"/>
        <v>7.4237832045498724</v>
      </c>
      <c r="J36" s="420">
        <f t="shared" si="37"/>
        <v>0</v>
      </c>
      <c r="K36" s="420">
        <f t="shared" si="37"/>
        <v>0</v>
      </c>
      <c r="L36" s="420">
        <f t="shared" si="37"/>
        <v>0</v>
      </c>
      <c r="M36" s="420">
        <f t="shared" si="37"/>
        <v>0</v>
      </c>
      <c r="N36" s="420">
        <f t="shared" si="37"/>
        <v>0</v>
      </c>
      <c r="O36" s="420">
        <f t="shared" si="37"/>
        <v>0</v>
      </c>
      <c r="P36" s="420" t="e">
        <f t="shared" si="28"/>
        <v>#DIV/0!</v>
      </c>
      <c r="Q36" s="420">
        <f t="shared" si="38"/>
        <v>0</v>
      </c>
      <c r="R36" s="420">
        <f t="shared" si="38"/>
        <v>0</v>
      </c>
      <c r="S36" s="420">
        <f t="shared" si="38"/>
        <v>0</v>
      </c>
      <c r="T36" s="420">
        <f t="shared" si="38"/>
        <v>0</v>
      </c>
      <c r="U36" s="420">
        <f t="shared" si="38"/>
        <v>0</v>
      </c>
      <c r="V36" s="420">
        <f t="shared" si="38"/>
        <v>0</v>
      </c>
      <c r="W36" s="420">
        <f t="shared" si="38"/>
        <v>0</v>
      </c>
      <c r="X36" s="420">
        <f t="shared" si="38"/>
        <v>0</v>
      </c>
      <c r="Y36" s="420" t="e">
        <f t="shared" si="30"/>
        <v>#DIV/0!</v>
      </c>
      <c r="Z36" s="420">
        <f t="shared" si="8"/>
        <v>0</v>
      </c>
      <c r="AA36" s="420">
        <f t="shared" si="8"/>
        <v>0</v>
      </c>
      <c r="AB36" s="392">
        <f t="shared" si="13"/>
        <v>0</v>
      </c>
      <c r="AC36" s="392">
        <f t="shared" si="31"/>
        <v>0</v>
      </c>
    </row>
    <row r="37" spans="1:29" s="415" customFormat="1" ht="15.75" x14ac:dyDescent="0.25">
      <c r="A37" s="638"/>
      <c r="B37" s="421" t="s">
        <v>10</v>
      </c>
      <c r="C37" s="422"/>
      <c r="D37" s="420">
        <f t="shared" si="35"/>
        <v>48531.616999999998</v>
      </c>
      <c r="E37" s="420">
        <f t="shared" si="35"/>
        <v>343210.799</v>
      </c>
      <c r="F37" s="420">
        <f t="shared" si="32"/>
        <v>7.0719011690873606</v>
      </c>
      <c r="G37" s="420">
        <f t="shared" si="36"/>
        <v>100.732</v>
      </c>
      <c r="H37" s="420">
        <f t="shared" si="36"/>
        <v>853.19</v>
      </c>
      <c r="I37" s="420">
        <f t="shared" ref="I37:I40" si="39">H37/G37</f>
        <v>8.4699003295874213</v>
      </c>
      <c r="J37" s="420">
        <f t="shared" si="37"/>
        <v>9636.0349999999999</v>
      </c>
      <c r="K37" s="420">
        <f t="shared" si="37"/>
        <v>45145.719000000005</v>
      </c>
      <c r="L37" s="420">
        <f t="shared" si="37"/>
        <v>15.459999999999999</v>
      </c>
      <c r="M37" s="420">
        <f t="shared" si="37"/>
        <v>13326.632000000001</v>
      </c>
      <c r="N37" s="420">
        <f t="shared" si="37"/>
        <v>9636.0349999999999</v>
      </c>
      <c r="O37" s="420">
        <f t="shared" si="37"/>
        <v>58472.351000000002</v>
      </c>
      <c r="P37" s="420">
        <f t="shared" si="28"/>
        <v>6.0680924259822637</v>
      </c>
      <c r="Q37" s="420">
        <f t="shared" si="38"/>
        <v>5222.9789999999994</v>
      </c>
      <c r="R37" s="420">
        <f t="shared" si="38"/>
        <v>16421.633000000002</v>
      </c>
      <c r="S37" s="420">
        <f t="shared" si="38"/>
        <v>7.5830000000000002</v>
      </c>
      <c r="T37" s="420">
        <f t="shared" si="38"/>
        <v>6535.9270000000006</v>
      </c>
      <c r="U37" s="420">
        <f t="shared" si="38"/>
        <v>8.2519999999999989</v>
      </c>
      <c r="V37" s="420">
        <f t="shared" si="38"/>
        <v>8034.3159999999998</v>
      </c>
      <c r="W37" s="420">
        <f t="shared" si="38"/>
        <v>5222.9789999999994</v>
      </c>
      <c r="X37" s="420">
        <f t="shared" si="38"/>
        <v>30991.876000000004</v>
      </c>
      <c r="Y37" s="420">
        <f t="shared" si="30"/>
        <v>5.933754663765642</v>
      </c>
      <c r="Z37" s="420">
        <f t="shared" si="8"/>
        <v>63491.362999999998</v>
      </c>
      <c r="AA37" s="420">
        <f t="shared" si="8"/>
        <v>433528.21600000001</v>
      </c>
      <c r="AB37" s="392">
        <f t="shared" si="13"/>
        <v>6.8281447352138276</v>
      </c>
      <c r="AC37" s="392">
        <f t="shared" si="31"/>
        <v>8.1937736822565927</v>
      </c>
    </row>
    <row r="38" spans="1:29" s="415" customFormat="1" ht="15.75" x14ac:dyDescent="0.25">
      <c r="A38" s="638"/>
      <c r="B38" s="421" t="s">
        <v>11</v>
      </c>
      <c r="C38" s="422"/>
      <c r="D38" s="420">
        <f t="shared" si="35"/>
        <v>2166.4690000000001</v>
      </c>
      <c r="E38" s="420">
        <f t="shared" si="35"/>
        <v>15015.037</v>
      </c>
      <c r="F38" s="420">
        <f t="shared" si="32"/>
        <v>6.9306493653959507</v>
      </c>
      <c r="G38" s="420">
        <f t="shared" si="36"/>
        <v>0</v>
      </c>
      <c r="H38" s="420">
        <f t="shared" si="36"/>
        <v>0</v>
      </c>
      <c r="I38" s="420" t="e">
        <f t="shared" si="39"/>
        <v>#DIV/0!</v>
      </c>
      <c r="J38" s="420">
        <f t="shared" si="37"/>
        <v>227.62</v>
      </c>
      <c r="K38" s="420">
        <f t="shared" si="37"/>
        <v>1257.8589999999999</v>
      </c>
      <c r="L38" s="420">
        <f t="shared" si="37"/>
        <v>0.36</v>
      </c>
      <c r="M38" s="420">
        <f t="shared" si="37"/>
        <v>310.04599999999999</v>
      </c>
      <c r="N38" s="420">
        <f t="shared" si="37"/>
        <v>227.62</v>
      </c>
      <c r="O38" s="420">
        <f t="shared" si="37"/>
        <v>1567.905</v>
      </c>
      <c r="P38" s="420">
        <f t="shared" si="28"/>
        <v>6.8882567436956332</v>
      </c>
      <c r="Q38" s="420">
        <f t="shared" si="38"/>
        <v>0</v>
      </c>
      <c r="R38" s="420">
        <f t="shared" si="38"/>
        <v>0</v>
      </c>
      <c r="S38" s="420">
        <f t="shared" si="38"/>
        <v>0</v>
      </c>
      <c r="T38" s="420">
        <f t="shared" si="38"/>
        <v>0</v>
      </c>
      <c r="U38" s="420">
        <f t="shared" si="38"/>
        <v>0</v>
      </c>
      <c r="V38" s="420">
        <f t="shared" si="38"/>
        <v>0</v>
      </c>
      <c r="W38" s="420">
        <f t="shared" si="38"/>
        <v>0</v>
      </c>
      <c r="X38" s="420">
        <f t="shared" si="38"/>
        <v>0</v>
      </c>
      <c r="Y38" s="420" t="e">
        <f t="shared" si="30"/>
        <v>#DIV/0!</v>
      </c>
      <c r="Z38" s="420">
        <f t="shared" si="8"/>
        <v>2394.0889999999999</v>
      </c>
      <c r="AA38" s="420">
        <f t="shared" si="8"/>
        <v>16582.941999999999</v>
      </c>
      <c r="AB38" s="392">
        <f t="shared" si="13"/>
        <v>6.926618851680117</v>
      </c>
      <c r="AC38" s="392">
        <f t="shared" si="31"/>
        <v>8.3119426220161401</v>
      </c>
    </row>
    <row r="39" spans="1:29" s="415" customFormat="1" ht="15.75" x14ac:dyDescent="0.25">
      <c r="A39" s="638"/>
      <c r="B39" s="421" t="s">
        <v>12</v>
      </c>
      <c r="C39" s="422"/>
      <c r="D39" s="420">
        <f t="shared" si="35"/>
        <v>21040.746999999999</v>
      </c>
      <c r="E39" s="420">
        <f t="shared" si="35"/>
        <v>154984.26800000001</v>
      </c>
      <c r="F39" s="420">
        <f t="shared" si="32"/>
        <v>7.3659109156153066</v>
      </c>
      <c r="G39" s="420">
        <f t="shared" si="36"/>
        <v>1483.84</v>
      </c>
      <c r="H39" s="420">
        <f t="shared" si="36"/>
        <v>10910.329</v>
      </c>
      <c r="I39" s="420">
        <f t="shared" si="39"/>
        <v>7.352766470778521</v>
      </c>
      <c r="J39" s="420">
        <f t="shared" si="37"/>
        <v>1392.1770000000001</v>
      </c>
      <c r="K39" s="420">
        <f t="shared" si="37"/>
        <v>7329.9579999999996</v>
      </c>
      <c r="L39" s="420">
        <f t="shared" si="37"/>
        <v>2.1869999999999998</v>
      </c>
      <c r="M39" s="420">
        <f t="shared" si="37"/>
        <v>1884.9619999999998</v>
      </c>
      <c r="N39" s="420">
        <f t="shared" si="37"/>
        <v>1392.1770000000001</v>
      </c>
      <c r="O39" s="420">
        <f t="shared" si="37"/>
        <v>9214.92</v>
      </c>
      <c r="P39" s="420">
        <f t="shared" si="28"/>
        <v>6.6190721438437778</v>
      </c>
      <c r="Q39" s="420">
        <f t="shared" si="38"/>
        <v>2212.9660000000003</v>
      </c>
      <c r="R39" s="420">
        <f t="shared" si="38"/>
        <v>7162.1970000000001</v>
      </c>
      <c r="S39" s="420">
        <f t="shared" si="38"/>
        <v>3.496</v>
      </c>
      <c r="T39" s="420">
        <f t="shared" si="38"/>
        <v>3015.11</v>
      </c>
      <c r="U39" s="420">
        <f t="shared" si="38"/>
        <v>4.1150000000000002</v>
      </c>
      <c r="V39" s="420">
        <f t="shared" si="38"/>
        <v>4031.942</v>
      </c>
      <c r="W39" s="420">
        <f t="shared" si="38"/>
        <v>2212.9660000000003</v>
      </c>
      <c r="X39" s="420">
        <f t="shared" si="38"/>
        <v>14209.249</v>
      </c>
      <c r="Y39" s="420">
        <f t="shared" si="30"/>
        <v>6.4209070541526607</v>
      </c>
      <c r="Z39" s="420">
        <f t="shared" si="8"/>
        <v>26129.73</v>
      </c>
      <c r="AA39" s="420">
        <f t="shared" si="8"/>
        <v>189318.766</v>
      </c>
      <c r="AB39" s="392">
        <f t="shared" si="13"/>
        <v>7.2453395423527152</v>
      </c>
      <c r="AC39" s="392">
        <f t="shared" si="31"/>
        <v>8.6944074508232578</v>
      </c>
    </row>
    <row r="40" spans="1:29" s="415" customFormat="1" ht="15.75" x14ac:dyDescent="0.25">
      <c r="A40" s="638"/>
      <c r="B40" s="421" t="s">
        <v>13</v>
      </c>
      <c r="C40" s="423"/>
      <c r="D40" s="420">
        <f t="shared" si="35"/>
        <v>2422.5129999999999</v>
      </c>
      <c r="E40" s="420">
        <f t="shared" si="35"/>
        <v>15770.723</v>
      </c>
      <c r="F40" s="420">
        <f t="shared" si="32"/>
        <v>6.5100674382345938</v>
      </c>
      <c r="G40" s="420">
        <f t="shared" si="36"/>
        <v>0</v>
      </c>
      <c r="H40" s="420">
        <f t="shared" si="36"/>
        <v>0</v>
      </c>
      <c r="I40" s="420" t="e">
        <f t="shared" si="39"/>
        <v>#DIV/0!</v>
      </c>
      <c r="J40" s="420">
        <f t="shared" si="37"/>
        <v>1208.3410000000001</v>
      </c>
      <c r="K40" s="420">
        <f t="shared" si="37"/>
        <v>5937.6839999999993</v>
      </c>
      <c r="L40" s="420">
        <f t="shared" si="37"/>
        <v>1.6539999999999999</v>
      </c>
      <c r="M40" s="420">
        <f t="shared" si="37"/>
        <v>1425.7489999999998</v>
      </c>
      <c r="N40" s="420">
        <f t="shared" si="37"/>
        <v>1208.3410000000001</v>
      </c>
      <c r="O40" s="420">
        <f t="shared" si="37"/>
        <v>7363.433</v>
      </c>
      <c r="P40" s="420">
        <f t="shared" si="28"/>
        <v>6.0938369218622883</v>
      </c>
      <c r="Q40" s="420">
        <f t="shared" si="38"/>
        <v>3113.88</v>
      </c>
      <c r="R40" s="420">
        <f t="shared" si="38"/>
        <v>10296.792000000001</v>
      </c>
      <c r="S40" s="420">
        <f t="shared" si="38"/>
        <v>4.0950000000000006</v>
      </c>
      <c r="T40" s="420">
        <f t="shared" si="38"/>
        <v>3529.9339999999993</v>
      </c>
      <c r="U40" s="420">
        <f t="shared" si="38"/>
        <v>3.5300000000000002</v>
      </c>
      <c r="V40" s="420">
        <f t="shared" si="38"/>
        <v>3985.1719999999996</v>
      </c>
      <c r="W40" s="420">
        <f t="shared" si="38"/>
        <v>3113.88</v>
      </c>
      <c r="X40" s="420">
        <f t="shared" si="38"/>
        <v>17811.898000000001</v>
      </c>
      <c r="Y40" s="420">
        <f t="shared" si="30"/>
        <v>5.7201619844053075</v>
      </c>
      <c r="Z40" s="420">
        <f t="shared" si="8"/>
        <v>6744.7340000000004</v>
      </c>
      <c r="AA40" s="420">
        <f t="shared" si="8"/>
        <v>40946.054000000004</v>
      </c>
      <c r="AB40" s="392">
        <f t="shared" si="13"/>
        <v>6.0708182116596445</v>
      </c>
      <c r="AC40" s="392">
        <f t="shared" si="31"/>
        <v>7.2849818539915727</v>
      </c>
    </row>
    <row r="41" spans="1:29" ht="15" x14ac:dyDescent="0.25">
      <c r="C41"/>
    </row>
    <row r="42" spans="1:29" ht="15.75" x14ac:dyDescent="0.25">
      <c r="B42" s="67"/>
      <c r="C42" s="67"/>
      <c r="D42" s="67"/>
      <c r="E42" s="67"/>
      <c r="F42" s="67"/>
      <c r="G42" s="67"/>
      <c r="AB42" s="67"/>
    </row>
    <row r="43" spans="1:29" ht="15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</row>
    <row r="44" spans="1:29" ht="15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29" ht="15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29" ht="15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29" ht="15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29" ht="15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14">
    <mergeCell ref="A6:A31"/>
    <mergeCell ref="A34:A40"/>
    <mergeCell ref="F43:K48"/>
    <mergeCell ref="L43:Q48"/>
    <mergeCell ref="H1:I1"/>
    <mergeCell ref="A2:AC2"/>
    <mergeCell ref="B3:AC3"/>
    <mergeCell ref="B4:B5"/>
    <mergeCell ref="C4:C5"/>
    <mergeCell ref="D4:F4"/>
    <mergeCell ref="G4:I4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25" right="0.25" top="0.75" bottom="0.75" header="0.3" footer="0.3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C00000"/>
  </sheetPr>
  <dimension ref="A1:AN33"/>
  <sheetViews>
    <sheetView view="pageBreakPreview" topLeftCell="B1" zoomScale="70" zoomScaleNormal="70" zoomScaleSheetLayoutView="70" workbookViewId="0">
      <selection activeCell="P14" sqref="P14"/>
    </sheetView>
  </sheetViews>
  <sheetFormatPr defaultRowHeight="15" x14ac:dyDescent="0.25"/>
  <cols>
    <col min="1" max="1" width="5.7109375" hidden="1" customWidth="1"/>
    <col min="2" max="2" width="41.42578125" style="153" customWidth="1"/>
    <col min="3" max="3" width="15.42578125" style="153" customWidth="1"/>
    <col min="4" max="4" width="17.140625" style="153" customWidth="1"/>
    <col min="5" max="5" width="17.42578125" style="153" customWidth="1"/>
    <col min="6" max="6" width="18.28515625" style="153" customWidth="1"/>
    <col min="7" max="7" width="18.85546875" style="153" customWidth="1"/>
    <col min="8" max="9" width="19.42578125" style="153" bestFit="1" customWidth="1"/>
    <col min="10" max="10" width="18.42578125" style="153" customWidth="1"/>
    <col min="11" max="11" width="20.85546875" style="153" customWidth="1"/>
    <col min="12" max="16" width="18.42578125" style="153" customWidth="1"/>
    <col min="17" max="17" width="13.7109375" style="153" customWidth="1"/>
    <col min="18" max="18" width="21.42578125" style="153" customWidth="1"/>
    <col min="19" max="19" width="18.42578125" style="153" customWidth="1"/>
    <col min="20" max="20" width="15.5703125" style="153" customWidth="1"/>
    <col min="21" max="21" width="14.85546875" customWidth="1"/>
    <col min="22" max="22" width="11.85546875" customWidth="1"/>
    <col min="23" max="23" width="13.28515625" customWidth="1"/>
  </cols>
  <sheetData>
    <row r="1" spans="1:40" ht="16.5" customHeight="1" x14ac:dyDescent="0.25">
      <c r="B1" s="150"/>
      <c r="C1" s="150"/>
      <c r="D1" s="466"/>
      <c r="E1" s="150"/>
      <c r="F1" s="150"/>
      <c r="G1" s="150"/>
      <c r="H1" s="150"/>
      <c r="I1" s="150"/>
      <c r="J1" s="151"/>
      <c r="K1" s="151"/>
      <c r="L1" s="151"/>
      <c r="M1" s="151"/>
      <c r="N1" s="151"/>
      <c r="O1" s="151"/>
      <c r="P1" s="151"/>
      <c r="Q1" s="151"/>
      <c r="R1" s="151"/>
      <c r="S1" s="154"/>
      <c r="T1" s="154"/>
      <c r="U1" s="112"/>
    </row>
    <row r="2" spans="1:40" ht="16.5" customHeight="1" x14ac:dyDescent="0.25">
      <c r="B2" s="661" t="s">
        <v>169</v>
      </c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143"/>
      <c r="W2" s="143"/>
      <c r="X2" s="143"/>
    </row>
    <row r="3" spans="1:40" ht="16.5" customHeight="1" x14ac:dyDescent="0.25"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143"/>
      <c r="W3" s="143"/>
      <c r="X3" s="143"/>
    </row>
    <row r="4" spans="1:40" ht="17.25" x14ac:dyDescent="0.25">
      <c r="B4" s="661"/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1"/>
      <c r="P4" s="661"/>
      <c r="Q4" s="661"/>
      <c r="R4" s="661"/>
      <c r="S4" s="661"/>
      <c r="T4" s="661"/>
      <c r="U4" s="661"/>
      <c r="V4" s="144"/>
      <c r="AL4" s="658"/>
      <c r="AM4" s="658"/>
      <c r="AN4" s="658"/>
    </row>
    <row r="5" spans="1:40" ht="17.25" customHeight="1" x14ac:dyDescent="0.25">
      <c r="A5" s="672" t="s">
        <v>179</v>
      </c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673"/>
      <c r="P5" s="673"/>
      <c r="Q5" s="673"/>
      <c r="R5" s="673"/>
      <c r="S5" s="673"/>
      <c r="T5" s="673"/>
      <c r="U5" s="673"/>
      <c r="V5" s="673"/>
      <c r="W5" s="674"/>
      <c r="AL5" s="466"/>
      <c r="AM5" s="466"/>
      <c r="AN5" s="466"/>
    </row>
    <row r="6" spans="1:40" ht="17.25" x14ac:dyDescent="0.25">
      <c r="B6" s="515"/>
      <c r="C6" s="516"/>
      <c r="D6" s="516"/>
      <c r="E6" s="659" t="s">
        <v>164</v>
      </c>
      <c r="F6" s="659"/>
      <c r="G6" s="659"/>
      <c r="H6" s="659"/>
      <c r="I6" s="659"/>
      <c r="J6" s="659"/>
      <c r="K6" s="659" t="s">
        <v>165</v>
      </c>
      <c r="L6" s="659"/>
      <c r="M6" s="659"/>
      <c r="N6" s="659"/>
      <c r="O6" s="659"/>
      <c r="P6" s="659"/>
      <c r="Q6" s="517"/>
      <c r="R6" s="660" t="str">
        <f>R7</f>
        <v>средняя годовая цена</v>
      </c>
      <c r="S6" s="659"/>
      <c r="T6" s="659"/>
      <c r="U6" s="659"/>
      <c r="V6" s="426"/>
      <c r="AL6" s="425"/>
      <c r="AM6" s="425"/>
      <c r="AN6" s="425"/>
    </row>
    <row r="7" spans="1:40" ht="66" customHeight="1" x14ac:dyDescent="0.25">
      <c r="B7" s="433" t="s">
        <v>70</v>
      </c>
      <c r="C7" s="440" t="s">
        <v>166</v>
      </c>
      <c r="D7" s="440" t="s">
        <v>178</v>
      </c>
      <c r="E7" s="441">
        <v>45292</v>
      </c>
      <c r="F7" s="441">
        <v>45323</v>
      </c>
      <c r="G7" s="441">
        <v>45352</v>
      </c>
      <c r="H7" s="441">
        <v>45383</v>
      </c>
      <c r="I7" s="441">
        <v>45413</v>
      </c>
      <c r="J7" s="441">
        <v>45444</v>
      </c>
      <c r="K7" s="441">
        <v>45474</v>
      </c>
      <c r="L7" s="441">
        <v>45505</v>
      </c>
      <c r="M7" s="441">
        <v>45536</v>
      </c>
      <c r="N7" s="441">
        <v>45566</v>
      </c>
      <c r="O7" s="441">
        <v>45597</v>
      </c>
      <c r="P7" s="441">
        <v>45627</v>
      </c>
      <c r="Q7" s="593" t="s">
        <v>181</v>
      </c>
      <c r="R7" s="595" t="s">
        <v>182</v>
      </c>
      <c r="S7" s="142" t="s">
        <v>167</v>
      </c>
      <c r="T7" s="142" t="s">
        <v>168</v>
      </c>
      <c r="U7" s="142" t="s">
        <v>180</v>
      </c>
      <c r="V7" s="142" t="s">
        <v>146</v>
      </c>
      <c r="W7" s="142" t="s">
        <v>147</v>
      </c>
    </row>
    <row r="8" spans="1:40" ht="34.5" customHeight="1" x14ac:dyDescent="0.25">
      <c r="B8" s="433" t="s">
        <v>56</v>
      </c>
      <c r="C8" s="442">
        <v>5.1553881702330164</v>
      </c>
      <c r="D8" s="442">
        <v>4.9655245932937575</v>
      </c>
      <c r="E8" s="443">
        <f>'январь 2024'!AB34</f>
        <v>5.4806113841020814</v>
      </c>
      <c r="F8" s="443">
        <f>'Февраль 2024'!AB34</f>
        <v>5.5544140797626191</v>
      </c>
      <c r="G8" s="444">
        <f>'Март 2024'!AB34</f>
        <v>5.1876274157302582</v>
      </c>
      <c r="H8" s="444">
        <f>'Апрель 2024'!AB34</f>
        <v>4.8898303509294152</v>
      </c>
      <c r="I8" s="444">
        <f>'Май 2024'!AB34</f>
        <v>4.906020613736878</v>
      </c>
      <c r="J8" s="444">
        <f>'Июнь 2024'!AB34</f>
        <v>5.446912691000855</v>
      </c>
      <c r="K8" s="444">
        <f>'июль 2024'!AB34</f>
        <v>6.2760684410484293</v>
      </c>
      <c r="L8" s="445">
        <f>'август 2024'!AB34</f>
        <v>6.1123315445733812</v>
      </c>
      <c r="M8" s="445">
        <f>'сентябрь 2024'!AB34</f>
        <v>5.7614442793835625</v>
      </c>
      <c r="N8" s="445">
        <f>'октябрь 2024'!AB34</f>
        <v>5.6258301015188277</v>
      </c>
      <c r="O8" s="445">
        <f>'ноябрь 2024'!AB34</f>
        <v>5.8327570381842992</v>
      </c>
      <c r="P8" s="445">
        <f>'декабрь 2024'!AB34</f>
        <v>5.7440399977105363</v>
      </c>
      <c r="Q8" s="594">
        <f>(E8+F8+G8+H8+I8+J8)/6</f>
        <v>5.244236089210351</v>
      </c>
      <c r="R8" s="592">
        <f>'Годовая 2024'!AB34</f>
        <v>5.5598620021862768</v>
      </c>
      <c r="S8" s="273"/>
      <c r="T8" s="273"/>
      <c r="U8" s="273">
        <f>P8/D8*100</f>
        <v>115.67841201447699</v>
      </c>
      <c r="V8" s="444">
        <f>MIN(E8:P8)</f>
        <v>4.8898303509294152</v>
      </c>
      <c r="W8" s="444">
        <f>MAX(E8:P8)</f>
        <v>6.2760684410484293</v>
      </c>
    </row>
    <row r="9" spans="1:40" ht="58.5" customHeight="1" x14ac:dyDescent="0.25">
      <c r="B9" s="78" t="s">
        <v>9</v>
      </c>
      <c r="C9" s="442">
        <v>0</v>
      </c>
      <c r="D9" s="442">
        <v>0</v>
      </c>
      <c r="E9" s="443">
        <f>'январь 2024'!AB36</f>
        <v>0</v>
      </c>
      <c r="F9" s="443">
        <f>'Февраль 2024'!AB36</f>
        <v>0</v>
      </c>
      <c r="G9" s="444">
        <f>'Март 2024'!AB36</f>
        <v>0</v>
      </c>
      <c r="H9" s="446">
        <f>'Апрель 2024'!AB35</f>
        <v>0</v>
      </c>
      <c r="I9" s="446">
        <f>'Май 2024'!AB35</f>
        <v>0</v>
      </c>
      <c r="J9" s="444">
        <f>'Июнь 2024'!AB35</f>
        <v>0</v>
      </c>
      <c r="K9" s="444">
        <f>'июль 2024'!AB35</f>
        <v>0</v>
      </c>
      <c r="L9" s="445">
        <f>'август 2024'!AB35</f>
        <v>0</v>
      </c>
      <c r="M9" s="445">
        <f>'сентябрь 2024'!AB35</f>
        <v>0</v>
      </c>
      <c r="N9" s="445">
        <f>'октябрь 2024'!AB35</f>
        <v>0</v>
      </c>
      <c r="O9" s="445">
        <f>'ноябрь 2024'!AB35</f>
        <v>0</v>
      </c>
      <c r="P9" s="445">
        <f>'декабрь 2024'!AB35</f>
        <v>0</v>
      </c>
      <c r="Q9" s="594">
        <f t="shared" ref="Q9:Q14" si="0">(E9+F9+G9+H9+I9+J9)/6</f>
        <v>0</v>
      </c>
      <c r="R9" s="592">
        <f>'Годовая 2024'!AB35</f>
        <v>0</v>
      </c>
      <c r="S9" s="273"/>
      <c r="T9" s="273"/>
      <c r="U9" s="273" t="e">
        <f t="shared" ref="U9:U14" si="1">P9/D9*100</f>
        <v>#DIV/0!</v>
      </c>
      <c r="V9" s="444"/>
      <c r="W9" s="444"/>
    </row>
    <row r="10" spans="1:40" ht="40.5" customHeight="1" x14ac:dyDescent="0.25">
      <c r="B10" s="78" t="s">
        <v>10</v>
      </c>
      <c r="C10" s="442">
        <v>5.3791988437938452</v>
      </c>
      <c r="D10" s="442">
        <v>5.8908143745693335</v>
      </c>
      <c r="E10" s="443">
        <f>'январь 2024'!AB37</f>
        <v>6.1541928063852556</v>
      </c>
      <c r="F10" s="443">
        <f>'Февраль 2024'!AB37</f>
        <v>6.3119743574802678</v>
      </c>
      <c r="G10" s="444">
        <f>'Март 2024'!AB37</f>
        <v>5.9929878625802484</v>
      </c>
      <c r="H10" s="446">
        <f>'Апрель 2024'!AB37</f>
        <v>6.1130634077029358</v>
      </c>
      <c r="I10" s="446">
        <f>'Май 2024'!AB37</f>
        <v>5.7559978509446159</v>
      </c>
      <c r="J10" s="444">
        <f>'Июнь 2024'!AB37</f>
        <v>6.4113785441244904</v>
      </c>
      <c r="K10" s="444">
        <f>'июль 2024'!AB37</f>
        <v>7.3558298214003077</v>
      </c>
      <c r="L10" s="445">
        <f>'август 2024'!AB37</f>
        <v>7.0041945795252998</v>
      </c>
      <c r="M10" s="445">
        <f>'сентябрь 2024'!AB37</f>
        <v>6.8322664141351162</v>
      </c>
      <c r="N10" s="445">
        <f>'октябрь 2024'!AB37</f>
        <v>6.8172996220468427</v>
      </c>
      <c r="O10" s="445">
        <f>'ноябрь 2024'!AB37</f>
        <v>6.9507993953414013</v>
      </c>
      <c r="P10" s="445">
        <f>'декабрь 2024'!AB37</f>
        <v>6.8281447352138276</v>
      </c>
      <c r="Q10" s="594">
        <f t="shared" si="0"/>
        <v>6.1232658048696358</v>
      </c>
      <c r="R10" s="592">
        <f>'Годовая 2024'!AB37</f>
        <v>6.5633265787157704</v>
      </c>
      <c r="S10" s="273"/>
      <c r="T10" s="273"/>
      <c r="U10" s="273">
        <f t="shared" si="1"/>
        <v>115.91172800641883</v>
      </c>
      <c r="V10" s="444">
        <f>MIN(E10:P10)</f>
        <v>5.7559978509446159</v>
      </c>
      <c r="W10" s="444">
        <f>MAX(E10:P10)</f>
        <v>7.3558298214003077</v>
      </c>
    </row>
    <row r="11" spans="1:40" ht="30" x14ac:dyDescent="0.25">
      <c r="B11" s="78" t="s">
        <v>11</v>
      </c>
      <c r="C11" s="442">
        <v>5.6052493682438271</v>
      </c>
      <c r="D11" s="442">
        <v>6.0088352170824511</v>
      </c>
      <c r="E11" s="443">
        <f>'январь 2024'!AB38</f>
        <v>6.2709789062291081</v>
      </c>
      <c r="F11" s="443">
        <f>'Февраль 2024'!AB38</f>
        <v>6.3819722188959416</v>
      </c>
      <c r="G11" s="444">
        <f>'Март 2024'!AB38</f>
        <v>6.1070808523377691</v>
      </c>
      <c r="H11" s="446">
        <f>'Апрель 2024'!AB38</f>
        <v>6.2906235383367362</v>
      </c>
      <c r="I11" s="446">
        <f>'Май 2024'!AB38</f>
        <v>5.93341716533486</v>
      </c>
      <c r="J11" s="444">
        <f>'Июнь 2024'!AB38</f>
        <v>6.4944163789176095</v>
      </c>
      <c r="K11" s="444">
        <f>'июль 2024'!AB38</f>
        <v>7.4576542681609901</v>
      </c>
      <c r="L11" s="445">
        <f>'август 2024'!AB38</f>
        <v>7.0921633073445456</v>
      </c>
      <c r="M11" s="445">
        <f>'сентябрь 2024'!AB38</f>
        <v>6.9980814137789675</v>
      </c>
      <c r="N11" s="445">
        <f>'октябрь 2024'!AB38</f>
        <v>7.0148339277111127</v>
      </c>
      <c r="O11" s="445">
        <f>'ноябрь 2024'!AB38</f>
        <v>7.1210557657320113</v>
      </c>
      <c r="P11" s="445">
        <f>'декабрь 2024'!AB38</f>
        <v>6.926618851680117</v>
      </c>
      <c r="Q11" s="594">
        <f t="shared" si="0"/>
        <v>6.2464148433420048</v>
      </c>
      <c r="R11" s="592">
        <f>'Годовая 2024'!AB38</f>
        <v>6.7382890432406342</v>
      </c>
      <c r="S11" s="273"/>
      <c r="T11" s="273"/>
      <c r="U11" s="273">
        <f t="shared" si="1"/>
        <v>115.27390253586101</v>
      </c>
      <c r="V11" s="444">
        <f t="shared" ref="V11:V14" si="2">MIN(E11:P11)</f>
        <v>5.93341716533486</v>
      </c>
      <c r="W11" s="444">
        <f t="shared" ref="W11:W14" si="3">MAX(E11:P11)</f>
        <v>7.4576542681609901</v>
      </c>
    </row>
    <row r="12" spans="1:40" s="424" customFormat="1" ht="26.25" x14ac:dyDescent="0.25">
      <c r="B12" s="78" t="s">
        <v>12</v>
      </c>
      <c r="C12" s="442">
        <v>5.5752056011364539</v>
      </c>
      <c r="D12" s="442">
        <v>6.2183652027605172</v>
      </c>
      <c r="E12" s="443">
        <f>'январь 2024'!AB39</f>
        <v>6.4899353308840695</v>
      </c>
      <c r="F12" s="443">
        <f>'Февраль 2024'!AB39</f>
        <v>6.6976199559648419</v>
      </c>
      <c r="G12" s="444">
        <f>'Март 2024'!AB39</f>
        <v>6.3867088595417689</v>
      </c>
      <c r="H12" s="447">
        <f>'Апрель 2024'!AB39</f>
        <v>5.9991104410031557</v>
      </c>
      <c r="I12" s="447">
        <f>'Май 2024'!AB39</f>
        <v>5.2648379127429763</v>
      </c>
      <c r="J12" s="445">
        <f>'Июнь 2024'!AB39</f>
        <v>5.8564216700302447</v>
      </c>
      <c r="K12" s="445">
        <f>'июль 2024'!AB39</f>
        <v>6.7461384868086354</v>
      </c>
      <c r="L12" s="445">
        <f>'август 2024'!AB39</f>
        <v>6.5657657308388142</v>
      </c>
      <c r="M12" s="445">
        <f>'сентябрь 2024'!AB39</f>
        <v>6.8375691170289699</v>
      </c>
      <c r="N12" s="445">
        <f>'октябрь 2024'!AB39</f>
        <v>7.1595483269091016</v>
      </c>
      <c r="O12" s="445">
        <f>'ноябрь 2024'!AB39</f>
        <v>7.4115874996313051</v>
      </c>
      <c r="P12" s="445">
        <f>'декабрь 2024'!AB39</f>
        <v>7.2453395423527152</v>
      </c>
      <c r="Q12" s="594">
        <f t="shared" si="0"/>
        <v>6.1157723616945097</v>
      </c>
      <c r="R12" s="592">
        <f>'Годовая 2024'!AB39</f>
        <v>6.5503862987104968</v>
      </c>
      <c r="S12" s="432"/>
      <c r="T12" s="432"/>
      <c r="U12" s="273">
        <f t="shared" si="1"/>
        <v>116.51518214363308</v>
      </c>
      <c r="V12" s="444">
        <f t="shared" si="2"/>
        <v>5.2648379127429763</v>
      </c>
      <c r="W12" s="444">
        <f t="shared" si="3"/>
        <v>7.4115874996313051</v>
      </c>
    </row>
    <row r="13" spans="1:40" ht="26.25" x14ac:dyDescent="0.25">
      <c r="B13" s="78" t="s">
        <v>170</v>
      </c>
      <c r="C13" s="442">
        <v>5.5071838999362184</v>
      </c>
      <c r="D13" s="442">
        <v>5.017549343155034</v>
      </c>
      <c r="E13" s="443">
        <f>'январь 2024'!AB40</f>
        <v>5.2318723299454666</v>
      </c>
      <c r="F13" s="443">
        <f>'Февраль 2024'!AB40</f>
        <v>5.5087738241509729</v>
      </c>
      <c r="G13" s="444">
        <f>'Март 2024'!AB40</f>
        <v>5.2946673683295202</v>
      </c>
      <c r="H13" s="446">
        <f>'Апрель 2024'!AB40</f>
        <v>5.5515255152267722</v>
      </c>
      <c r="I13" s="446">
        <f>'Май 2024'!AB40</f>
        <v>5.2016472733953618</v>
      </c>
      <c r="J13" s="444">
        <f>'Июнь 2024'!AB40</f>
        <v>5.6542823992271245</v>
      </c>
      <c r="K13" s="444">
        <f>'июль 2024'!AB40</f>
        <v>6.5335800284367096</v>
      </c>
      <c r="L13" s="445">
        <f>'август 2024'!AB40</f>
        <v>6.2283918534738598</v>
      </c>
      <c r="M13" s="445">
        <f>'сентябрь 2024'!AB40</f>
        <v>6.2337595588026264</v>
      </c>
      <c r="N13" s="445">
        <f>'октябрь 2024'!AB40</f>
        <v>6.3147455906325485</v>
      </c>
      <c r="O13" s="445">
        <f>'ноябрь 2024'!AB40</f>
        <v>6.3535229457440723</v>
      </c>
      <c r="P13" s="445">
        <f>'декабрь 2024'!AB40</f>
        <v>6.0708182116596445</v>
      </c>
      <c r="Q13" s="594">
        <f t="shared" si="0"/>
        <v>5.4071281183792026</v>
      </c>
      <c r="R13" s="592">
        <f>'Годовая 2024'!AB40</f>
        <v>5.8369526150393005</v>
      </c>
      <c r="S13" s="273"/>
      <c r="T13" s="273"/>
      <c r="U13" s="273">
        <f t="shared" si="1"/>
        <v>120.9916992633363</v>
      </c>
      <c r="V13" s="444">
        <f t="shared" si="2"/>
        <v>5.2016472733953618</v>
      </c>
      <c r="W13" s="444">
        <f t="shared" si="3"/>
        <v>6.5335800284367096</v>
      </c>
    </row>
    <row r="14" spans="1:40" s="382" customFormat="1" ht="42.75" x14ac:dyDescent="0.25">
      <c r="B14" s="79" t="s">
        <v>52</v>
      </c>
      <c r="C14" s="448">
        <v>5.4169879372203056</v>
      </c>
      <c r="D14" s="448">
        <v>5.8606458828315944</v>
      </c>
      <c r="E14" s="449">
        <f>'январь 2024'!AB32</f>
        <v>6.1494330156730532</v>
      </c>
      <c r="F14" s="449">
        <f>'Февраль 2024'!AB32</f>
        <v>6.3217200318758913</v>
      </c>
      <c r="G14" s="449">
        <f>'Март 2024'!AB32</f>
        <v>6.0310467375975056</v>
      </c>
      <c r="H14" s="450">
        <f>'Апрель 2024'!AB32</f>
        <v>6.0056826461372728</v>
      </c>
      <c r="I14" s="450">
        <f>'Май 2024'!AB32</f>
        <v>5.5717867551974232</v>
      </c>
      <c r="J14" s="451">
        <f>'Июнь 2024'!AB32</f>
        <v>6.2017761889566474</v>
      </c>
      <c r="K14" s="451">
        <f>'июль 2024'!AB32</f>
        <v>7.1305590390717795</v>
      </c>
      <c r="L14" s="452">
        <f>'август 2024'!AB32</f>
        <v>6.8355682289302999</v>
      </c>
      <c r="M14" s="452">
        <f>'сентябрь 2024'!AB32</f>
        <v>6.7722319023872641</v>
      </c>
      <c r="N14" s="452">
        <f>'октябрь 2024'!AB32</f>
        <v>6.820830715565843</v>
      </c>
      <c r="O14" s="452">
        <f>'ноябрь 2024'!AB32</f>
        <v>6.9732016103706336</v>
      </c>
      <c r="P14" s="452">
        <f>'декабрь 2024'!AB32</f>
        <v>6.8265687254845258</v>
      </c>
      <c r="Q14" s="591">
        <f t="shared" si="0"/>
        <v>6.046907562572966</v>
      </c>
      <c r="R14" s="435">
        <f>'Годовая 2024'!AB32</f>
        <v>6.483456546585451</v>
      </c>
      <c r="S14" s="427"/>
      <c r="T14" s="427"/>
      <c r="U14" s="273">
        <f t="shared" si="1"/>
        <v>116.48150838600475</v>
      </c>
      <c r="V14" s="444">
        <f t="shared" si="2"/>
        <v>5.5717867551974232</v>
      </c>
      <c r="W14" s="444">
        <f t="shared" si="3"/>
        <v>7.1305590390717795</v>
      </c>
    </row>
    <row r="15" spans="1:40" s="382" customFormat="1" ht="35.25" customHeight="1" x14ac:dyDescent="0.25">
      <c r="B15" s="79" t="s">
        <v>24</v>
      </c>
      <c r="C15" s="436">
        <v>1111186.753</v>
      </c>
      <c r="D15" s="436">
        <v>106059.701</v>
      </c>
      <c r="E15" s="437">
        <f>'январь 2024'!Z32</f>
        <v>110239.46699999999</v>
      </c>
      <c r="F15" s="438">
        <f>'Февраль 2024'!Z32</f>
        <v>106232.008</v>
      </c>
      <c r="G15" s="439">
        <f>'Март 2024'!Z32</f>
        <v>102336.77499999999</v>
      </c>
      <c r="H15" s="439">
        <f>'Апрель 2024'!Z32</f>
        <v>84072.100999999995</v>
      </c>
      <c r="I15" s="439">
        <f>'Май 2024'!Z32</f>
        <v>86122.989999999991</v>
      </c>
      <c r="J15" s="439">
        <f>'Июнь 2024'!Z32</f>
        <v>102004.34999999999</v>
      </c>
      <c r="K15" s="434">
        <f>'июль 2024'!Z32</f>
        <v>112026.01600000002</v>
      </c>
      <c r="L15" s="435">
        <f>'август 2024'!Z32</f>
        <v>106843.76800000001</v>
      </c>
      <c r="M15" s="435">
        <f>'сентябрь 2024'!Z32</f>
        <v>86820.718999999997</v>
      </c>
      <c r="N15" s="435">
        <f>'октябрь 2024'!Z32</f>
        <v>86123.004000000001</v>
      </c>
      <c r="O15" s="435">
        <f>'ноябрь 2024'!Z32</f>
        <v>97257.858999999997</v>
      </c>
      <c r="P15" s="435">
        <f>'декабрь 2024'!Z32</f>
        <v>104473.04300000001</v>
      </c>
      <c r="Q15" s="594"/>
      <c r="R15" s="437">
        <f>'Годовая 2024'!Z32</f>
        <v>1184552.101</v>
      </c>
      <c r="S15" s="427"/>
      <c r="T15" s="427"/>
      <c r="U15" s="427"/>
      <c r="V15" s="463">
        <f>MIN(V8:V14)</f>
        <v>4.8898303509294152</v>
      </c>
      <c r="W15" s="463">
        <f>MAX(W8:W14)</f>
        <v>7.4576542681609901</v>
      </c>
    </row>
    <row r="16" spans="1:40" s="382" customFormat="1" ht="48.75" customHeight="1" x14ac:dyDescent="0.25">
      <c r="B16" s="79" t="s">
        <v>92</v>
      </c>
      <c r="C16" s="436">
        <v>6019285.2369999997</v>
      </c>
      <c r="D16" s="436">
        <v>621578.35</v>
      </c>
      <c r="E16" s="437">
        <f>E14*E15</f>
        <v>677910.21799999999</v>
      </c>
      <c r="F16" s="438">
        <f>F14*F15</f>
        <v>671569.01299999992</v>
      </c>
      <c r="G16" s="439">
        <f>G14*G15</f>
        <v>617197.87299999991</v>
      </c>
      <c r="H16" s="439">
        <f t="shared" ref="H16:R16" si="4">H14*H15</f>
        <v>504910.35800000001</v>
      </c>
      <c r="I16" s="439">
        <f t="shared" si="4"/>
        <v>479858.93500000006</v>
      </c>
      <c r="J16" s="439">
        <f t="shared" si="4"/>
        <v>632608.14899999998</v>
      </c>
      <c r="K16" s="439">
        <f t="shared" si="4"/>
        <v>798808.12099999993</v>
      </c>
      <c r="L16" s="439">
        <f t="shared" si="4"/>
        <v>730337.86599999992</v>
      </c>
      <c r="M16" s="439">
        <f t="shared" si="4"/>
        <v>587970.04300000006</v>
      </c>
      <c r="N16" s="439">
        <f t="shared" si="4"/>
        <v>587430.43099999998</v>
      </c>
      <c r="O16" s="439">
        <f t="shared" si="4"/>
        <v>678198.65899999999</v>
      </c>
      <c r="P16" s="439">
        <f t="shared" si="4"/>
        <v>713192.40800000005</v>
      </c>
      <c r="Q16" s="594">
        <f>SUM(E16:P16)</f>
        <v>7679992.0739999991</v>
      </c>
      <c r="R16" s="437">
        <f t="shared" si="4"/>
        <v>7679992.074000001</v>
      </c>
      <c r="S16" s="427"/>
      <c r="T16" s="427"/>
      <c r="U16" s="427"/>
      <c r="V16" s="142"/>
      <c r="W16" s="142"/>
    </row>
    <row r="17" spans="2:20" s="140" customFormat="1" x14ac:dyDescent="0.25">
      <c r="B17" s="145"/>
      <c r="C17" s="145"/>
      <c r="D17" s="145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</row>
    <row r="18" spans="2:20" ht="24.75" customHeight="1" x14ac:dyDescent="0.25">
      <c r="B18" s="666" t="s">
        <v>58</v>
      </c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6"/>
      <c r="N18" s="666"/>
      <c r="O18" s="666"/>
      <c r="P18" s="666"/>
      <c r="Q18" s="518"/>
      <c r="R18" s="157"/>
      <c r="S18" s="201"/>
      <c r="T18" s="201"/>
    </row>
    <row r="19" spans="2:20" x14ac:dyDescent="0.25">
      <c r="R19" s="380"/>
    </row>
    <row r="20" spans="2:20" ht="26.25" x14ac:dyDescent="0.4">
      <c r="B20" s="667" t="s">
        <v>60</v>
      </c>
      <c r="C20" s="596" t="str">
        <f>C7</f>
        <v>дек.2022</v>
      </c>
      <c r="D20" s="596" t="str">
        <f>D7</f>
        <v>дек. 2023</v>
      </c>
      <c r="E20" s="453">
        <f>E7</f>
        <v>45292</v>
      </c>
      <c r="F20" s="453">
        <f>F7</f>
        <v>45323</v>
      </c>
      <c r="G20" s="453">
        <f t="shared" ref="G20:P20" si="5">G7</f>
        <v>45352</v>
      </c>
      <c r="H20" s="453">
        <f t="shared" si="5"/>
        <v>45383</v>
      </c>
      <c r="I20" s="453">
        <f t="shared" si="5"/>
        <v>45413</v>
      </c>
      <c r="J20" s="453">
        <f t="shared" si="5"/>
        <v>45444</v>
      </c>
      <c r="K20" s="453">
        <f t="shared" si="5"/>
        <v>45474</v>
      </c>
      <c r="L20" s="453">
        <f t="shared" si="5"/>
        <v>45505</v>
      </c>
      <c r="M20" s="453">
        <f t="shared" si="5"/>
        <v>45536</v>
      </c>
      <c r="N20" s="453">
        <f t="shared" si="5"/>
        <v>45566</v>
      </c>
      <c r="O20" s="453">
        <f t="shared" si="5"/>
        <v>45597</v>
      </c>
      <c r="P20" s="453">
        <f t="shared" si="5"/>
        <v>45627</v>
      </c>
      <c r="Q20" s="521"/>
    </row>
    <row r="21" spans="2:20" ht="50.25" customHeight="1" x14ac:dyDescent="0.35">
      <c r="B21" s="668"/>
      <c r="C21" s="461">
        <f>C14</f>
        <v>5.4169879372203056</v>
      </c>
      <c r="D21" s="461">
        <f>D14</f>
        <v>5.8606458828315944</v>
      </c>
      <c r="E21" s="461">
        <f>E14</f>
        <v>6.1494330156730532</v>
      </c>
      <c r="F21" s="461">
        <f t="shared" ref="F21" si="6">F14</f>
        <v>6.3217200318758913</v>
      </c>
      <c r="G21" s="461">
        <f t="shared" ref="G21:P21" si="7">G14</f>
        <v>6.0310467375975056</v>
      </c>
      <c r="H21" s="461">
        <f t="shared" si="7"/>
        <v>6.0056826461372728</v>
      </c>
      <c r="I21" s="461">
        <f t="shared" si="7"/>
        <v>5.5717867551974232</v>
      </c>
      <c r="J21" s="461">
        <f t="shared" si="7"/>
        <v>6.2017761889566474</v>
      </c>
      <c r="K21" s="462">
        <f t="shared" si="7"/>
        <v>7.1305590390717795</v>
      </c>
      <c r="L21" s="462">
        <f t="shared" si="7"/>
        <v>6.8355682289302999</v>
      </c>
      <c r="M21" s="462">
        <f t="shared" si="7"/>
        <v>6.7722319023872641</v>
      </c>
      <c r="N21" s="462">
        <f t="shared" si="7"/>
        <v>6.820830715565843</v>
      </c>
      <c r="O21" s="462">
        <f t="shared" si="7"/>
        <v>6.9732016103706336</v>
      </c>
      <c r="P21" s="462">
        <f t="shared" si="7"/>
        <v>6.8265687254845258</v>
      </c>
      <c r="Q21" s="522"/>
      <c r="R21" s="380"/>
    </row>
    <row r="22" spans="2:20" ht="42" x14ac:dyDescent="0.4">
      <c r="B22" s="459" t="s">
        <v>102</v>
      </c>
      <c r="C22" s="456"/>
      <c r="D22" s="456"/>
      <c r="E22" s="454">
        <f>E21/D21*100</f>
        <v>104.92756495811226</v>
      </c>
      <c r="F22" s="454">
        <f>F21/E21*100</f>
        <v>102.80167319106867</v>
      </c>
      <c r="G22" s="454">
        <f t="shared" ref="G22:P22" si="8">G21/F21*100</f>
        <v>95.40199039481773</v>
      </c>
      <c r="H22" s="454">
        <f t="shared" si="8"/>
        <v>99.57944130490462</v>
      </c>
      <c r="I22" s="454">
        <f t="shared" si="8"/>
        <v>92.775244439215882</v>
      </c>
      <c r="J22" s="454">
        <f t="shared" si="8"/>
        <v>111.30677575145107</v>
      </c>
      <c r="K22" s="454">
        <f t="shared" si="8"/>
        <v>114.9760781720726</v>
      </c>
      <c r="L22" s="454">
        <f t="shared" si="8"/>
        <v>95.863005852345069</v>
      </c>
      <c r="M22" s="454">
        <f t="shared" si="8"/>
        <v>99.0734299706793</v>
      </c>
      <c r="N22" s="454">
        <f t="shared" si="8"/>
        <v>100.71761885710745</v>
      </c>
      <c r="O22" s="454">
        <f t="shared" si="8"/>
        <v>102.23390524056057</v>
      </c>
      <c r="P22" s="454">
        <f t="shared" si="8"/>
        <v>97.897194243343918</v>
      </c>
      <c r="Q22" s="523"/>
    </row>
    <row r="23" spans="2:20" ht="37.5" customHeight="1" x14ac:dyDescent="0.4">
      <c r="B23" s="459" t="s">
        <v>141</v>
      </c>
      <c r="C23" s="457"/>
      <c r="D23" s="514"/>
      <c r="E23" s="458"/>
      <c r="F23" s="454">
        <f>F21/$E$21*100</f>
        <v>102.80167319106867</v>
      </c>
      <c r="G23" s="454">
        <f t="shared" ref="G23:P23" si="9">G21/$E$21*100</f>
        <v>98.074842383455234</v>
      </c>
      <c r="H23" s="454">
        <f t="shared" si="9"/>
        <v>97.662380106110518</v>
      </c>
      <c r="I23" s="454">
        <f t="shared" si="9"/>
        <v>90.60651186860018</v>
      </c>
      <c r="J23" s="454">
        <f t="shared" si="9"/>
        <v>100.8511869817947</v>
      </c>
      <c r="K23" s="454">
        <f t="shared" si="9"/>
        <v>115.95473958165137</v>
      </c>
      <c r="L23" s="454">
        <f t="shared" si="9"/>
        <v>111.15769879122995</v>
      </c>
      <c r="M23" s="454">
        <f t="shared" si="9"/>
        <v>110.12774486894783</v>
      </c>
      <c r="N23" s="454">
        <f t="shared" si="9"/>
        <v>110.91804233303459</v>
      </c>
      <c r="O23" s="454">
        <f t="shared" si="9"/>
        <v>113.39584629343943</v>
      </c>
      <c r="P23" s="454">
        <f t="shared" si="9"/>
        <v>111.01135190977215</v>
      </c>
      <c r="Q23" s="523"/>
    </row>
    <row r="24" spans="2:20" ht="42" x14ac:dyDescent="0.4">
      <c r="B24" s="459" t="s">
        <v>144</v>
      </c>
      <c r="C24" s="669">
        <f>P21/C21*100</f>
        <v>126.02148656412805</v>
      </c>
      <c r="D24" s="670"/>
      <c r="E24" s="670"/>
      <c r="F24" s="670"/>
      <c r="G24" s="670"/>
      <c r="H24" s="670"/>
      <c r="I24" s="670"/>
      <c r="J24" s="670"/>
      <c r="K24" s="670"/>
      <c r="L24" s="670"/>
      <c r="M24" s="670"/>
      <c r="N24" s="670"/>
      <c r="O24" s="670"/>
      <c r="P24" s="671"/>
      <c r="Q24" s="523"/>
    </row>
    <row r="25" spans="2:20" ht="42" x14ac:dyDescent="0.4">
      <c r="B25" s="459" t="s">
        <v>145</v>
      </c>
      <c r="C25" s="669">
        <f>P21/J21*100</f>
        <v>110.07441283741311</v>
      </c>
      <c r="D25" s="670"/>
      <c r="E25" s="670"/>
      <c r="F25" s="670"/>
      <c r="G25" s="670"/>
      <c r="H25" s="670"/>
      <c r="I25" s="670"/>
      <c r="J25" s="670"/>
      <c r="K25" s="670"/>
      <c r="L25" s="670"/>
      <c r="M25" s="670"/>
      <c r="N25" s="670"/>
      <c r="O25" s="670"/>
      <c r="P25" s="671"/>
      <c r="Q25" s="523"/>
    </row>
    <row r="26" spans="2:20" s="94" customFormat="1" ht="36.75" customHeight="1" x14ac:dyDescent="0.35">
      <c r="B26" s="455" t="s">
        <v>142</v>
      </c>
      <c r="C26" s="662">
        <f>MIN(E21:J21)</f>
        <v>5.5717867551974232</v>
      </c>
      <c r="D26" s="663"/>
      <c r="E26" s="663"/>
      <c r="F26" s="663"/>
      <c r="G26" s="663"/>
      <c r="H26" s="663"/>
      <c r="I26" s="663"/>
      <c r="J26" s="664"/>
      <c r="K26" s="460">
        <f>MIN(E21:P21)</f>
        <v>5.5717867551974232</v>
      </c>
      <c r="L26" s="662">
        <f>MIN(K21:P21)</f>
        <v>6.7722319023872641</v>
      </c>
      <c r="M26" s="663"/>
      <c r="N26" s="663"/>
      <c r="O26" s="663"/>
      <c r="P26" s="664"/>
      <c r="Q26" s="524"/>
      <c r="R26" s="381"/>
      <c r="S26" s="381"/>
      <c r="T26" s="381"/>
    </row>
    <row r="27" spans="2:20" ht="35.25" customHeight="1" x14ac:dyDescent="0.35">
      <c r="B27" s="455" t="s">
        <v>143</v>
      </c>
      <c r="C27" s="665">
        <f>MAX(E21:J21)</f>
        <v>6.3217200318758913</v>
      </c>
      <c r="D27" s="665"/>
      <c r="E27" s="665"/>
      <c r="F27" s="665"/>
      <c r="G27" s="665"/>
      <c r="H27" s="665"/>
      <c r="I27" s="665"/>
      <c r="J27" s="665"/>
      <c r="K27" s="460">
        <f>MAX(E21:P21)</f>
        <v>7.1305590390717795</v>
      </c>
      <c r="L27" s="665">
        <f>MAX(K21:P21)</f>
        <v>7.1305590390717795</v>
      </c>
      <c r="M27" s="665"/>
      <c r="N27" s="665"/>
      <c r="O27" s="665"/>
      <c r="P27" s="665"/>
      <c r="Q27" s="524"/>
    </row>
    <row r="28" spans="2:20" x14ac:dyDescent="0.25">
      <c r="C28" s="655" t="str">
        <f>E6</f>
        <v>первое полугодие</v>
      </c>
      <c r="D28" s="656"/>
      <c r="E28" s="656"/>
      <c r="F28" s="656"/>
      <c r="G28" s="656"/>
      <c r="H28" s="656"/>
      <c r="I28" s="656"/>
      <c r="J28" s="657"/>
      <c r="K28" s="464" t="s">
        <v>60</v>
      </c>
      <c r="L28" s="655" t="str">
        <f>K6</f>
        <v xml:space="preserve">второе полугодие </v>
      </c>
      <c r="M28" s="656"/>
      <c r="N28" s="656"/>
      <c r="O28" s="656"/>
      <c r="P28" s="657"/>
      <c r="Q28" s="525"/>
    </row>
    <row r="29" spans="2:20" x14ac:dyDescent="0.25"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</row>
    <row r="33" ht="63.75" customHeight="1" x14ac:dyDescent="0.25"/>
  </sheetData>
  <mergeCells count="16">
    <mergeCell ref="C28:J28"/>
    <mergeCell ref="L28:P28"/>
    <mergeCell ref="AL4:AN4"/>
    <mergeCell ref="E6:J6"/>
    <mergeCell ref="K6:P6"/>
    <mergeCell ref="R6:U6"/>
    <mergeCell ref="B2:U4"/>
    <mergeCell ref="L26:P26"/>
    <mergeCell ref="C27:J27"/>
    <mergeCell ref="L27:P27"/>
    <mergeCell ref="B18:P18"/>
    <mergeCell ref="B20:B21"/>
    <mergeCell ref="C24:P24"/>
    <mergeCell ref="C26:J26"/>
    <mergeCell ref="C25:P25"/>
    <mergeCell ref="A5:W5"/>
  </mergeCells>
  <pageMargins left="0.25" right="0.25" top="0.75" bottom="0.75" header="0.3" footer="0.3"/>
  <pageSetup paperSize="9" scale="33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W48"/>
  <sheetViews>
    <sheetView tabSelected="1" view="pageBreakPreview" zoomScale="60" zoomScaleNormal="60" workbookViewId="0">
      <selection activeCell="AX6" sqref="AX6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20.85546875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0" width="16.7109375" hidden="1" customWidth="1" outlineLevel="1"/>
    <col min="11" max="11" width="16.85546875" hidden="1" customWidth="1" outlineLevel="1"/>
    <col min="12" max="12" width="11.5703125" hidden="1" customWidth="1" outlineLevel="1"/>
    <col min="13" max="14" width="15.7109375" hidden="1" customWidth="1" outlineLevel="1"/>
    <col min="15" max="15" width="17.42578125" hidden="1" customWidth="1" outlineLevel="1"/>
    <col min="16" max="16" width="15.28515625" hidden="1" customWidth="1" outlineLevel="1"/>
    <col min="17" max="17" width="18.85546875" hidden="1" customWidth="1" outlineLevel="1"/>
    <col min="18" max="18" width="18.28515625" hidden="1" customWidth="1" outlineLevel="1"/>
    <col min="19" max="19" width="11.5703125" hidden="1" customWidth="1" outlineLevel="1"/>
    <col min="20" max="21" width="15.7109375" hidden="1" customWidth="1" outlineLevel="1"/>
    <col min="22" max="22" width="16.7109375" hidden="1" customWidth="1" outlineLevel="1"/>
    <col min="23" max="23" width="17.140625" hidden="1" customWidth="1" outlineLevel="1"/>
    <col min="24" max="24" width="16.7109375" hidden="1" customWidth="1" outlineLevel="1"/>
    <col min="25" max="25" width="15.28515625" hidden="1" customWidth="1" outlineLevel="1"/>
    <col min="26" max="26" width="18.5703125" style="382" customWidth="1" collapsed="1"/>
    <col min="27" max="27" width="19.42578125" style="382" customWidth="1"/>
    <col min="28" max="28" width="14.85546875" style="382" customWidth="1"/>
    <col min="29" max="29" width="16.140625" style="382" customWidth="1"/>
    <col min="30" max="30" width="0.140625" style="382" customWidth="1"/>
    <col min="31" max="31" width="16.140625" style="382" hidden="1" customWidth="1"/>
    <col min="32" max="32" width="19.42578125" style="382" customWidth="1"/>
    <col min="33" max="33" width="20" style="382" customWidth="1"/>
    <col min="34" max="37" width="16.140625" style="382" customWidth="1"/>
    <col min="38" max="38" width="20" customWidth="1"/>
    <col min="39" max="39" width="16.7109375" customWidth="1"/>
    <col min="40" max="40" width="14.7109375" customWidth="1"/>
    <col min="41" max="41" width="17.42578125" customWidth="1"/>
    <col min="42" max="43" width="17.42578125" style="532" customWidth="1"/>
    <col min="44" max="45" width="17.5703125" bestFit="1" customWidth="1"/>
    <col min="46" max="46" width="13.7109375" bestFit="1" customWidth="1"/>
    <col min="47" max="47" width="14.140625" bestFit="1" customWidth="1"/>
    <col min="48" max="48" width="18.5703125" style="532" customWidth="1"/>
    <col min="49" max="49" width="14.42578125" style="532" customWidth="1"/>
  </cols>
  <sheetData>
    <row r="1" spans="1:49" ht="15.75" x14ac:dyDescent="0.25">
      <c r="H1" s="610" t="s">
        <v>73</v>
      </c>
      <c r="I1" s="610"/>
    </row>
    <row r="2" spans="1:49" s="112" customFormat="1" ht="93.75" customHeight="1" thickBot="1" x14ac:dyDescent="0.3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587"/>
      <c r="AM2" s="587"/>
      <c r="AN2" s="587"/>
      <c r="AO2" s="587"/>
      <c r="AP2" s="587"/>
      <c r="AQ2" s="587"/>
      <c r="AR2" s="587"/>
      <c r="AS2" s="587"/>
      <c r="AT2" s="587"/>
      <c r="AU2" s="587"/>
      <c r="AV2" s="533"/>
      <c r="AW2" s="533"/>
    </row>
    <row r="3" spans="1:49" ht="31.5" customHeight="1" x14ac:dyDescent="0.25">
      <c r="B3" s="635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50" t="s">
        <v>177</v>
      </c>
      <c r="AA3" s="651"/>
      <c r="AB3" s="651"/>
      <c r="AC3" s="653"/>
      <c r="AD3" s="575"/>
      <c r="AE3" s="575"/>
      <c r="AF3" s="650" t="s">
        <v>163</v>
      </c>
      <c r="AG3" s="651"/>
      <c r="AH3" s="651"/>
      <c r="AI3" s="651"/>
      <c r="AJ3" s="644" t="s">
        <v>172</v>
      </c>
      <c r="AK3" s="645"/>
      <c r="AL3" s="676" t="s">
        <v>162</v>
      </c>
      <c r="AM3" s="651"/>
      <c r="AN3" s="651"/>
      <c r="AO3" s="653"/>
      <c r="AP3" s="654" t="s">
        <v>172</v>
      </c>
      <c r="AQ3" s="645"/>
      <c r="AR3" s="650" t="s">
        <v>171</v>
      </c>
      <c r="AS3" s="651"/>
      <c r="AT3" s="651"/>
      <c r="AU3" s="651"/>
      <c r="AV3" s="644" t="s">
        <v>137</v>
      </c>
      <c r="AW3" s="645"/>
    </row>
    <row r="4" spans="1:49" ht="15.75" customHeight="1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46"/>
      <c r="Z4" s="641" t="s">
        <v>26</v>
      </c>
      <c r="AA4" s="642"/>
      <c r="AB4" s="642"/>
      <c r="AC4" s="648"/>
      <c r="AD4" s="576"/>
      <c r="AE4" s="576"/>
      <c r="AF4" s="641" t="s">
        <v>26</v>
      </c>
      <c r="AG4" s="642"/>
      <c r="AH4" s="642"/>
      <c r="AI4" s="642"/>
      <c r="AJ4" s="643" t="s">
        <v>175</v>
      </c>
      <c r="AK4" s="640" t="s">
        <v>176</v>
      </c>
      <c r="AL4" s="675" t="s">
        <v>26</v>
      </c>
      <c r="AM4" s="642"/>
      <c r="AN4" s="642"/>
      <c r="AO4" s="648"/>
      <c r="AP4" s="649" t="s">
        <v>173</v>
      </c>
      <c r="AQ4" s="640" t="s">
        <v>174</v>
      </c>
      <c r="AR4" s="641" t="s">
        <v>26</v>
      </c>
      <c r="AS4" s="642"/>
      <c r="AT4" s="642"/>
      <c r="AU4" s="642"/>
      <c r="AV4" s="643" t="s">
        <v>138</v>
      </c>
      <c r="AW4" s="640" t="s">
        <v>139</v>
      </c>
    </row>
    <row r="5" spans="1:49" ht="85.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526" t="s">
        <v>30</v>
      </c>
      <c r="Z5" s="513" t="s">
        <v>24</v>
      </c>
      <c r="AA5" s="511" t="s">
        <v>106</v>
      </c>
      <c r="AB5" s="511" t="s">
        <v>69</v>
      </c>
      <c r="AC5" s="512" t="s">
        <v>81</v>
      </c>
      <c r="AD5" s="577"/>
      <c r="AE5" s="577"/>
      <c r="AF5" s="513" t="s">
        <v>24</v>
      </c>
      <c r="AG5" s="511" t="s">
        <v>106</v>
      </c>
      <c r="AH5" s="511" t="s">
        <v>69</v>
      </c>
      <c r="AI5" s="511" t="s">
        <v>81</v>
      </c>
      <c r="AJ5" s="643"/>
      <c r="AK5" s="640"/>
      <c r="AL5" s="574" t="s">
        <v>24</v>
      </c>
      <c r="AM5" s="511" t="s">
        <v>106</v>
      </c>
      <c r="AN5" s="511" t="s">
        <v>69</v>
      </c>
      <c r="AO5" s="512" t="s">
        <v>81</v>
      </c>
      <c r="AP5" s="649"/>
      <c r="AQ5" s="640"/>
      <c r="AR5" s="513" t="s">
        <v>24</v>
      </c>
      <c r="AS5" s="511" t="s">
        <v>106</v>
      </c>
      <c r="AT5" s="511" t="s">
        <v>69</v>
      </c>
      <c r="AU5" s="511" t="s">
        <v>81</v>
      </c>
      <c r="AV5" s="643"/>
      <c r="AW5" s="640"/>
    </row>
    <row r="6" spans="1:49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18971.832999999999</v>
      </c>
      <c r="K6" s="392">
        <f t="shared" si="4"/>
        <v>66048.923999999999</v>
      </c>
      <c r="L6" s="392">
        <f t="shared" si="4"/>
        <v>39.963999999999999</v>
      </c>
      <c r="M6" s="392">
        <f t="shared" si="4"/>
        <v>33846.468999999997</v>
      </c>
      <c r="N6" s="392">
        <f t="shared" ref="N6:N13" si="5">J6</f>
        <v>18971.832999999999</v>
      </c>
      <c r="O6" s="392">
        <f t="shared" ref="O6:O13" si="6">K6+M6</f>
        <v>99895.392999999996</v>
      </c>
      <c r="P6" s="392">
        <f>O6/N6</f>
        <v>5.265458166324783</v>
      </c>
      <c r="Q6" s="392">
        <f t="shared" ref="Q6:V6" si="7">SUM(Q7:Q13)</f>
        <v>0</v>
      </c>
      <c r="R6" s="392">
        <f t="shared" si="7"/>
        <v>0</v>
      </c>
      <c r="S6" s="392">
        <f t="shared" si="7"/>
        <v>0</v>
      </c>
      <c r="T6" s="392">
        <f t="shared" si="7"/>
        <v>0</v>
      </c>
      <c r="U6" s="392">
        <f t="shared" si="7"/>
        <v>0</v>
      </c>
      <c r="V6" s="392">
        <f t="shared" si="7"/>
        <v>0</v>
      </c>
      <c r="W6" s="392">
        <f>Q6</f>
        <v>0</v>
      </c>
      <c r="X6" s="392">
        <f>R6+T6+V6</f>
        <v>0</v>
      </c>
      <c r="Y6" s="527" t="e">
        <f>X6/W6</f>
        <v>#DIV/0!</v>
      </c>
      <c r="Z6" s="544">
        <f t="shared" ref="Z6:AA40" si="8">W6+N6+G6+D6</f>
        <v>18971.832999999999</v>
      </c>
      <c r="AA6" s="545">
        <f t="shared" si="8"/>
        <v>99895.392999999996</v>
      </c>
      <c r="AB6" s="545">
        <f>IFERROR(AA6/Z6,0)</f>
        <v>5.265458166324783</v>
      </c>
      <c r="AC6" s="547">
        <f t="shared" ref="AC6:AC30" si="9">AB6*1.2</f>
        <v>6.3185497995897393</v>
      </c>
      <c r="AD6" s="578"/>
      <c r="AE6" s="578"/>
      <c r="AF6" s="544">
        <v>37212.789000000004</v>
      </c>
      <c r="AG6" s="545">
        <v>151151.473</v>
      </c>
      <c r="AH6" s="545">
        <v>4.0618152270177861</v>
      </c>
      <c r="AI6" s="545">
        <v>4.8741782724213429</v>
      </c>
      <c r="AJ6" s="545">
        <f>IFERROR(AB6/AH6*100,0)</f>
        <v>129.63312883611201</v>
      </c>
      <c r="AK6" s="546">
        <f>IFERROR(Z6/AF6*100,0)</f>
        <v>50.982023948809626</v>
      </c>
      <c r="AL6" s="580">
        <v>10977.115000000002</v>
      </c>
      <c r="AM6" s="545">
        <v>45108.523999999998</v>
      </c>
      <c r="AN6" s="545">
        <v>4.1093241712417141</v>
      </c>
      <c r="AO6" s="547">
        <v>4.9311890054900571</v>
      </c>
      <c r="AP6" s="541">
        <f>IFERROR(AH6/AN6*100,0)</f>
        <v>98.843874509672176</v>
      </c>
      <c r="AQ6" s="538">
        <f>IFERROR(AF6/AL6*100,0)</f>
        <v>339.00336290546289</v>
      </c>
      <c r="AR6" s="548">
        <v>6700.6509999999998</v>
      </c>
      <c r="AS6" s="549">
        <v>28538.318999999996</v>
      </c>
      <c r="AT6" s="549">
        <v>4.2590367712032755</v>
      </c>
      <c r="AU6" s="549">
        <v>5.1108441254439301</v>
      </c>
      <c r="AV6" s="534">
        <f t="shared" ref="AV6:AV40" si="10">IFERROR(AN6/AT6*100,0)</f>
        <v>96.484824902808626</v>
      </c>
      <c r="AW6" s="535">
        <f t="shared" ref="AW6:AW40" si="11">IFERROR(AL6/AR6*100,0)</f>
        <v>163.8216197202332</v>
      </c>
    </row>
    <row r="7" spans="1:49" ht="17.2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14725.956999999999</v>
      </c>
      <c r="K7" s="394">
        <v>50896.267999999996</v>
      </c>
      <c r="L7" s="394">
        <v>30.326000000000001</v>
      </c>
      <c r="M7" s="394">
        <v>25647.614999999998</v>
      </c>
      <c r="N7" s="395">
        <f t="shared" si="5"/>
        <v>14725.956999999999</v>
      </c>
      <c r="O7" s="395">
        <f t="shared" si="6"/>
        <v>76543.883000000002</v>
      </c>
      <c r="P7" s="392">
        <f t="shared" ref="P7:P30" si="12">O7/N7</f>
        <v>5.1978885311154999</v>
      </c>
      <c r="Q7" s="396">
        <v>0</v>
      </c>
      <c r="R7" s="396">
        <v>0</v>
      </c>
      <c r="S7" s="396">
        <v>0</v>
      </c>
      <c r="T7" s="396">
        <v>0</v>
      </c>
      <c r="U7" s="396">
        <v>0</v>
      </c>
      <c r="V7" s="396">
        <v>0</v>
      </c>
      <c r="W7" s="395">
        <f t="shared" ref="W7:W30" si="13">Q7</f>
        <v>0</v>
      </c>
      <c r="X7" s="392">
        <f t="shared" ref="X7:X30" si="14">R7+T7+V7</f>
        <v>0</v>
      </c>
      <c r="Y7" s="527" t="e">
        <f t="shared" ref="Y7:Y30" si="15">X7/W7</f>
        <v>#DIV/0!</v>
      </c>
      <c r="Z7" s="550">
        <f t="shared" si="8"/>
        <v>14725.956999999999</v>
      </c>
      <c r="AA7" s="551">
        <f t="shared" si="8"/>
        <v>76543.883000000002</v>
      </c>
      <c r="AB7" s="545">
        <f t="shared" ref="AB7:AB40" si="16">IFERROR(AA7/Z7,0)</f>
        <v>5.1978885311154999</v>
      </c>
      <c r="AC7" s="547">
        <f t="shared" si="9"/>
        <v>6.2374662373385998</v>
      </c>
      <c r="AD7" s="578"/>
      <c r="AE7" s="578"/>
      <c r="AF7" s="550">
        <v>11209.308000000001</v>
      </c>
      <c r="AG7" s="551">
        <v>53334.035999999993</v>
      </c>
      <c r="AH7" s="545">
        <v>4.7580132511302207</v>
      </c>
      <c r="AI7" s="545">
        <v>5.7096159013562646</v>
      </c>
      <c r="AJ7" s="545">
        <f t="shared" ref="AJ7:AJ40" si="17">IFERROR(AB7/AH7*100,0)</f>
        <v>109.24493600098299</v>
      </c>
      <c r="AK7" s="546">
        <f t="shared" ref="AK7:AK40" si="18">IFERROR(Z7/AF7*100,0)</f>
        <v>131.3725789317235</v>
      </c>
      <c r="AL7" s="581">
        <v>1161.2629999999999</v>
      </c>
      <c r="AM7" s="551">
        <v>4785.6840000000002</v>
      </c>
      <c r="AN7" s="545">
        <v>4.1211026270534754</v>
      </c>
      <c r="AO7" s="547">
        <v>4.9453231524641703</v>
      </c>
      <c r="AP7" s="541">
        <f t="shared" ref="AP7:AP39" si="19">IFERROR(AH7/AN7*100,0)</f>
        <v>115.45485957800878</v>
      </c>
      <c r="AQ7" s="538">
        <f t="shared" ref="AQ7:AQ39" si="20">IFERROR(AF7/AL7*100,0)</f>
        <v>965.26867729360197</v>
      </c>
      <c r="AR7" s="552"/>
      <c r="AS7" s="553"/>
      <c r="AT7" s="549"/>
      <c r="AU7" s="549"/>
      <c r="AV7" s="534">
        <f t="shared" si="10"/>
        <v>0</v>
      </c>
      <c r="AW7" s="535">
        <f t="shared" si="11"/>
        <v>0</v>
      </c>
    </row>
    <row r="8" spans="1:49" ht="17.2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12"/>
        <v>#DIV/0!</v>
      </c>
      <c r="Q8" s="396">
        <v>0</v>
      </c>
      <c r="R8" s="396">
        <v>0</v>
      </c>
      <c r="S8" s="396">
        <v>0</v>
      </c>
      <c r="T8" s="396">
        <v>0</v>
      </c>
      <c r="U8" s="396">
        <v>0</v>
      </c>
      <c r="V8" s="396">
        <v>0</v>
      </c>
      <c r="W8" s="395">
        <f t="shared" si="13"/>
        <v>0</v>
      </c>
      <c r="X8" s="392">
        <f t="shared" si="14"/>
        <v>0</v>
      </c>
      <c r="Y8" s="527" t="e">
        <f t="shared" si="15"/>
        <v>#DIV/0!</v>
      </c>
      <c r="Z8" s="550">
        <f t="shared" si="8"/>
        <v>0</v>
      </c>
      <c r="AA8" s="551">
        <f t="shared" si="8"/>
        <v>0</v>
      </c>
      <c r="AB8" s="545">
        <f t="shared" si="16"/>
        <v>0</v>
      </c>
      <c r="AC8" s="547">
        <f t="shared" si="9"/>
        <v>0</v>
      </c>
      <c r="AD8" s="578"/>
      <c r="AE8" s="578"/>
      <c r="AF8" s="550">
        <v>0</v>
      </c>
      <c r="AG8" s="551">
        <v>0</v>
      </c>
      <c r="AH8" s="545">
        <v>0</v>
      </c>
      <c r="AI8" s="545">
        <v>0</v>
      </c>
      <c r="AJ8" s="545">
        <f t="shared" si="17"/>
        <v>0</v>
      </c>
      <c r="AK8" s="546">
        <f t="shared" si="18"/>
        <v>0</v>
      </c>
      <c r="AL8" s="581">
        <v>0</v>
      </c>
      <c r="AM8" s="551">
        <v>0</v>
      </c>
      <c r="AN8" s="545"/>
      <c r="AO8" s="547"/>
      <c r="AP8" s="541">
        <f t="shared" si="19"/>
        <v>0</v>
      </c>
      <c r="AQ8" s="538">
        <f t="shared" si="20"/>
        <v>0</v>
      </c>
      <c r="AR8" s="552"/>
      <c r="AS8" s="553"/>
      <c r="AT8" s="549"/>
      <c r="AU8" s="549"/>
      <c r="AV8" s="534">
        <f t="shared" si="10"/>
        <v>0</v>
      </c>
      <c r="AW8" s="535">
        <f t="shared" si="11"/>
        <v>0</v>
      </c>
    </row>
    <row r="9" spans="1:49" ht="17.2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12"/>
        <v>#DIV/0!</v>
      </c>
      <c r="Q9" s="396">
        <v>0</v>
      </c>
      <c r="R9" s="396">
        <v>0</v>
      </c>
      <c r="S9" s="396">
        <v>0</v>
      </c>
      <c r="T9" s="396">
        <v>0</v>
      </c>
      <c r="U9" s="396">
        <v>0</v>
      </c>
      <c r="V9" s="396">
        <v>0</v>
      </c>
      <c r="W9" s="395">
        <f t="shared" si="13"/>
        <v>0</v>
      </c>
      <c r="X9" s="392">
        <f t="shared" si="14"/>
        <v>0</v>
      </c>
      <c r="Y9" s="527" t="e">
        <f t="shared" si="15"/>
        <v>#DIV/0!</v>
      </c>
      <c r="Z9" s="550">
        <f t="shared" si="8"/>
        <v>0</v>
      </c>
      <c r="AA9" s="551">
        <f t="shared" si="8"/>
        <v>0</v>
      </c>
      <c r="AB9" s="545">
        <f t="shared" si="16"/>
        <v>0</v>
      </c>
      <c r="AC9" s="547">
        <f t="shared" si="9"/>
        <v>0</v>
      </c>
      <c r="AD9" s="578"/>
      <c r="AE9" s="578"/>
      <c r="AF9" s="550">
        <v>0</v>
      </c>
      <c r="AG9" s="551">
        <v>0</v>
      </c>
      <c r="AH9" s="545">
        <v>0</v>
      </c>
      <c r="AI9" s="545">
        <v>0</v>
      </c>
      <c r="AJ9" s="545">
        <f t="shared" si="17"/>
        <v>0</v>
      </c>
      <c r="AK9" s="546">
        <f t="shared" si="18"/>
        <v>0</v>
      </c>
      <c r="AL9" s="581">
        <v>0</v>
      </c>
      <c r="AM9" s="551">
        <v>0</v>
      </c>
      <c r="AN9" s="545"/>
      <c r="AO9" s="547"/>
      <c r="AP9" s="541">
        <f t="shared" si="19"/>
        <v>0</v>
      </c>
      <c r="AQ9" s="538">
        <f t="shared" si="20"/>
        <v>0</v>
      </c>
      <c r="AR9" s="552"/>
      <c r="AS9" s="553"/>
      <c r="AT9" s="549"/>
      <c r="AU9" s="549"/>
      <c r="AV9" s="534">
        <f t="shared" si="10"/>
        <v>0</v>
      </c>
      <c r="AW9" s="535">
        <f t="shared" si="11"/>
        <v>0</v>
      </c>
    </row>
    <row r="10" spans="1:49" ht="17.2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4245.8760000000002</v>
      </c>
      <c r="K10" s="394">
        <v>15152.655999999999</v>
      </c>
      <c r="L10" s="394">
        <v>9.6379999999999981</v>
      </c>
      <c r="M10" s="394">
        <v>8198.8539999999994</v>
      </c>
      <c r="N10" s="395">
        <f t="shared" si="5"/>
        <v>4245.8760000000002</v>
      </c>
      <c r="O10" s="395">
        <f t="shared" si="6"/>
        <v>23351.51</v>
      </c>
      <c r="P10" s="392">
        <f t="shared" si="12"/>
        <v>5.4998096976925366</v>
      </c>
      <c r="Q10" s="396">
        <v>0</v>
      </c>
      <c r="R10" s="396">
        <v>0</v>
      </c>
      <c r="S10" s="396">
        <v>0</v>
      </c>
      <c r="T10" s="396">
        <v>0</v>
      </c>
      <c r="U10" s="396">
        <v>0</v>
      </c>
      <c r="V10" s="396">
        <v>0</v>
      </c>
      <c r="W10" s="395">
        <f t="shared" si="13"/>
        <v>0</v>
      </c>
      <c r="X10" s="392">
        <f t="shared" si="14"/>
        <v>0</v>
      </c>
      <c r="Y10" s="527" t="e">
        <f t="shared" si="15"/>
        <v>#DIV/0!</v>
      </c>
      <c r="Z10" s="550">
        <f t="shared" si="8"/>
        <v>4245.8760000000002</v>
      </c>
      <c r="AA10" s="551">
        <f t="shared" si="8"/>
        <v>23351.51</v>
      </c>
      <c r="AB10" s="545">
        <f t="shared" si="16"/>
        <v>5.4998096976925366</v>
      </c>
      <c r="AC10" s="547">
        <f t="shared" si="9"/>
        <v>6.5997716372310435</v>
      </c>
      <c r="AD10" s="578"/>
      <c r="AE10" s="578"/>
      <c r="AF10" s="550">
        <v>2118.12</v>
      </c>
      <c r="AG10" s="551">
        <v>12023.905999999999</v>
      </c>
      <c r="AH10" s="545">
        <v>5.6766878174985367</v>
      </c>
      <c r="AI10" s="545">
        <v>6.8120253809982438</v>
      </c>
      <c r="AJ10" s="545">
        <f t="shared" si="17"/>
        <v>96.884131636395992</v>
      </c>
      <c r="AK10" s="546">
        <f t="shared" si="18"/>
        <v>200.45493173191323</v>
      </c>
      <c r="AL10" s="581">
        <v>889.82899999999995</v>
      </c>
      <c r="AM10" s="551">
        <v>4231.7979999999998</v>
      </c>
      <c r="AN10" s="545">
        <v>4.7557429573547276</v>
      </c>
      <c r="AO10" s="547">
        <v>5.7068915488256726</v>
      </c>
      <c r="AP10" s="541">
        <f t="shared" si="19"/>
        <v>119.36489983588312</v>
      </c>
      <c r="AQ10" s="538">
        <f t="shared" si="20"/>
        <v>238.0367463861034</v>
      </c>
      <c r="AR10" s="552">
        <v>6700.6509999999998</v>
      </c>
      <c r="AS10" s="553">
        <v>28538.318999999996</v>
      </c>
      <c r="AT10" s="549">
        <v>4.2590367712032755</v>
      </c>
      <c r="AU10" s="549">
        <v>5.1108441254439301</v>
      </c>
      <c r="AV10" s="534">
        <f t="shared" si="10"/>
        <v>111.66240661526669</v>
      </c>
      <c r="AW10" s="535">
        <f t="shared" si="11"/>
        <v>13.279739535755555</v>
      </c>
    </row>
    <row r="11" spans="1:49" ht="17.2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12"/>
        <v>#DIV/0!</v>
      </c>
      <c r="Q11" s="396">
        <v>0</v>
      </c>
      <c r="R11" s="396">
        <v>0</v>
      </c>
      <c r="S11" s="396">
        <v>0</v>
      </c>
      <c r="T11" s="396">
        <v>0</v>
      </c>
      <c r="U11" s="396">
        <v>0</v>
      </c>
      <c r="V11" s="396">
        <v>0</v>
      </c>
      <c r="W11" s="395">
        <f t="shared" si="13"/>
        <v>0</v>
      </c>
      <c r="X11" s="392">
        <f t="shared" si="14"/>
        <v>0</v>
      </c>
      <c r="Y11" s="527" t="e">
        <f t="shared" si="15"/>
        <v>#DIV/0!</v>
      </c>
      <c r="Z11" s="550">
        <f t="shared" si="8"/>
        <v>0</v>
      </c>
      <c r="AA11" s="551">
        <f t="shared" si="8"/>
        <v>0</v>
      </c>
      <c r="AB11" s="545">
        <f t="shared" si="16"/>
        <v>0</v>
      </c>
      <c r="AC11" s="547">
        <f t="shared" si="9"/>
        <v>0</v>
      </c>
      <c r="AD11" s="578"/>
      <c r="AE11" s="578"/>
      <c r="AF11" s="550">
        <v>18062.407999999999</v>
      </c>
      <c r="AG11" s="551">
        <v>67508.417999999991</v>
      </c>
      <c r="AH11" s="545">
        <v>3.7375093066217966</v>
      </c>
      <c r="AI11" s="545">
        <v>4.4850111679461557</v>
      </c>
      <c r="AJ11" s="545">
        <f t="shared" si="17"/>
        <v>0</v>
      </c>
      <c r="AK11" s="546">
        <f t="shared" si="18"/>
        <v>0</v>
      </c>
      <c r="AL11" s="581">
        <v>3486.4540000000002</v>
      </c>
      <c r="AM11" s="551">
        <v>12204.508</v>
      </c>
      <c r="AN11" s="545">
        <v>3.5005504159813952</v>
      </c>
      <c r="AO11" s="547">
        <v>4.2006604991776744</v>
      </c>
      <c r="AP11" s="541">
        <f t="shared" si="19"/>
        <v>106.76918948399059</v>
      </c>
      <c r="AQ11" s="538">
        <f t="shared" si="20"/>
        <v>518.07389399085707</v>
      </c>
      <c r="AR11" s="552"/>
      <c r="AS11" s="553"/>
      <c r="AT11" s="549"/>
      <c r="AU11" s="549"/>
      <c r="AV11" s="534">
        <f t="shared" si="10"/>
        <v>0</v>
      </c>
      <c r="AW11" s="535">
        <f t="shared" si="11"/>
        <v>0</v>
      </c>
    </row>
    <row r="12" spans="1:49" ht="17.2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12"/>
        <v>#DIV/0!</v>
      </c>
      <c r="Q12" s="396">
        <v>0</v>
      </c>
      <c r="R12" s="396">
        <v>0</v>
      </c>
      <c r="S12" s="396">
        <v>0</v>
      </c>
      <c r="T12" s="396">
        <v>0</v>
      </c>
      <c r="U12" s="396">
        <v>0</v>
      </c>
      <c r="V12" s="396">
        <v>0</v>
      </c>
      <c r="W12" s="395">
        <f t="shared" si="13"/>
        <v>0</v>
      </c>
      <c r="X12" s="392">
        <f t="shared" si="14"/>
        <v>0</v>
      </c>
      <c r="Y12" s="527" t="e">
        <f t="shared" si="15"/>
        <v>#DIV/0!</v>
      </c>
      <c r="Z12" s="550">
        <f t="shared" si="8"/>
        <v>0</v>
      </c>
      <c r="AA12" s="551">
        <f t="shared" si="8"/>
        <v>0</v>
      </c>
      <c r="AB12" s="545">
        <f t="shared" si="16"/>
        <v>0</v>
      </c>
      <c r="AC12" s="547">
        <f t="shared" si="9"/>
        <v>0</v>
      </c>
      <c r="AD12" s="578"/>
      <c r="AE12" s="578"/>
      <c r="AF12" s="550">
        <v>0</v>
      </c>
      <c r="AG12" s="551">
        <v>0</v>
      </c>
      <c r="AH12" s="545">
        <v>0</v>
      </c>
      <c r="AI12" s="545">
        <v>0</v>
      </c>
      <c r="AJ12" s="545">
        <f t="shared" si="17"/>
        <v>0</v>
      </c>
      <c r="AK12" s="546">
        <f t="shared" si="18"/>
        <v>0</v>
      </c>
      <c r="AL12" s="581">
        <v>0</v>
      </c>
      <c r="AM12" s="551">
        <v>0</v>
      </c>
      <c r="AN12" s="545"/>
      <c r="AO12" s="547"/>
      <c r="AP12" s="541">
        <f t="shared" si="19"/>
        <v>0</v>
      </c>
      <c r="AQ12" s="538">
        <f t="shared" si="20"/>
        <v>0</v>
      </c>
      <c r="AR12" s="552"/>
      <c r="AS12" s="553"/>
      <c r="AT12" s="549"/>
      <c r="AU12" s="549"/>
      <c r="AV12" s="534">
        <f t="shared" si="10"/>
        <v>0</v>
      </c>
      <c r="AW12" s="535">
        <f t="shared" si="11"/>
        <v>0</v>
      </c>
    </row>
    <row r="13" spans="1:49" ht="17.25" x14ac:dyDescent="0.25">
      <c r="A13" s="602"/>
      <c r="B13" s="179" t="s">
        <v>170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0</v>
      </c>
      <c r="K13" s="394">
        <v>0</v>
      </c>
      <c r="L13" s="394">
        <v>0</v>
      </c>
      <c r="M13" s="394">
        <v>0</v>
      </c>
      <c r="N13" s="395">
        <f t="shared" si="5"/>
        <v>0</v>
      </c>
      <c r="O13" s="395">
        <f t="shared" si="6"/>
        <v>0</v>
      </c>
      <c r="P13" s="392" t="e">
        <f t="shared" si="12"/>
        <v>#DIV/0!</v>
      </c>
      <c r="Q13" s="396">
        <v>0</v>
      </c>
      <c r="R13" s="396">
        <v>0</v>
      </c>
      <c r="S13" s="396">
        <v>0</v>
      </c>
      <c r="T13" s="396">
        <v>0</v>
      </c>
      <c r="U13" s="396">
        <v>0</v>
      </c>
      <c r="V13" s="396">
        <v>0</v>
      </c>
      <c r="W13" s="395">
        <f t="shared" si="13"/>
        <v>0</v>
      </c>
      <c r="X13" s="392">
        <f t="shared" si="14"/>
        <v>0</v>
      </c>
      <c r="Y13" s="527" t="e">
        <f t="shared" si="15"/>
        <v>#DIV/0!</v>
      </c>
      <c r="Z13" s="550">
        <f t="shared" si="8"/>
        <v>0</v>
      </c>
      <c r="AA13" s="551">
        <f t="shared" si="8"/>
        <v>0</v>
      </c>
      <c r="AB13" s="545">
        <f t="shared" si="16"/>
        <v>0</v>
      </c>
      <c r="AC13" s="547">
        <f t="shared" si="9"/>
        <v>0</v>
      </c>
      <c r="AD13" s="578"/>
      <c r="AE13" s="578"/>
      <c r="AF13" s="550">
        <v>5822.9529999999995</v>
      </c>
      <c r="AG13" s="551">
        <v>18285.113000000001</v>
      </c>
      <c r="AH13" s="545">
        <v>3.140178703142547</v>
      </c>
      <c r="AI13" s="545">
        <v>3.7682144437710563</v>
      </c>
      <c r="AJ13" s="545">
        <f t="shared" si="17"/>
        <v>0</v>
      </c>
      <c r="AK13" s="546">
        <f t="shared" si="18"/>
        <v>0</v>
      </c>
      <c r="AL13" s="581">
        <v>5439.5690000000004</v>
      </c>
      <c r="AM13" s="551">
        <v>23886.534</v>
      </c>
      <c r="AN13" s="545">
        <v>4.3912548953786592</v>
      </c>
      <c r="AO13" s="547">
        <v>5.2695058744543912</v>
      </c>
      <c r="AP13" s="541">
        <f t="shared" si="19"/>
        <v>71.509825276762228</v>
      </c>
      <c r="AQ13" s="538">
        <f t="shared" si="20"/>
        <v>107.04805840315656</v>
      </c>
      <c r="AR13" s="552"/>
      <c r="AS13" s="553"/>
      <c r="AT13" s="549"/>
      <c r="AU13" s="549"/>
      <c r="AV13" s="534">
        <f t="shared" si="10"/>
        <v>0</v>
      </c>
      <c r="AW13" s="535">
        <f t="shared" si="11"/>
        <v>0</v>
      </c>
    </row>
    <row r="14" spans="1:49" s="382" customFormat="1" ht="24" x14ac:dyDescent="0.25">
      <c r="A14" s="602"/>
      <c r="B14" s="168" t="s">
        <v>17</v>
      </c>
      <c r="C14" s="391" t="s">
        <v>115</v>
      </c>
      <c r="D14" s="392">
        <f t="shared" ref="D14:E14" si="21">SUM(D15:D21)</f>
        <v>0</v>
      </c>
      <c r="E14" s="392">
        <f t="shared" si="21"/>
        <v>0</v>
      </c>
      <c r="F14" s="392" t="e">
        <f>E14/D14</f>
        <v>#DIV/0!</v>
      </c>
      <c r="G14" s="392">
        <f t="shared" ref="G14:H14" si="22">SUM(G15:G21)</f>
        <v>0</v>
      </c>
      <c r="H14" s="392">
        <f t="shared" si="22"/>
        <v>0</v>
      </c>
      <c r="I14" s="392" t="e">
        <f t="shared" si="3"/>
        <v>#DIV/0!</v>
      </c>
      <c r="J14" s="392">
        <f t="shared" ref="J14:M14" si="23">SUM(J15:J21)</f>
        <v>136054.383</v>
      </c>
      <c r="K14" s="392">
        <f t="shared" si="23"/>
        <v>602548.64899999998</v>
      </c>
      <c r="L14" s="392">
        <f t="shared" si="23"/>
        <v>209.17299999999997</v>
      </c>
      <c r="M14" s="392">
        <f t="shared" si="23"/>
        <v>176960.29</v>
      </c>
      <c r="N14" s="392">
        <f>J14</f>
        <v>136054.383</v>
      </c>
      <c r="O14" s="392">
        <f>K14+M14</f>
        <v>779508.93900000001</v>
      </c>
      <c r="P14" s="392">
        <f t="shared" si="12"/>
        <v>5.7293923342403454</v>
      </c>
      <c r="Q14" s="392">
        <f t="shared" ref="Q14:V14" si="24">SUM(Q15:Q21)</f>
        <v>111262.35699999999</v>
      </c>
      <c r="R14" s="392">
        <f t="shared" si="24"/>
        <v>301567.74599999998</v>
      </c>
      <c r="S14" s="392">
        <f t="shared" si="24"/>
        <v>145.768</v>
      </c>
      <c r="T14" s="392">
        <f t="shared" si="24"/>
        <v>123175.99299999999</v>
      </c>
      <c r="U14" s="392">
        <f t="shared" si="24"/>
        <v>162.672</v>
      </c>
      <c r="V14" s="392">
        <f t="shared" si="24"/>
        <v>143497.40900000001</v>
      </c>
      <c r="W14" s="392">
        <f t="shared" si="13"/>
        <v>111262.35699999999</v>
      </c>
      <c r="X14" s="392">
        <f t="shared" si="14"/>
        <v>568241.14799999993</v>
      </c>
      <c r="Y14" s="527">
        <f t="shared" si="15"/>
        <v>5.1072183200289381</v>
      </c>
      <c r="Z14" s="544">
        <f t="shared" si="8"/>
        <v>247316.74</v>
      </c>
      <c r="AA14" s="545">
        <f t="shared" si="8"/>
        <v>1347750.0869999998</v>
      </c>
      <c r="AB14" s="545">
        <f t="shared" si="16"/>
        <v>5.4494899415219527</v>
      </c>
      <c r="AC14" s="547">
        <f t="shared" si="9"/>
        <v>6.5393879298263426</v>
      </c>
      <c r="AD14" s="578"/>
      <c r="AE14" s="578"/>
      <c r="AF14" s="544">
        <v>234632.31100000002</v>
      </c>
      <c r="AG14" s="545">
        <v>1188725.0649999999</v>
      </c>
      <c r="AH14" s="545">
        <v>5.0663314866297329</v>
      </c>
      <c r="AI14" s="545">
        <v>6.0795977839556796</v>
      </c>
      <c r="AJ14" s="545">
        <f t="shared" si="17"/>
        <v>107.56283823716217</v>
      </c>
      <c r="AK14" s="546">
        <f t="shared" si="18"/>
        <v>105.40608791088452</v>
      </c>
      <c r="AL14" s="580">
        <v>217157.39600000001</v>
      </c>
      <c r="AM14" s="545">
        <v>1014209.0449999999</v>
      </c>
      <c r="AN14" s="545">
        <v>4.6703868423620252</v>
      </c>
      <c r="AO14" s="547">
        <v>5.60446421083443</v>
      </c>
      <c r="AP14" s="541">
        <f t="shared" si="19"/>
        <v>108.47776977864774</v>
      </c>
      <c r="AQ14" s="538">
        <f t="shared" si="20"/>
        <v>108.04711942668534</v>
      </c>
      <c r="AR14" s="548">
        <v>219523.27999999997</v>
      </c>
      <c r="AS14" s="549">
        <v>989709.5689999999</v>
      </c>
      <c r="AT14" s="549">
        <v>4.5084492587756522</v>
      </c>
      <c r="AU14" s="549">
        <v>5.4101391105307828</v>
      </c>
      <c r="AV14" s="534">
        <f t="shared" si="10"/>
        <v>103.59186882875886</v>
      </c>
      <c r="AW14" s="535">
        <f t="shared" si="11"/>
        <v>98.92226282333246</v>
      </c>
    </row>
    <row r="15" spans="1:49" ht="17.2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25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10322.733999999999</v>
      </c>
      <c r="K15" s="396">
        <v>43322.303</v>
      </c>
      <c r="L15" s="396">
        <v>21.417999999999999</v>
      </c>
      <c r="M15" s="396">
        <v>18125.29</v>
      </c>
      <c r="N15" s="395">
        <f t="shared" ref="N15:N30" si="26">J15</f>
        <v>10322.733999999999</v>
      </c>
      <c r="O15" s="395">
        <f>K15+M15</f>
        <v>61447.593000000001</v>
      </c>
      <c r="P15" s="392">
        <f t="shared" si="12"/>
        <v>5.9526471378609589</v>
      </c>
      <c r="Q15" s="396">
        <v>12085.557999999999</v>
      </c>
      <c r="R15" s="396">
        <v>30168.331999999999</v>
      </c>
      <c r="S15" s="396">
        <v>20.881</v>
      </c>
      <c r="T15" s="396">
        <v>17727.603999999999</v>
      </c>
      <c r="U15" s="396">
        <v>24.408999999999999</v>
      </c>
      <c r="V15" s="396">
        <v>7970.3290000000006</v>
      </c>
      <c r="W15" s="395">
        <f>Q15</f>
        <v>12085.557999999999</v>
      </c>
      <c r="X15" s="392">
        <f t="shared" si="14"/>
        <v>55866.264999999999</v>
      </c>
      <c r="Y15" s="527">
        <f t="shared" si="15"/>
        <v>4.6225639726357697</v>
      </c>
      <c r="Z15" s="550">
        <f t="shared" si="8"/>
        <v>22408.291999999998</v>
      </c>
      <c r="AA15" s="551">
        <f t="shared" si="8"/>
        <v>117313.85800000001</v>
      </c>
      <c r="AB15" s="545">
        <f t="shared" si="16"/>
        <v>5.2352878122080888</v>
      </c>
      <c r="AC15" s="547">
        <f t="shared" si="9"/>
        <v>6.2823453746497062</v>
      </c>
      <c r="AD15" s="578"/>
      <c r="AE15" s="578"/>
      <c r="AF15" s="550">
        <v>27370.136999999999</v>
      </c>
      <c r="AG15" s="551">
        <v>127430.823</v>
      </c>
      <c r="AH15" s="545">
        <v>4.6558343131420941</v>
      </c>
      <c r="AI15" s="545">
        <v>5.5870011757705127</v>
      </c>
      <c r="AJ15" s="545">
        <f t="shared" si="17"/>
        <v>112.44575000081861</v>
      </c>
      <c r="AK15" s="546">
        <f t="shared" si="18"/>
        <v>81.871318364244942</v>
      </c>
      <c r="AL15" s="581">
        <v>141556.88099999999</v>
      </c>
      <c r="AM15" s="551">
        <v>649106.32499999995</v>
      </c>
      <c r="AN15" s="545">
        <v>4.5854805532201572</v>
      </c>
      <c r="AO15" s="547">
        <v>5.5025766638641889</v>
      </c>
      <c r="AP15" s="541">
        <f t="shared" si="19"/>
        <v>101.53427234300516</v>
      </c>
      <c r="AQ15" s="538">
        <f t="shared" si="20"/>
        <v>19.335080574430005</v>
      </c>
      <c r="AR15" s="552">
        <v>8747.8670000000002</v>
      </c>
      <c r="AS15" s="553">
        <v>39403.388999999996</v>
      </c>
      <c r="AT15" s="549">
        <v>4.5043424871457232</v>
      </c>
      <c r="AU15" s="549">
        <v>5.4052109845748673</v>
      </c>
      <c r="AV15" s="534">
        <f t="shared" si="10"/>
        <v>101.80132985682111</v>
      </c>
      <c r="AW15" s="535">
        <f t="shared" si="11"/>
        <v>1618.1873935669116</v>
      </c>
    </row>
    <row r="16" spans="1:49" ht="17.2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25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6"/>
        <v>0</v>
      </c>
      <c r="O16" s="395">
        <f t="shared" ref="O16:O30" si="27">K16+M16</f>
        <v>0</v>
      </c>
      <c r="P16" s="392" t="e">
        <f t="shared" si="12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3"/>
        <v>0</v>
      </c>
      <c r="X16" s="392">
        <f t="shared" si="14"/>
        <v>0</v>
      </c>
      <c r="Y16" s="527" t="e">
        <f t="shared" si="15"/>
        <v>#DIV/0!</v>
      </c>
      <c r="Z16" s="550">
        <f t="shared" si="8"/>
        <v>0</v>
      </c>
      <c r="AA16" s="551">
        <f t="shared" si="8"/>
        <v>0</v>
      </c>
      <c r="AB16" s="545">
        <f t="shared" si="16"/>
        <v>0</v>
      </c>
      <c r="AC16" s="547">
        <f t="shared" si="9"/>
        <v>0</v>
      </c>
      <c r="AD16" s="578"/>
      <c r="AE16" s="578"/>
      <c r="AF16" s="550">
        <v>0</v>
      </c>
      <c r="AG16" s="551">
        <v>0</v>
      </c>
      <c r="AH16" s="545">
        <v>0</v>
      </c>
      <c r="AI16" s="545">
        <v>0</v>
      </c>
      <c r="AJ16" s="545">
        <f t="shared" si="17"/>
        <v>0</v>
      </c>
      <c r="AK16" s="546">
        <f t="shared" si="18"/>
        <v>0</v>
      </c>
      <c r="AL16" s="581">
        <v>0</v>
      </c>
      <c r="AM16" s="551">
        <v>0</v>
      </c>
      <c r="AN16" s="545"/>
      <c r="AO16" s="547"/>
      <c r="AP16" s="541">
        <f t="shared" si="19"/>
        <v>0</v>
      </c>
      <c r="AQ16" s="538">
        <f t="shared" si="20"/>
        <v>0</v>
      </c>
      <c r="AR16" s="552"/>
      <c r="AS16" s="553"/>
      <c r="AT16" s="549"/>
      <c r="AU16" s="549"/>
      <c r="AV16" s="534">
        <f t="shared" si="10"/>
        <v>0</v>
      </c>
      <c r="AW16" s="535">
        <f t="shared" si="11"/>
        <v>0</v>
      </c>
    </row>
    <row r="17" spans="1:49" ht="17.2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25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6"/>
        <v>0</v>
      </c>
      <c r="O17" s="395">
        <f t="shared" si="27"/>
        <v>0</v>
      </c>
      <c r="P17" s="392" t="e">
        <f t="shared" si="12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3"/>
        <v>0</v>
      </c>
      <c r="X17" s="392">
        <f t="shared" si="14"/>
        <v>0</v>
      </c>
      <c r="Y17" s="527" t="e">
        <f t="shared" si="15"/>
        <v>#DIV/0!</v>
      </c>
      <c r="Z17" s="550">
        <f t="shared" si="8"/>
        <v>0</v>
      </c>
      <c r="AA17" s="551">
        <f t="shared" si="8"/>
        <v>0</v>
      </c>
      <c r="AB17" s="545">
        <f t="shared" si="16"/>
        <v>0</v>
      </c>
      <c r="AC17" s="547">
        <f t="shared" si="9"/>
        <v>0</v>
      </c>
      <c r="AD17" s="578"/>
      <c r="AE17" s="578"/>
      <c r="AF17" s="550">
        <v>0</v>
      </c>
      <c r="AG17" s="551">
        <v>0</v>
      </c>
      <c r="AH17" s="545">
        <v>0</v>
      </c>
      <c r="AI17" s="545">
        <v>0</v>
      </c>
      <c r="AJ17" s="545">
        <f t="shared" si="17"/>
        <v>0</v>
      </c>
      <c r="AK17" s="546">
        <f t="shared" si="18"/>
        <v>0</v>
      </c>
      <c r="AL17" s="581">
        <v>0</v>
      </c>
      <c r="AM17" s="551">
        <v>0</v>
      </c>
      <c r="AN17" s="545"/>
      <c r="AO17" s="547"/>
      <c r="AP17" s="541">
        <f t="shared" si="19"/>
        <v>0</v>
      </c>
      <c r="AQ17" s="538">
        <f t="shared" si="20"/>
        <v>0</v>
      </c>
      <c r="AR17" s="552"/>
      <c r="AS17" s="553"/>
      <c r="AT17" s="549"/>
      <c r="AU17" s="549"/>
      <c r="AV17" s="534">
        <f t="shared" si="10"/>
        <v>0</v>
      </c>
      <c r="AW17" s="535">
        <f t="shared" si="11"/>
        <v>0</v>
      </c>
    </row>
    <row r="18" spans="1:49" ht="17.2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25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98135.194000000003</v>
      </c>
      <c r="K18" s="396">
        <v>431853.07599999994</v>
      </c>
      <c r="L18" s="396">
        <v>142.37099999999998</v>
      </c>
      <c r="M18" s="396">
        <v>120506.08100000001</v>
      </c>
      <c r="N18" s="395">
        <f t="shared" si="26"/>
        <v>98135.194000000003</v>
      </c>
      <c r="O18" s="395">
        <f t="shared" si="27"/>
        <v>552359.15699999989</v>
      </c>
      <c r="P18" s="392">
        <f t="shared" si="12"/>
        <v>5.6285531671746618</v>
      </c>
      <c r="Q18" s="396">
        <v>52336.745000000003</v>
      </c>
      <c r="R18" s="396">
        <v>149612.42799999999</v>
      </c>
      <c r="S18" s="396">
        <v>78.237000000000009</v>
      </c>
      <c r="T18" s="396">
        <v>66189.203999999998</v>
      </c>
      <c r="U18" s="396">
        <v>85.462000000000003</v>
      </c>
      <c r="V18" s="396">
        <v>84307.846000000005</v>
      </c>
      <c r="W18" s="395">
        <f t="shared" si="13"/>
        <v>52336.745000000003</v>
      </c>
      <c r="X18" s="392">
        <f t="shared" si="14"/>
        <v>300109.478</v>
      </c>
      <c r="Y18" s="527">
        <f t="shared" si="15"/>
        <v>5.7342021938888248</v>
      </c>
      <c r="Z18" s="550">
        <f t="shared" si="8"/>
        <v>150471.93900000001</v>
      </c>
      <c r="AA18" s="551">
        <f t="shared" si="8"/>
        <v>852468.63499999989</v>
      </c>
      <c r="AB18" s="545">
        <f t="shared" si="16"/>
        <v>5.6652997274129619</v>
      </c>
      <c r="AC18" s="547">
        <f t="shared" si="9"/>
        <v>6.798359672895554</v>
      </c>
      <c r="AD18" s="578"/>
      <c r="AE18" s="578"/>
      <c r="AF18" s="550">
        <v>141187.97200000001</v>
      </c>
      <c r="AG18" s="551">
        <v>739960.63500000001</v>
      </c>
      <c r="AH18" s="545">
        <v>5.24096085890376</v>
      </c>
      <c r="AI18" s="545">
        <v>6.2891530306845116</v>
      </c>
      <c r="AJ18" s="545">
        <f t="shared" si="17"/>
        <v>108.09658533870372</v>
      </c>
      <c r="AK18" s="546">
        <f t="shared" si="18"/>
        <v>106.57560758787584</v>
      </c>
      <c r="AL18" s="581">
        <v>57097.403999999995</v>
      </c>
      <c r="AM18" s="551">
        <v>283312.87599999999</v>
      </c>
      <c r="AN18" s="545">
        <v>4.9619221917689993</v>
      </c>
      <c r="AO18" s="547">
        <v>5.9543066301227991</v>
      </c>
      <c r="AP18" s="541">
        <f t="shared" si="19"/>
        <v>105.62360021681998</v>
      </c>
      <c r="AQ18" s="538">
        <f t="shared" si="20"/>
        <v>247.27564146348934</v>
      </c>
      <c r="AR18" s="552">
        <v>160050.06</v>
      </c>
      <c r="AS18" s="553">
        <v>732217.09600000002</v>
      </c>
      <c r="AT18" s="549">
        <v>4.5749254701935138</v>
      </c>
      <c r="AU18" s="549">
        <v>5.4899105642322166</v>
      </c>
      <c r="AV18" s="534">
        <f t="shared" si="10"/>
        <v>108.45908253799632</v>
      </c>
      <c r="AW18" s="535">
        <f t="shared" si="11"/>
        <v>35.674715773302424</v>
      </c>
    </row>
    <row r="19" spans="1:49" ht="17.2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25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4280.7790000000005</v>
      </c>
      <c r="K19" s="396">
        <v>22266.645</v>
      </c>
      <c r="L19" s="396">
        <v>7.4439999999999991</v>
      </c>
      <c r="M19" s="396">
        <v>6281.0609999999997</v>
      </c>
      <c r="N19" s="395">
        <f t="shared" si="26"/>
        <v>4280.7790000000005</v>
      </c>
      <c r="O19" s="395">
        <f t="shared" si="27"/>
        <v>28547.705999999998</v>
      </c>
      <c r="P19" s="392">
        <f t="shared" si="12"/>
        <v>6.6688109804313642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3"/>
        <v>0</v>
      </c>
      <c r="X19" s="392">
        <f t="shared" si="14"/>
        <v>0</v>
      </c>
      <c r="Y19" s="527" t="e">
        <f t="shared" si="15"/>
        <v>#DIV/0!</v>
      </c>
      <c r="Z19" s="550">
        <f t="shared" si="8"/>
        <v>4280.7790000000005</v>
      </c>
      <c r="AA19" s="551">
        <f t="shared" si="8"/>
        <v>28547.705999999998</v>
      </c>
      <c r="AB19" s="545">
        <f t="shared" si="16"/>
        <v>6.6688109804313642</v>
      </c>
      <c r="AC19" s="547">
        <f t="shared" si="9"/>
        <v>8.002573176517636</v>
      </c>
      <c r="AD19" s="578"/>
      <c r="AE19" s="578"/>
      <c r="AF19" s="550">
        <v>4054.944</v>
      </c>
      <c r="AG19" s="551">
        <v>27037.603999999999</v>
      </c>
      <c r="AH19" s="545">
        <v>6.6678119352573058</v>
      </c>
      <c r="AI19" s="545">
        <v>8.0013743223087666</v>
      </c>
      <c r="AJ19" s="545">
        <f t="shared" si="17"/>
        <v>100.01498310365918</v>
      </c>
      <c r="AK19" s="546">
        <f t="shared" si="18"/>
        <v>105.56937407766915</v>
      </c>
      <c r="AL19" s="581">
        <v>670.28200000000004</v>
      </c>
      <c r="AM19" s="551">
        <v>3963.5349999999999</v>
      </c>
      <c r="AN19" s="545">
        <v>5.9132350264515523</v>
      </c>
      <c r="AO19" s="547">
        <v>7.0958820317418629</v>
      </c>
      <c r="AP19" s="541">
        <f t="shared" si="19"/>
        <v>112.76081375812596</v>
      </c>
      <c r="AQ19" s="538">
        <f t="shared" si="20"/>
        <v>604.96089705526924</v>
      </c>
      <c r="AR19" s="552">
        <v>3764.5780000000004</v>
      </c>
      <c r="AS19" s="553">
        <v>21053.934999999998</v>
      </c>
      <c r="AT19" s="549">
        <v>5.5926414594145735</v>
      </c>
      <c r="AU19" s="549">
        <v>6.7111697512974882</v>
      </c>
      <c r="AV19" s="534">
        <f t="shared" si="10"/>
        <v>105.73241766638368</v>
      </c>
      <c r="AW19" s="535">
        <f t="shared" si="11"/>
        <v>17.804970437589553</v>
      </c>
    </row>
    <row r="20" spans="1:49" ht="17.2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25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19383.783000000003</v>
      </c>
      <c r="K20" s="396">
        <v>90586.687000000005</v>
      </c>
      <c r="L20" s="396">
        <v>32.747</v>
      </c>
      <c r="M20" s="396">
        <v>27653.349000000002</v>
      </c>
      <c r="N20" s="395">
        <f t="shared" si="26"/>
        <v>19383.783000000003</v>
      </c>
      <c r="O20" s="395">
        <f t="shared" si="27"/>
        <v>118240.03600000001</v>
      </c>
      <c r="P20" s="392">
        <f t="shared" si="12"/>
        <v>6.0999463314256044</v>
      </c>
      <c r="Q20" s="396">
        <v>41760.490999999995</v>
      </c>
      <c r="R20" s="396">
        <v>108972.67600000001</v>
      </c>
      <c r="S20" s="396">
        <v>38.966999999999999</v>
      </c>
      <c r="T20" s="396">
        <v>32735.056</v>
      </c>
      <c r="U20" s="396">
        <v>49.911000000000001</v>
      </c>
      <c r="V20" s="396">
        <v>48114.546999999991</v>
      </c>
      <c r="W20" s="395">
        <f t="shared" si="13"/>
        <v>41760.490999999995</v>
      </c>
      <c r="X20" s="392">
        <f t="shared" si="14"/>
        <v>189822.27900000001</v>
      </c>
      <c r="Y20" s="527">
        <f t="shared" si="15"/>
        <v>4.5454992135988066</v>
      </c>
      <c r="Z20" s="550">
        <f t="shared" si="8"/>
        <v>61144.273999999998</v>
      </c>
      <c r="AA20" s="551">
        <f t="shared" si="8"/>
        <v>308062.315</v>
      </c>
      <c r="AB20" s="545">
        <f t="shared" si="16"/>
        <v>5.0382855964566691</v>
      </c>
      <c r="AC20" s="547">
        <f t="shared" si="9"/>
        <v>6.0459427157480023</v>
      </c>
      <c r="AD20" s="578"/>
      <c r="AE20" s="578"/>
      <c r="AF20" s="550">
        <v>48744.398000000001</v>
      </c>
      <c r="AG20" s="551">
        <v>233726.50700000001</v>
      </c>
      <c r="AH20" s="545">
        <v>4.7949408873610464</v>
      </c>
      <c r="AI20" s="545">
        <v>5.7539290648332555</v>
      </c>
      <c r="AJ20" s="545">
        <f t="shared" si="17"/>
        <v>105.07503042919785</v>
      </c>
      <c r="AK20" s="546">
        <f t="shared" si="18"/>
        <v>125.43856629432575</v>
      </c>
      <c r="AL20" s="581">
        <v>5926.6530000000002</v>
      </c>
      <c r="AM20" s="551">
        <v>27906.007999999998</v>
      </c>
      <c r="AN20" s="545">
        <v>4.7085611389767541</v>
      </c>
      <c r="AO20" s="547">
        <v>5.6502733667721046</v>
      </c>
      <c r="AP20" s="541">
        <f t="shared" si="19"/>
        <v>101.8345253642191</v>
      </c>
      <c r="AQ20" s="538">
        <f t="shared" si="20"/>
        <v>822.46080544955134</v>
      </c>
      <c r="AR20" s="552">
        <v>46960.775000000001</v>
      </c>
      <c r="AS20" s="553">
        <v>197035.14899999998</v>
      </c>
      <c r="AT20" s="549">
        <v>4.195738869301028</v>
      </c>
      <c r="AU20" s="549">
        <v>5.0348866431612338</v>
      </c>
      <c r="AV20" s="534">
        <f t="shared" si="10"/>
        <v>112.22245439123712</v>
      </c>
      <c r="AW20" s="535">
        <f t="shared" si="11"/>
        <v>12.620432690900014</v>
      </c>
    </row>
    <row r="21" spans="1:49" ht="17.25" x14ac:dyDescent="0.25">
      <c r="A21" s="602"/>
      <c r="B21" s="179" t="s">
        <v>170</v>
      </c>
      <c r="C21" s="393" t="s">
        <v>122</v>
      </c>
      <c r="D21" s="394">
        <v>0</v>
      </c>
      <c r="E21" s="394">
        <v>0</v>
      </c>
      <c r="F21" s="392" t="e">
        <f t="shared" si="25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3931.893</v>
      </c>
      <c r="K21" s="396">
        <v>14519.938</v>
      </c>
      <c r="L21" s="396">
        <v>5.1929999999999996</v>
      </c>
      <c r="M21" s="396">
        <v>4394.509</v>
      </c>
      <c r="N21" s="395">
        <f t="shared" si="26"/>
        <v>3931.893</v>
      </c>
      <c r="O21" s="395">
        <f t="shared" si="27"/>
        <v>18914.447</v>
      </c>
      <c r="P21" s="392">
        <f t="shared" si="12"/>
        <v>4.8105192587895962</v>
      </c>
      <c r="Q21" s="396">
        <v>5079.5630000000001</v>
      </c>
      <c r="R21" s="396">
        <v>12814.310000000001</v>
      </c>
      <c r="S21" s="396">
        <v>7.6829999999999998</v>
      </c>
      <c r="T21" s="396">
        <v>6524.1290000000008</v>
      </c>
      <c r="U21" s="396">
        <v>2.89</v>
      </c>
      <c r="V21" s="396">
        <v>3104.6869999999999</v>
      </c>
      <c r="W21" s="395">
        <f t="shared" si="13"/>
        <v>5079.5630000000001</v>
      </c>
      <c r="X21" s="392">
        <f t="shared" si="14"/>
        <v>22443.126000000004</v>
      </c>
      <c r="Y21" s="527">
        <f t="shared" si="15"/>
        <v>4.4183182687172113</v>
      </c>
      <c r="Z21" s="550">
        <f t="shared" si="8"/>
        <v>9011.4560000000001</v>
      </c>
      <c r="AA21" s="551">
        <f t="shared" si="8"/>
        <v>41357.573000000004</v>
      </c>
      <c r="AB21" s="545">
        <f t="shared" si="16"/>
        <v>4.5894440365685636</v>
      </c>
      <c r="AC21" s="547">
        <f t="shared" si="9"/>
        <v>5.507332843882276</v>
      </c>
      <c r="AD21" s="578"/>
      <c r="AE21" s="578"/>
      <c r="AF21" s="550">
        <v>13274.86</v>
      </c>
      <c r="AG21" s="551">
        <v>60569.496000000006</v>
      </c>
      <c r="AH21" s="545">
        <v>4.5627220174073404</v>
      </c>
      <c r="AI21" s="545">
        <v>5.4752664208888087</v>
      </c>
      <c r="AJ21" s="545">
        <f t="shared" si="17"/>
        <v>100.58565959221875</v>
      </c>
      <c r="AK21" s="546">
        <f t="shared" si="18"/>
        <v>67.883623631435668</v>
      </c>
      <c r="AL21" s="581">
        <v>11906.175999999999</v>
      </c>
      <c r="AM21" s="551">
        <v>49920.300999999999</v>
      </c>
      <c r="AN21" s="545">
        <v>4.1928072455841408</v>
      </c>
      <c r="AO21" s="547">
        <v>5.0313686947009684</v>
      </c>
      <c r="AP21" s="541">
        <f t="shared" si="19"/>
        <v>108.82260381067586</v>
      </c>
      <c r="AQ21" s="538">
        <f t="shared" si="20"/>
        <v>111.49558010901235</v>
      </c>
      <c r="AR21" s="552">
        <v>0</v>
      </c>
      <c r="AS21" s="553">
        <v>0</v>
      </c>
      <c r="AT21" s="549"/>
      <c r="AU21" s="549"/>
      <c r="AV21" s="534">
        <f t="shared" si="10"/>
        <v>0</v>
      </c>
      <c r="AW21" s="535">
        <f t="shared" si="11"/>
        <v>0</v>
      </c>
    </row>
    <row r="22" spans="1:49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25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12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>
        <f t="shared" si="13"/>
        <v>0</v>
      </c>
      <c r="X22" s="392">
        <f t="shared" si="14"/>
        <v>0</v>
      </c>
      <c r="Y22" s="527" t="e">
        <f t="shared" si="15"/>
        <v>#DIV/0!</v>
      </c>
      <c r="Z22" s="550">
        <f t="shared" si="8"/>
        <v>0</v>
      </c>
      <c r="AA22" s="551">
        <f t="shared" si="8"/>
        <v>0</v>
      </c>
      <c r="AB22" s="545">
        <f t="shared" si="16"/>
        <v>0</v>
      </c>
      <c r="AC22" s="547">
        <f t="shared" si="9"/>
        <v>0</v>
      </c>
      <c r="AD22" s="578"/>
      <c r="AE22" s="578"/>
      <c r="AF22" s="550">
        <v>0</v>
      </c>
      <c r="AG22" s="551">
        <v>0</v>
      </c>
      <c r="AH22" s="545">
        <v>0</v>
      </c>
      <c r="AI22" s="545">
        <v>0</v>
      </c>
      <c r="AJ22" s="545">
        <f t="shared" si="17"/>
        <v>0</v>
      </c>
      <c r="AK22" s="546">
        <f t="shared" si="18"/>
        <v>0</v>
      </c>
      <c r="AL22" s="581">
        <v>0</v>
      </c>
      <c r="AM22" s="551">
        <v>0</v>
      </c>
      <c r="AN22" s="545"/>
      <c r="AO22" s="547"/>
      <c r="AP22" s="541">
        <f t="shared" si="19"/>
        <v>0</v>
      </c>
      <c r="AQ22" s="538">
        <f t="shared" si="20"/>
        <v>0</v>
      </c>
      <c r="AR22" s="552">
        <v>66402.010999999999</v>
      </c>
      <c r="AS22" s="553">
        <v>192728.584</v>
      </c>
      <c r="AT22" s="549">
        <v>2.9024510116116815</v>
      </c>
      <c r="AU22" s="549">
        <v>3.4829412139340179</v>
      </c>
      <c r="AV22" s="534">
        <f t="shared" si="10"/>
        <v>0</v>
      </c>
      <c r="AW22" s="535">
        <f t="shared" si="11"/>
        <v>0</v>
      </c>
    </row>
    <row r="23" spans="1:49" s="382" customFormat="1" ht="63" customHeight="1" x14ac:dyDescent="0.25">
      <c r="A23" s="602"/>
      <c r="B23" s="168" t="s">
        <v>74</v>
      </c>
      <c r="C23" s="391" t="s">
        <v>124</v>
      </c>
      <c r="D23" s="392">
        <f>SUM(D24:D30)</f>
        <v>831592.87700000009</v>
      </c>
      <c r="E23" s="392">
        <f>SUM(E24:E30)</f>
        <v>5687678.102</v>
      </c>
      <c r="F23" s="392">
        <f t="shared" si="25"/>
        <v>6.8394983402437193</v>
      </c>
      <c r="G23" s="392">
        <f t="shared" ref="G23:H23" si="28">SUM(G24:G30)</f>
        <v>23319.659999999996</v>
      </c>
      <c r="H23" s="392">
        <f t="shared" si="28"/>
        <v>157761.133</v>
      </c>
      <c r="I23" s="392">
        <f>H23/G23</f>
        <v>6.7651557955819266</v>
      </c>
      <c r="J23" s="392">
        <f t="shared" ref="J23:M23" si="29">SUM(J24:J30)</f>
        <v>15241.995000000001</v>
      </c>
      <c r="K23" s="392">
        <f t="shared" si="29"/>
        <v>78305.631999999998</v>
      </c>
      <c r="L23" s="392">
        <f t="shared" si="29"/>
        <v>19.46</v>
      </c>
      <c r="M23" s="392">
        <f t="shared" si="29"/>
        <v>16458.376000000004</v>
      </c>
      <c r="N23" s="392">
        <f t="shared" si="26"/>
        <v>15241.995000000001</v>
      </c>
      <c r="O23" s="392">
        <f>K23+M23</f>
        <v>94764.008000000002</v>
      </c>
      <c r="P23" s="392">
        <f t="shared" si="12"/>
        <v>6.2172968827243409</v>
      </c>
      <c r="Q23" s="392">
        <f t="shared" ref="Q23:V23" si="30">SUM(Q24:Q30)</f>
        <v>48108.995999999999</v>
      </c>
      <c r="R23" s="392">
        <f t="shared" si="30"/>
        <v>159429.55499999999</v>
      </c>
      <c r="S23" s="392">
        <f t="shared" si="30"/>
        <v>66.45</v>
      </c>
      <c r="T23" s="392">
        <f t="shared" si="30"/>
        <v>56054.334999999999</v>
      </c>
      <c r="U23" s="392">
        <f t="shared" si="30"/>
        <v>78.191999999999993</v>
      </c>
      <c r="V23" s="392">
        <f t="shared" si="30"/>
        <v>76659.460999999996</v>
      </c>
      <c r="W23" s="392">
        <f t="shared" si="13"/>
        <v>48108.995999999999</v>
      </c>
      <c r="X23" s="392">
        <f t="shared" si="14"/>
        <v>292143.35099999997</v>
      </c>
      <c r="Y23" s="527">
        <f t="shared" si="15"/>
        <v>6.0725306136091461</v>
      </c>
      <c r="Z23" s="544">
        <f t="shared" si="8"/>
        <v>918263.52800000005</v>
      </c>
      <c r="AA23" s="545">
        <f t="shared" si="8"/>
        <v>6232346.5939999996</v>
      </c>
      <c r="AB23" s="545">
        <f t="shared" si="16"/>
        <v>6.7871002211905331</v>
      </c>
      <c r="AC23" s="547">
        <f t="shared" si="9"/>
        <v>8.144520265428639</v>
      </c>
      <c r="AD23" s="578"/>
      <c r="AE23" s="578"/>
      <c r="AF23" s="544">
        <v>885559.42600000009</v>
      </c>
      <c r="AG23" s="545">
        <v>5610322.4779999992</v>
      </c>
      <c r="AH23" s="545">
        <v>6.3353427373489426</v>
      </c>
      <c r="AI23" s="545">
        <v>7.6024112848187304</v>
      </c>
      <c r="AJ23" s="545">
        <f t="shared" si="17"/>
        <v>107.13075049875881</v>
      </c>
      <c r="AK23" s="546">
        <f t="shared" si="18"/>
        <v>103.69304431072703</v>
      </c>
      <c r="AL23" s="580">
        <v>872465.56699999992</v>
      </c>
      <c r="AM23" s="545">
        <v>5024678.5429999996</v>
      </c>
      <c r="AN23" s="545">
        <v>5.7591711731128985</v>
      </c>
      <c r="AO23" s="547">
        <v>6.9110054077354777</v>
      </c>
      <c r="AP23" s="541">
        <f t="shared" si="19"/>
        <v>110.00441811707111</v>
      </c>
      <c r="AQ23" s="538">
        <f t="shared" si="20"/>
        <v>101.50078805344992</v>
      </c>
      <c r="AR23" s="548">
        <v>884962.82199999993</v>
      </c>
      <c r="AS23" s="549">
        <v>5001037.3489999995</v>
      </c>
      <c r="AT23" s="549">
        <v>5.6511270583070887</v>
      </c>
      <c r="AU23" s="549">
        <v>6.7813524699685059</v>
      </c>
      <c r="AV23" s="534">
        <f t="shared" si="10"/>
        <v>101.91190383247508</v>
      </c>
      <c r="AW23" s="535">
        <f t="shared" si="11"/>
        <v>98.587821466696596</v>
      </c>
    </row>
    <row r="24" spans="1:49" ht="17.25" x14ac:dyDescent="0.25">
      <c r="A24" s="602"/>
      <c r="B24" s="179" t="s">
        <v>7</v>
      </c>
      <c r="C24" s="393" t="s">
        <v>125</v>
      </c>
      <c r="D24" s="394">
        <v>17809.756999999998</v>
      </c>
      <c r="E24" s="394">
        <v>106795.711</v>
      </c>
      <c r="F24" s="392">
        <f t="shared" si="25"/>
        <v>5.9964721023425538</v>
      </c>
      <c r="G24" s="394">
        <v>0</v>
      </c>
      <c r="H24" s="394">
        <v>0</v>
      </c>
      <c r="I24" s="392" t="e">
        <f t="shared" ref="I24:I30" si="31">H24/G24</f>
        <v>#DIV/0!</v>
      </c>
      <c r="J24" s="396">
        <v>2922.4180000000006</v>
      </c>
      <c r="K24" s="396">
        <v>16196.849</v>
      </c>
      <c r="L24" s="396">
        <v>5.7750000000000004</v>
      </c>
      <c r="M24" s="396">
        <v>4879.0309999999999</v>
      </c>
      <c r="N24" s="395">
        <f t="shared" si="26"/>
        <v>2922.4180000000006</v>
      </c>
      <c r="O24" s="395">
        <f t="shared" si="27"/>
        <v>21075.88</v>
      </c>
      <c r="P24" s="392">
        <f t="shared" si="12"/>
        <v>7.2117951641414733</v>
      </c>
      <c r="Q24" s="396">
        <v>0</v>
      </c>
      <c r="R24" s="396">
        <v>0</v>
      </c>
      <c r="S24" s="396">
        <v>0</v>
      </c>
      <c r="T24" s="396">
        <v>0</v>
      </c>
      <c r="U24" s="396">
        <v>0</v>
      </c>
      <c r="V24" s="396">
        <v>0</v>
      </c>
      <c r="W24" s="395">
        <f t="shared" si="13"/>
        <v>0</v>
      </c>
      <c r="X24" s="392">
        <f t="shared" si="14"/>
        <v>0</v>
      </c>
      <c r="Y24" s="527" t="e">
        <f t="shared" si="15"/>
        <v>#DIV/0!</v>
      </c>
      <c r="Z24" s="550">
        <f t="shared" si="8"/>
        <v>20732.174999999999</v>
      </c>
      <c r="AA24" s="551">
        <f t="shared" si="8"/>
        <v>127871.591</v>
      </c>
      <c r="AB24" s="545">
        <f t="shared" si="16"/>
        <v>6.1677846632106856</v>
      </c>
      <c r="AC24" s="547">
        <f t="shared" si="9"/>
        <v>7.4013415958528226</v>
      </c>
      <c r="AD24" s="578"/>
      <c r="AE24" s="578"/>
      <c r="AF24" s="550">
        <v>21607.93</v>
      </c>
      <c r="AG24" s="551">
        <v>125268.856</v>
      </c>
      <c r="AH24" s="545">
        <v>5.7973556930256622</v>
      </c>
      <c r="AI24" s="545">
        <v>6.9568268316307948</v>
      </c>
      <c r="AJ24" s="545">
        <f t="shared" si="17"/>
        <v>106.38961950584913</v>
      </c>
      <c r="AK24" s="546">
        <f t="shared" si="18"/>
        <v>95.947066655621342</v>
      </c>
      <c r="AL24" s="581">
        <v>90582.682000000001</v>
      </c>
      <c r="AM24" s="551">
        <v>477498.98599999998</v>
      </c>
      <c r="AN24" s="545">
        <v>5.2714158540812468</v>
      </c>
      <c r="AO24" s="547">
        <v>6.3256990248974958</v>
      </c>
      <c r="AP24" s="541">
        <f t="shared" si="19"/>
        <v>109.97720258661099</v>
      </c>
      <c r="AQ24" s="538">
        <f t="shared" si="20"/>
        <v>23.85437207522736</v>
      </c>
      <c r="AR24" s="552">
        <v>75156.608999999997</v>
      </c>
      <c r="AS24" s="553">
        <v>393156.75400000002</v>
      </c>
      <c r="AT24" s="549">
        <v>5.2311667494205336</v>
      </c>
      <c r="AU24" s="549">
        <v>6.2774000993046402</v>
      </c>
      <c r="AV24" s="534">
        <f t="shared" si="10"/>
        <v>100.76940970511352</v>
      </c>
      <c r="AW24" s="535">
        <f t="shared" si="11"/>
        <v>120.52523817299954</v>
      </c>
    </row>
    <row r="25" spans="1:49" ht="17.2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25"/>
        <v>#DIV/0!</v>
      </c>
      <c r="G25" s="394">
        <v>0</v>
      </c>
      <c r="H25" s="394">
        <v>0</v>
      </c>
      <c r="I25" s="392" t="e">
        <f t="shared" si="31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6"/>
        <v>0</v>
      </c>
      <c r="O25" s="395">
        <f t="shared" si="27"/>
        <v>0</v>
      </c>
      <c r="P25" s="392" t="e">
        <f t="shared" si="12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3"/>
        <v>0</v>
      </c>
      <c r="X25" s="392">
        <f t="shared" si="14"/>
        <v>0</v>
      </c>
      <c r="Y25" s="527" t="e">
        <f t="shared" si="15"/>
        <v>#DIV/0!</v>
      </c>
      <c r="Z25" s="550">
        <f t="shared" si="8"/>
        <v>0</v>
      </c>
      <c r="AA25" s="551">
        <f t="shared" si="8"/>
        <v>0</v>
      </c>
      <c r="AB25" s="545">
        <f t="shared" si="16"/>
        <v>0</v>
      </c>
      <c r="AC25" s="547">
        <f t="shared" si="9"/>
        <v>0</v>
      </c>
      <c r="AD25" s="578"/>
      <c r="AE25" s="578"/>
      <c r="AF25" s="550">
        <v>0</v>
      </c>
      <c r="AG25" s="551">
        <v>0</v>
      </c>
      <c r="AH25" s="545">
        <v>0</v>
      </c>
      <c r="AI25" s="545">
        <v>0</v>
      </c>
      <c r="AJ25" s="545">
        <f t="shared" si="17"/>
        <v>0</v>
      </c>
      <c r="AK25" s="546">
        <f t="shared" si="18"/>
        <v>0</v>
      </c>
      <c r="AL25" s="581">
        <v>0</v>
      </c>
      <c r="AM25" s="551">
        <v>0</v>
      </c>
      <c r="AN25" s="545"/>
      <c r="AO25" s="547"/>
      <c r="AP25" s="541">
        <f t="shared" si="19"/>
        <v>0</v>
      </c>
      <c r="AQ25" s="538">
        <f t="shared" si="20"/>
        <v>0</v>
      </c>
      <c r="AR25" s="552"/>
      <c r="AS25" s="553"/>
      <c r="AT25" s="549"/>
      <c r="AU25" s="549"/>
      <c r="AV25" s="534">
        <f t="shared" si="10"/>
        <v>0</v>
      </c>
      <c r="AW25" s="535">
        <f t="shared" si="11"/>
        <v>0</v>
      </c>
    </row>
    <row r="26" spans="1:49" ht="17.2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25"/>
        <v>#DIV/0!</v>
      </c>
      <c r="G26" s="394">
        <v>0</v>
      </c>
      <c r="H26" s="394">
        <v>0</v>
      </c>
      <c r="I26" s="392" t="e">
        <f t="shared" si="31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6"/>
        <v>0</v>
      </c>
      <c r="O26" s="395">
        <f t="shared" si="27"/>
        <v>0</v>
      </c>
      <c r="P26" s="392" t="e">
        <f t="shared" si="12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3"/>
        <v>0</v>
      </c>
      <c r="X26" s="392">
        <f t="shared" si="14"/>
        <v>0</v>
      </c>
      <c r="Y26" s="527" t="e">
        <f t="shared" si="15"/>
        <v>#DIV/0!</v>
      </c>
      <c r="Z26" s="550">
        <f t="shared" si="8"/>
        <v>0</v>
      </c>
      <c r="AA26" s="551">
        <f t="shared" si="8"/>
        <v>0</v>
      </c>
      <c r="AB26" s="545">
        <f t="shared" si="16"/>
        <v>0</v>
      </c>
      <c r="AC26" s="547">
        <f t="shared" si="9"/>
        <v>0</v>
      </c>
      <c r="AD26" s="578"/>
      <c r="AE26" s="578"/>
      <c r="AF26" s="550">
        <v>0</v>
      </c>
      <c r="AG26" s="551">
        <v>0</v>
      </c>
      <c r="AH26" s="545">
        <v>0</v>
      </c>
      <c r="AI26" s="545">
        <v>0</v>
      </c>
      <c r="AJ26" s="545">
        <f t="shared" si="17"/>
        <v>0</v>
      </c>
      <c r="AK26" s="546">
        <f t="shared" si="18"/>
        <v>0</v>
      </c>
      <c r="AL26" s="581">
        <v>0</v>
      </c>
      <c r="AM26" s="551">
        <v>0</v>
      </c>
      <c r="AN26" s="545"/>
      <c r="AO26" s="547"/>
      <c r="AP26" s="541">
        <f t="shared" si="19"/>
        <v>0</v>
      </c>
      <c r="AQ26" s="538">
        <f t="shared" si="20"/>
        <v>0</v>
      </c>
      <c r="AR26" s="552"/>
      <c r="AS26" s="553"/>
      <c r="AT26" s="549"/>
      <c r="AU26" s="549"/>
      <c r="AV26" s="534">
        <f t="shared" si="10"/>
        <v>0</v>
      </c>
      <c r="AW26" s="535">
        <f t="shared" si="11"/>
        <v>0</v>
      </c>
    </row>
    <row r="27" spans="1:49" ht="17.25" x14ac:dyDescent="0.25">
      <c r="A27" s="602"/>
      <c r="B27" s="179" t="s">
        <v>10</v>
      </c>
      <c r="C27" s="393" t="s">
        <v>128</v>
      </c>
      <c r="D27" s="394">
        <v>545596.52600000007</v>
      </c>
      <c r="E27" s="394">
        <v>3721709.8790000002</v>
      </c>
      <c r="F27" s="392">
        <f t="shared" si="25"/>
        <v>6.8213591942848986</v>
      </c>
      <c r="G27" s="394">
        <v>1124.6540000000002</v>
      </c>
      <c r="H27" s="394">
        <v>8973.5510000000013</v>
      </c>
      <c r="I27" s="392">
        <f t="shared" si="31"/>
        <v>7.9789437462544033</v>
      </c>
      <c r="J27" s="396">
        <v>1171.4349999999999</v>
      </c>
      <c r="K27" s="396">
        <v>4830.2950000000001</v>
      </c>
      <c r="L27" s="396">
        <v>2.0380000000000003</v>
      </c>
      <c r="M27" s="396">
        <v>1736.4739999999999</v>
      </c>
      <c r="N27" s="395">
        <f t="shared" si="26"/>
        <v>1171.4349999999999</v>
      </c>
      <c r="O27" s="395">
        <f t="shared" si="27"/>
        <v>6566.7690000000002</v>
      </c>
      <c r="P27" s="392">
        <f t="shared" si="12"/>
        <v>5.6057476513848403</v>
      </c>
      <c r="Q27" s="404">
        <v>11320.441000000001</v>
      </c>
      <c r="R27" s="404">
        <v>38014.165000000001</v>
      </c>
      <c r="S27" s="404">
        <v>18.843000000000004</v>
      </c>
      <c r="T27" s="404">
        <v>15963.431</v>
      </c>
      <c r="U27" s="396">
        <v>21.541</v>
      </c>
      <c r="V27" s="396">
        <v>18713.521000000001</v>
      </c>
      <c r="W27" s="395">
        <f t="shared" si="13"/>
        <v>11320.441000000001</v>
      </c>
      <c r="X27" s="392">
        <f t="shared" si="14"/>
        <v>72691.116999999998</v>
      </c>
      <c r="Y27" s="527">
        <f t="shared" si="15"/>
        <v>6.4212266112247738</v>
      </c>
      <c r="Z27" s="550">
        <f t="shared" si="8"/>
        <v>559213.0560000001</v>
      </c>
      <c r="AA27" s="551">
        <f t="shared" si="8"/>
        <v>3809941.3160000001</v>
      </c>
      <c r="AB27" s="545">
        <f t="shared" si="16"/>
        <v>6.8130407098363586</v>
      </c>
      <c r="AC27" s="547">
        <f t="shared" si="9"/>
        <v>8.1756488518036292</v>
      </c>
      <c r="AD27" s="578"/>
      <c r="AE27" s="578"/>
      <c r="AF27" s="550">
        <v>548738.37400000007</v>
      </c>
      <c r="AG27" s="551">
        <v>3491442.91</v>
      </c>
      <c r="AH27" s="545">
        <v>6.3626731342831144</v>
      </c>
      <c r="AI27" s="545">
        <v>7.6352077611397373</v>
      </c>
      <c r="AJ27" s="545">
        <f t="shared" si="17"/>
        <v>107.07827615922294</v>
      </c>
      <c r="AK27" s="546">
        <f t="shared" si="18"/>
        <v>101.90886631886984</v>
      </c>
      <c r="AL27" s="581">
        <v>505527.81400000001</v>
      </c>
      <c r="AM27" s="551">
        <v>2924811.264</v>
      </c>
      <c r="AN27" s="545">
        <v>5.7856584405462606</v>
      </c>
      <c r="AO27" s="547">
        <v>6.9427901286555125</v>
      </c>
      <c r="AP27" s="541">
        <f t="shared" si="19"/>
        <v>109.97318973572823</v>
      </c>
      <c r="AQ27" s="538">
        <f t="shared" si="20"/>
        <v>108.54761277289484</v>
      </c>
      <c r="AR27" s="552">
        <v>557163.09700000007</v>
      </c>
      <c r="AS27" s="553">
        <v>3133320.9040000001</v>
      </c>
      <c r="AT27" s="549">
        <v>5.6237050172043244</v>
      </c>
      <c r="AU27" s="549">
        <v>6.7484460206451891</v>
      </c>
      <c r="AV27" s="534">
        <f t="shared" si="10"/>
        <v>102.87983496372017</v>
      </c>
      <c r="AW27" s="535">
        <f t="shared" si="11"/>
        <v>90.732465362830723</v>
      </c>
    </row>
    <row r="28" spans="1:49" ht="17.25" x14ac:dyDescent="0.25">
      <c r="A28" s="602"/>
      <c r="B28" s="179" t="s">
        <v>11</v>
      </c>
      <c r="C28" s="393" t="s">
        <v>129</v>
      </c>
      <c r="D28" s="394">
        <v>46403.167000000001</v>
      </c>
      <c r="E28" s="394">
        <v>312975.37199999997</v>
      </c>
      <c r="F28" s="392">
        <f t="shared" si="25"/>
        <v>6.7446985245640665</v>
      </c>
      <c r="G28" s="394">
        <v>0</v>
      </c>
      <c r="H28" s="394">
        <v>0</v>
      </c>
      <c r="I28" s="392" t="e">
        <f t="shared" si="31"/>
        <v>#DIV/0!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6"/>
        <v>0</v>
      </c>
      <c r="O28" s="395">
        <f t="shared" si="27"/>
        <v>0</v>
      </c>
      <c r="P28" s="392" t="e">
        <f t="shared" si="12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3"/>
        <v>0</v>
      </c>
      <c r="X28" s="392">
        <f t="shared" si="14"/>
        <v>0</v>
      </c>
      <c r="Y28" s="527" t="e">
        <f t="shared" si="15"/>
        <v>#DIV/0!</v>
      </c>
      <c r="Z28" s="550">
        <f t="shared" si="8"/>
        <v>46403.167000000001</v>
      </c>
      <c r="AA28" s="551">
        <f t="shared" si="8"/>
        <v>312975.37199999997</v>
      </c>
      <c r="AB28" s="545">
        <f t="shared" si="16"/>
        <v>6.7446985245640665</v>
      </c>
      <c r="AC28" s="547">
        <f t="shared" si="9"/>
        <v>8.0936382294768787</v>
      </c>
      <c r="AD28" s="578"/>
      <c r="AE28" s="578"/>
      <c r="AF28" s="550">
        <v>45715.950000000004</v>
      </c>
      <c r="AG28" s="551">
        <v>286023.30300000001</v>
      </c>
      <c r="AH28" s="545">
        <v>6.2565319762577394</v>
      </c>
      <c r="AI28" s="545">
        <v>7.5078383715092869</v>
      </c>
      <c r="AJ28" s="545">
        <f t="shared" si="17"/>
        <v>107.80251024303591</v>
      </c>
      <c r="AK28" s="546">
        <f t="shared" si="18"/>
        <v>101.50323246044324</v>
      </c>
      <c r="AL28" s="581">
        <v>45020.987000000001</v>
      </c>
      <c r="AM28" s="551">
        <v>255029.79400000002</v>
      </c>
      <c r="AN28" s="545">
        <v>5.6646868714806278</v>
      </c>
      <c r="AO28" s="547">
        <v>6.7976242457767535</v>
      </c>
      <c r="AP28" s="541">
        <f t="shared" si="19"/>
        <v>110.44797564639997</v>
      </c>
      <c r="AQ28" s="538">
        <f t="shared" si="20"/>
        <v>101.54364230175585</v>
      </c>
      <c r="AR28" s="552">
        <v>41349.34599999999</v>
      </c>
      <c r="AS28" s="553">
        <v>231820.859</v>
      </c>
      <c r="AT28" s="549">
        <v>5.6063972329816307</v>
      </c>
      <c r="AU28" s="549">
        <v>6.7276766795779563</v>
      </c>
      <c r="AV28" s="534">
        <f t="shared" si="10"/>
        <v>101.03969868842128</v>
      </c>
      <c r="AW28" s="535">
        <f t="shared" si="11"/>
        <v>108.87956244821868</v>
      </c>
    </row>
    <row r="29" spans="1:49" ht="17.25" x14ac:dyDescent="0.25">
      <c r="A29" s="602"/>
      <c r="B29" s="179" t="s">
        <v>12</v>
      </c>
      <c r="C29" s="393" t="s">
        <v>130</v>
      </c>
      <c r="D29" s="394">
        <v>200336.625</v>
      </c>
      <c r="E29" s="394">
        <v>1409801.7850000001</v>
      </c>
      <c r="F29" s="392">
        <f t="shared" si="25"/>
        <v>7.0371644975051373</v>
      </c>
      <c r="G29" s="394">
        <v>22195.005999999998</v>
      </c>
      <c r="H29" s="394">
        <v>148787.58199999999</v>
      </c>
      <c r="I29" s="392">
        <f t="shared" si="31"/>
        <v>6.7036513529214643</v>
      </c>
      <c r="J29" s="396">
        <v>746.202</v>
      </c>
      <c r="K29" s="396">
        <v>4178.9140000000007</v>
      </c>
      <c r="L29" s="396">
        <v>1.3049999999999997</v>
      </c>
      <c r="M29" s="396">
        <v>1089.1400000000001</v>
      </c>
      <c r="N29" s="395">
        <f t="shared" si="26"/>
        <v>746.202</v>
      </c>
      <c r="O29" s="395">
        <f t="shared" si="27"/>
        <v>5268.054000000001</v>
      </c>
      <c r="P29" s="392">
        <f t="shared" si="12"/>
        <v>7.0598229433853046</v>
      </c>
      <c r="Q29" s="404">
        <v>20564.544000000002</v>
      </c>
      <c r="R29" s="404">
        <v>67596.56</v>
      </c>
      <c r="S29" s="404">
        <v>29.215000000000003</v>
      </c>
      <c r="T29" s="404">
        <v>24465.909</v>
      </c>
      <c r="U29" s="396">
        <v>34.914999999999999</v>
      </c>
      <c r="V29" s="396">
        <v>33798.175000000003</v>
      </c>
      <c r="W29" s="395">
        <f t="shared" si="13"/>
        <v>20564.544000000002</v>
      </c>
      <c r="X29" s="392">
        <f t="shared" si="14"/>
        <v>125860.644</v>
      </c>
      <c r="Y29" s="527">
        <f t="shared" si="15"/>
        <v>6.1202740016992347</v>
      </c>
      <c r="Z29" s="550">
        <f t="shared" si="8"/>
        <v>243842.37700000001</v>
      </c>
      <c r="AA29" s="551">
        <f t="shared" si="8"/>
        <v>1689718.0650000002</v>
      </c>
      <c r="AB29" s="545">
        <f t="shared" si="16"/>
        <v>6.9295504981072265</v>
      </c>
      <c r="AC29" s="547">
        <f t="shared" si="9"/>
        <v>8.3154605977286717</v>
      </c>
      <c r="AD29" s="578"/>
      <c r="AE29" s="578"/>
      <c r="AF29" s="550">
        <v>230046.95699999999</v>
      </c>
      <c r="AG29" s="551">
        <v>1484839.4379999998</v>
      </c>
      <c r="AH29" s="545">
        <v>6.4545058859439726</v>
      </c>
      <c r="AI29" s="545">
        <v>7.7454070631327667</v>
      </c>
      <c r="AJ29" s="545">
        <f t="shared" si="17"/>
        <v>107.35989122262266</v>
      </c>
      <c r="AK29" s="546">
        <f t="shared" si="18"/>
        <v>105.99678438693714</v>
      </c>
      <c r="AL29" s="581">
        <v>201646.516</v>
      </c>
      <c r="AM29" s="551">
        <v>1211963.7490000001</v>
      </c>
      <c r="AN29" s="545">
        <v>6.0103381553093636</v>
      </c>
      <c r="AO29" s="547">
        <v>7.2124057863712361</v>
      </c>
      <c r="AP29" s="541">
        <f t="shared" si="19"/>
        <v>107.39006224204279</v>
      </c>
      <c r="AQ29" s="538">
        <f t="shared" si="20"/>
        <v>114.08427061541693</v>
      </c>
      <c r="AR29" s="552">
        <v>210585.10199999998</v>
      </c>
      <c r="AS29" s="553">
        <v>1238836.067</v>
      </c>
      <c r="AT29" s="549">
        <v>5.8828286295390457</v>
      </c>
      <c r="AU29" s="549">
        <v>7.0593943554468543</v>
      </c>
      <c r="AV29" s="534">
        <f t="shared" si="10"/>
        <v>102.16748665990478</v>
      </c>
      <c r="AW29" s="535">
        <f t="shared" si="11"/>
        <v>95.755356900793501</v>
      </c>
    </row>
    <row r="30" spans="1:49" ht="17.25" x14ac:dyDescent="0.25">
      <c r="A30" s="602"/>
      <c r="B30" s="179" t="s">
        <v>170</v>
      </c>
      <c r="C30" s="393" t="s">
        <v>131</v>
      </c>
      <c r="D30" s="394">
        <v>21446.802000000003</v>
      </c>
      <c r="E30" s="394">
        <v>136395.35499999998</v>
      </c>
      <c r="F30" s="392">
        <f t="shared" si="25"/>
        <v>6.3597059832043943</v>
      </c>
      <c r="G30" s="394">
        <v>0</v>
      </c>
      <c r="H30" s="394">
        <v>0</v>
      </c>
      <c r="I30" s="392" t="e">
        <f t="shared" si="31"/>
        <v>#DIV/0!</v>
      </c>
      <c r="J30" s="396">
        <v>10401.94</v>
      </c>
      <c r="K30" s="396">
        <v>53099.574000000001</v>
      </c>
      <c r="L30" s="396">
        <v>10.342000000000001</v>
      </c>
      <c r="M30" s="396">
        <v>8753.7310000000016</v>
      </c>
      <c r="N30" s="395">
        <f t="shared" si="26"/>
        <v>10401.94</v>
      </c>
      <c r="O30" s="395">
        <f t="shared" si="27"/>
        <v>61853.305</v>
      </c>
      <c r="P30" s="392">
        <f t="shared" si="12"/>
        <v>5.9463239549545559</v>
      </c>
      <c r="Q30" s="404">
        <v>16224.010999999999</v>
      </c>
      <c r="R30" s="404">
        <v>53818.83</v>
      </c>
      <c r="S30" s="404">
        <v>18.391999999999999</v>
      </c>
      <c r="T30" s="404">
        <v>15624.995000000001</v>
      </c>
      <c r="U30" s="396">
        <v>21.735999999999994</v>
      </c>
      <c r="V30" s="396">
        <v>24147.764999999996</v>
      </c>
      <c r="W30" s="395">
        <f t="shared" si="13"/>
        <v>16224.010999999999</v>
      </c>
      <c r="X30" s="392">
        <f t="shared" si="14"/>
        <v>93591.59</v>
      </c>
      <c r="Y30" s="527">
        <f t="shared" si="15"/>
        <v>5.7687084901508019</v>
      </c>
      <c r="Z30" s="550">
        <f t="shared" si="8"/>
        <v>48072.753000000004</v>
      </c>
      <c r="AA30" s="551">
        <f t="shared" si="8"/>
        <v>291840.25</v>
      </c>
      <c r="AB30" s="545">
        <f t="shared" si="16"/>
        <v>6.0708037669488153</v>
      </c>
      <c r="AC30" s="547">
        <f t="shared" si="9"/>
        <v>7.284964520338578</v>
      </c>
      <c r="AD30" s="578"/>
      <c r="AE30" s="578"/>
      <c r="AF30" s="550">
        <v>39450.214999999997</v>
      </c>
      <c r="AG30" s="551">
        <v>222747.97099999999</v>
      </c>
      <c r="AH30" s="545">
        <v>5.6463056284991096</v>
      </c>
      <c r="AI30" s="545">
        <v>6.7755667541989313</v>
      </c>
      <c r="AJ30" s="545">
        <f t="shared" si="17"/>
        <v>107.51815729398527</v>
      </c>
      <c r="AK30" s="546">
        <f t="shared" si="18"/>
        <v>121.8567579416234</v>
      </c>
      <c r="AL30" s="581">
        <v>29687.567999999999</v>
      </c>
      <c r="AM30" s="551">
        <v>155374.75</v>
      </c>
      <c r="AN30" s="545">
        <v>5.2336638016290191</v>
      </c>
      <c r="AO30" s="547">
        <v>6.2803965619548228</v>
      </c>
      <c r="AP30" s="541">
        <f t="shared" si="19"/>
        <v>107.88437779938506</v>
      </c>
      <c r="AQ30" s="538">
        <f t="shared" si="20"/>
        <v>132.88463036109931</v>
      </c>
      <c r="AR30" s="552">
        <v>708.66800000000001</v>
      </c>
      <c r="AS30" s="553">
        <v>3902.7649999999999</v>
      </c>
      <c r="AT30" s="549">
        <v>5.5071838999362184</v>
      </c>
      <c r="AU30" s="549">
        <v>6.6086206799234617</v>
      </c>
      <c r="AV30" s="534">
        <f t="shared" si="10"/>
        <v>95.03339450294429</v>
      </c>
      <c r="AW30" s="535">
        <f t="shared" si="11"/>
        <v>4189.2067935902287</v>
      </c>
    </row>
    <row r="31" spans="1:49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25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528"/>
      <c r="Z31" s="550">
        <f t="shared" si="8"/>
        <v>0</v>
      </c>
      <c r="AA31" s="551">
        <f t="shared" si="8"/>
        <v>0</v>
      </c>
      <c r="AB31" s="545"/>
      <c r="AC31" s="547"/>
      <c r="AD31" s="578"/>
      <c r="AE31" s="578"/>
      <c r="AF31" s="550">
        <v>0</v>
      </c>
      <c r="AG31" s="551">
        <v>0</v>
      </c>
      <c r="AH31" s="545"/>
      <c r="AI31" s="545"/>
      <c r="AJ31" s="545">
        <f t="shared" si="17"/>
        <v>0</v>
      </c>
      <c r="AK31" s="546">
        <f t="shared" si="18"/>
        <v>0</v>
      </c>
      <c r="AL31" s="581">
        <v>0</v>
      </c>
      <c r="AM31" s="551">
        <v>0</v>
      </c>
      <c r="AN31" s="545"/>
      <c r="AO31" s="547"/>
      <c r="AP31" s="541">
        <f t="shared" si="19"/>
        <v>0</v>
      </c>
      <c r="AQ31" s="538">
        <f t="shared" si="20"/>
        <v>0</v>
      </c>
      <c r="AR31" s="552">
        <v>557038.84299999999</v>
      </c>
      <c r="AS31" s="553">
        <v>1759586.932</v>
      </c>
      <c r="AT31" s="549">
        <v>3.1588226819579259</v>
      </c>
      <c r="AU31" s="549">
        <v>3.7905872183495108</v>
      </c>
      <c r="AV31" s="534">
        <f t="shared" si="10"/>
        <v>0</v>
      </c>
      <c r="AW31" s="535">
        <f t="shared" si="11"/>
        <v>0</v>
      </c>
    </row>
    <row r="32" spans="1:49" s="408" customFormat="1" ht="45" customHeight="1" x14ac:dyDescent="0.25">
      <c r="B32" s="588" t="s">
        <v>31</v>
      </c>
      <c r="C32" s="410">
        <v>600</v>
      </c>
      <c r="D32" s="411">
        <f>D23+D14+D6</f>
        <v>831592.87700000009</v>
      </c>
      <c r="E32" s="411">
        <f>E23+E14+E6</f>
        <v>5687678.102</v>
      </c>
      <c r="F32" s="411">
        <f>E32/D32</f>
        <v>6.8394983402437193</v>
      </c>
      <c r="G32" s="411">
        <f>G23+G14+G6</f>
        <v>23319.659999999996</v>
      </c>
      <c r="H32" s="411">
        <f>H23+H14+H6</f>
        <v>157761.133</v>
      </c>
      <c r="I32" s="411">
        <f>H32/G32</f>
        <v>6.7651557955819266</v>
      </c>
      <c r="J32" s="411">
        <f t="shared" ref="J32:O32" si="32">J6+J14+J23</f>
        <v>170268.21100000001</v>
      </c>
      <c r="K32" s="411">
        <f t="shared" si="32"/>
        <v>746903.20499999996</v>
      </c>
      <c r="L32" s="411">
        <f t="shared" si="32"/>
        <v>268.59699999999998</v>
      </c>
      <c r="M32" s="411">
        <f t="shared" si="32"/>
        <v>227265.13500000001</v>
      </c>
      <c r="N32" s="411">
        <f t="shared" si="32"/>
        <v>170268.21100000001</v>
      </c>
      <c r="O32" s="411">
        <f t="shared" si="32"/>
        <v>974168.34000000008</v>
      </c>
      <c r="P32" s="412">
        <f t="shared" ref="P32:P40" si="33">O32/N32</f>
        <v>5.7213753188491543</v>
      </c>
      <c r="Q32" s="411">
        <f t="shared" ref="Q32:X32" si="34">Q6+Q14+Q23</f>
        <v>159371.353</v>
      </c>
      <c r="R32" s="411">
        <f t="shared" si="34"/>
        <v>460997.30099999998</v>
      </c>
      <c r="S32" s="411">
        <f t="shared" si="34"/>
        <v>212.21800000000002</v>
      </c>
      <c r="T32" s="411">
        <f t="shared" si="34"/>
        <v>179230.32799999998</v>
      </c>
      <c r="U32" s="411">
        <f t="shared" si="34"/>
        <v>240.86399999999998</v>
      </c>
      <c r="V32" s="411">
        <f t="shared" si="34"/>
        <v>220156.87</v>
      </c>
      <c r="W32" s="411">
        <f t="shared" si="34"/>
        <v>159371.353</v>
      </c>
      <c r="X32" s="411">
        <f t="shared" si="34"/>
        <v>860384.49899999984</v>
      </c>
      <c r="Y32" s="529">
        <f t="shared" ref="Y32:Y40" si="35">X32/W32</f>
        <v>5.3986145113544959</v>
      </c>
      <c r="Z32" s="563">
        <f t="shared" si="8"/>
        <v>1184552.101</v>
      </c>
      <c r="AA32" s="564">
        <f t="shared" si="8"/>
        <v>7679992.074</v>
      </c>
      <c r="AB32" s="565">
        <f t="shared" si="16"/>
        <v>6.483456546585451</v>
      </c>
      <c r="AC32" s="567">
        <f t="shared" ref="AC32:AC40" si="36">AB32*1.2</f>
        <v>7.7801478559025412</v>
      </c>
      <c r="AD32" s="579"/>
      <c r="AE32" s="579"/>
      <c r="AF32" s="585">
        <v>1157404.5260000001</v>
      </c>
      <c r="AG32" s="570">
        <v>6950199.0159999998</v>
      </c>
      <c r="AH32" s="565">
        <v>6.0049868994550648</v>
      </c>
      <c r="AI32" s="570">
        <v>7.2059842793460778</v>
      </c>
      <c r="AJ32" s="545">
        <f t="shared" si="17"/>
        <v>107.96787162306391</v>
      </c>
      <c r="AK32" s="546">
        <f t="shared" si="18"/>
        <v>102.3455563193469</v>
      </c>
      <c r="AL32" s="582">
        <v>1100600.078</v>
      </c>
      <c r="AM32" s="564">
        <v>6083996.1119999997</v>
      </c>
      <c r="AN32" s="565">
        <v>5.5278899516850659</v>
      </c>
      <c r="AO32" s="567">
        <v>6.6334679420220786</v>
      </c>
      <c r="AP32" s="541">
        <f t="shared" si="19"/>
        <v>108.63072441636731</v>
      </c>
      <c r="AQ32" s="538">
        <f t="shared" si="20"/>
        <v>105.16122514757808</v>
      </c>
      <c r="AR32" s="568">
        <v>1111186.753</v>
      </c>
      <c r="AS32" s="569">
        <v>6019285.2369999997</v>
      </c>
      <c r="AT32" s="565">
        <v>5.4169879372203056</v>
      </c>
      <c r="AU32" s="570">
        <v>6.5003855246643667</v>
      </c>
      <c r="AV32" s="534">
        <f t="shared" si="10"/>
        <v>102.04730037707392</v>
      </c>
      <c r="AW32" s="535">
        <f t="shared" si="11"/>
        <v>99.047264110068085</v>
      </c>
    </row>
    <row r="33" spans="1:49" s="415" customFormat="1" ht="17.25" x14ac:dyDescent="0.25">
      <c r="B33" s="589" t="s">
        <v>22</v>
      </c>
      <c r="C33" s="417"/>
      <c r="D33" s="418">
        <f>SUM(D34:D40)</f>
        <v>831592.87700000009</v>
      </c>
      <c r="E33" s="418">
        <f>SUM(E34:E40)</f>
        <v>5687678.102</v>
      </c>
      <c r="F33" s="419">
        <f t="shared" ref="F33:F40" si="37">E33/D33</f>
        <v>6.8394983402437193</v>
      </c>
      <c r="G33" s="418">
        <f>G32</f>
        <v>23319.659999999996</v>
      </c>
      <c r="H33" s="418">
        <f t="shared" ref="H33:I36" si="38">H32</f>
        <v>157761.133</v>
      </c>
      <c r="I33" s="418">
        <f t="shared" si="38"/>
        <v>6.7651557955819266</v>
      </c>
      <c r="J33" s="419">
        <f>J32</f>
        <v>170268.21100000001</v>
      </c>
      <c r="K33" s="419">
        <f t="shared" ref="K33:X33" si="39">K32</f>
        <v>746903.20499999996</v>
      </c>
      <c r="L33" s="419">
        <f t="shared" si="39"/>
        <v>268.59699999999998</v>
      </c>
      <c r="M33" s="419">
        <f t="shared" si="39"/>
        <v>227265.13500000001</v>
      </c>
      <c r="N33" s="419">
        <f t="shared" si="39"/>
        <v>170268.21100000001</v>
      </c>
      <c r="O33" s="419">
        <f t="shared" si="39"/>
        <v>974168.34000000008</v>
      </c>
      <c r="P33" s="420">
        <f t="shared" si="33"/>
        <v>5.7213753188491543</v>
      </c>
      <c r="Q33" s="419">
        <f t="shared" si="39"/>
        <v>159371.353</v>
      </c>
      <c r="R33" s="419">
        <f t="shared" si="39"/>
        <v>460997.30099999998</v>
      </c>
      <c r="S33" s="419">
        <f t="shared" si="39"/>
        <v>212.21800000000002</v>
      </c>
      <c r="T33" s="419">
        <f t="shared" si="39"/>
        <v>179230.32799999998</v>
      </c>
      <c r="U33" s="419">
        <f t="shared" si="39"/>
        <v>240.86399999999998</v>
      </c>
      <c r="V33" s="419">
        <f t="shared" si="39"/>
        <v>220156.87</v>
      </c>
      <c r="W33" s="419">
        <f t="shared" si="39"/>
        <v>159371.353</v>
      </c>
      <c r="X33" s="419">
        <f t="shared" si="39"/>
        <v>860384.49899999984</v>
      </c>
      <c r="Y33" s="530">
        <f t="shared" si="35"/>
        <v>5.3986145113544959</v>
      </c>
      <c r="Z33" s="541">
        <f t="shared" si="8"/>
        <v>1184552.101</v>
      </c>
      <c r="AA33" s="554">
        <f t="shared" si="8"/>
        <v>7679992.074</v>
      </c>
      <c r="AB33" s="554">
        <f t="shared" si="16"/>
        <v>6.483456546585451</v>
      </c>
      <c r="AC33" s="573">
        <f t="shared" si="36"/>
        <v>7.7801478559025412</v>
      </c>
      <c r="AD33" s="571"/>
      <c r="AE33" s="571"/>
      <c r="AF33" s="541">
        <v>1157404.5260000001</v>
      </c>
      <c r="AG33" s="554">
        <v>6950199.0159999998</v>
      </c>
      <c r="AH33" s="554">
        <v>6.0049868994550648</v>
      </c>
      <c r="AI33" s="554">
        <v>7.2059842793460778</v>
      </c>
      <c r="AJ33" s="554">
        <f t="shared" si="17"/>
        <v>107.96787162306391</v>
      </c>
      <c r="AK33" s="538">
        <f t="shared" si="18"/>
        <v>102.3455563193469</v>
      </c>
      <c r="AL33" s="583">
        <v>1100600.078</v>
      </c>
      <c r="AM33" s="554">
        <v>6083996.1119999997</v>
      </c>
      <c r="AN33" s="554"/>
      <c r="AO33" s="573">
        <v>0</v>
      </c>
      <c r="AP33" s="541">
        <f t="shared" si="19"/>
        <v>0</v>
      </c>
      <c r="AQ33" s="538">
        <f t="shared" si="20"/>
        <v>105.16122514757808</v>
      </c>
      <c r="AR33" s="555">
        <v>1111186.753</v>
      </c>
      <c r="AS33" s="534">
        <v>6019285.2369999997</v>
      </c>
      <c r="AT33" s="534"/>
      <c r="AU33" s="534">
        <v>6.5003855246643667</v>
      </c>
      <c r="AV33" s="534">
        <f t="shared" si="10"/>
        <v>0</v>
      </c>
      <c r="AW33" s="535">
        <f t="shared" si="11"/>
        <v>99.047264110068085</v>
      </c>
    </row>
    <row r="34" spans="1:49" s="415" customFormat="1" ht="31.5" x14ac:dyDescent="0.25">
      <c r="A34" s="638"/>
      <c r="B34" s="590" t="s">
        <v>7</v>
      </c>
      <c r="C34" s="422"/>
      <c r="D34" s="420">
        <f t="shared" ref="D34:E40" si="40">D7+D15+D24</f>
        <v>17809.756999999998</v>
      </c>
      <c r="E34" s="420">
        <f t="shared" si="40"/>
        <v>106795.711</v>
      </c>
      <c r="F34" s="420">
        <f t="shared" si="37"/>
        <v>5.9964721023425538</v>
      </c>
      <c r="G34" s="420">
        <f t="shared" ref="G34:H40" si="41">G7+G15+G24</f>
        <v>0</v>
      </c>
      <c r="H34" s="420">
        <f t="shared" si="41"/>
        <v>0</v>
      </c>
      <c r="I34" s="418">
        <f t="shared" si="38"/>
        <v>6.7651557955819266</v>
      </c>
      <c r="J34" s="420">
        <f t="shared" ref="J34:O40" si="42">J7+J15+J24</f>
        <v>27971.109</v>
      </c>
      <c r="K34" s="420">
        <f t="shared" si="42"/>
        <v>110415.42</v>
      </c>
      <c r="L34" s="420">
        <f t="shared" si="42"/>
        <v>57.518999999999998</v>
      </c>
      <c r="M34" s="420">
        <f t="shared" si="42"/>
        <v>48651.936000000002</v>
      </c>
      <c r="N34" s="420">
        <f t="shared" si="42"/>
        <v>27971.109</v>
      </c>
      <c r="O34" s="420">
        <f t="shared" si="42"/>
        <v>159067.356</v>
      </c>
      <c r="P34" s="420">
        <f t="shared" si="33"/>
        <v>5.6868448083341994</v>
      </c>
      <c r="Q34" s="420">
        <f t="shared" ref="Q34:X40" si="43">Q7+Q15+Q24</f>
        <v>12085.557999999999</v>
      </c>
      <c r="R34" s="420">
        <f t="shared" si="43"/>
        <v>30168.331999999999</v>
      </c>
      <c r="S34" s="420">
        <f t="shared" si="43"/>
        <v>20.881</v>
      </c>
      <c r="T34" s="420">
        <f t="shared" si="43"/>
        <v>17727.603999999999</v>
      </c>
      <c r="U34" s="420">
        <f t="shared" si="43"/>
        <v>24.408999999999999</v>
      </c>
      <c r="V34" s="420">
        <f t="shared" si="43"/>
        <v>7970.3290000000006</v>
      </c>
      <c r="W34" s="420">
        <f t="shared" si="43"/>
        <v>12085.557999999999</v>
      </c>
      <c r="X34" s="420">
        <f t="shared" si="43"/>
        <v>55866.264999999999</v>
      </c>
      <c r="Y34" s="530">
        <f t="shared" si="35"/>
        <v>4.6225639726357697</v>
      </c>
      <c r="Z34" s="541">
        <f t="shared" si="8"/>
        <v>57866.423999999999</v>
      </c>
      <c r="AA34" s="554">
        <f t="shared" si="8"/>
        <v>321729.33199999999</v>
      </c>
      <c r="AB34" s="554">
        <f t="shared" si="16"/>
        <v>5.5598620021862768</v>
      </c>
      <c r="AC34" s="573">
        <f t="shared" si="36"/>
        <v>6.6718344026235323</v>
      </c>
      <c r="AD34" s="571"/>
      <c r="AE34" s="571"/>
      <c r="AF34" s="541">
        <v>60187.375</v>
      </c>
      <c r="AG34" s="554">
        <v>306033.71499999997</v>
      </c>
      <c r="AH34" s="554">
        <v>5.0846828757692117</v>
      </c>
      <c r="AI34" s="554">
        <v>6.1016194509230539</v>
      </c>
      <c r="AJ34" s="554">
        <f t="shared" si="17"/>
        <v>109.34530506674282</v>
      </c>
      <c r="AK34" s="538">
        <f t="shared" si="18"/>
        <v>96.143790952836866</v>
      </c>
      <c r="AL34" s="583">
        <v>233300.82599999997</v>
      </c>
      <c r="AM34" s="554">
        <v>1131390.9949999999</v>
      </c>
      <c r="AN34" s="554">
        <v>4.8494941676717422</v>
      </c>
      <c r="AO34" s="573">
        <v>5.8193930012060902</v>
      </c>
      <c r="AP34" s="541">
        <f t="shared" si="19"/>
        <v>104.84975752038865</v>
      </c>
      <c r="AQ34" s="538">
        <f t="shared" si="20"/>
        <v>25.798183414918558</v>
      </c>
      <c r="AR34" s="555">
        <v>83904.475999999995</v>
      </c>
      <c r="AS34" s="534">
        <v>432560.14300000004</v>
      </c>
      <c r="AT34" s="534">
        <v>5.1553881702330164</v>
      </c>
      <c r="AU34" s="534">
        <v>6.1864658042796199</v>
      </c>
      <c r="AV34" s="534">
        <f t="shared" si="10"/>
        <v>94.066518514988019</v>
      </c>
      <c r="AW34" s="535">
        <f t="shared" si="11"/>
        <v>278.05528038814043</v>
      </c>
    </row>
    <row r="35" spans="1:49" s="415" customFormat="1" ht="31.5" x14ac:dyDescent="0.25">
      <c r="A35" s="638"/>
      <c r="B35" s="590" t="s">
        <v>8</v>
      </c>
      <c r="C35" s="422"/>
      <c r="D35" s="420">
        <f t="shared" si="40"/>
        <v>0</v>
      </c>
      <c r="E35" s="420">
        <f>E8+E16+E25</f>
        <v>0</v>
      </c>
      <c r="F35" s="420" t="e">
        <f t="shared" si="37"/>
        <v>#DIV/0!</v>
      </c>
      <c r="G35" s="420">
        <f t="shared" si="41"/>
        <v>0</v>
      </c>
      <c r="H35" s="420">
        <f t="shared" si="41"/>
        <v>0</v>
      </c>
      <c r="I35" s="418">
        <f t="shared" si="38"/>
        <v>6.7651557955819266</v>
      </c>
      <c r="J35" s="420">
        <f t="shared" si="42"/>
        <v>0</v>
      </c>
      <c r="K35" s="420">
        <f t="shared" si="42"/>
        <v>0</v>
      </c>
      <c r="L35" s="420">
        <f t="shared" si="42"/>
        <v>0</v>
      </c>
      <c r="M35" s="420">
        <f t="shared" si="42"/>
        <v>0</v>
      </c>
      <c r="N35" s="420">
        <f t="shared" si="42"/>
        <v>0</v>
      </c>
      <c r="O35" s="420">
        <f t="shared" si="42"/>
        <v>0</v>
      </c>
      <c r="P35" s="420" t="e">
        <f t="shared" si="33"/>
        <v>#DIV/0!</v>
      </c>
      <c r="Q35" s="420">
        <f t="shared" si="43"/>
        <v>0</v>
      </c>
      <c r="R35" s="420">
        <f t="shared" si="43"/>
        <v>0</v>
      </c>
      <c r="S35" s="420">
        <f t="shared" si="43"/>
        <v>0</v>
      </c>
      <c r="T35" s="420">
        <f t="shared" si="43"/>
        <v>0</v>
      </c>
      <c r="U35" s="420">
        <f t="shared" si="43"/>
        <v>0</v>
      </c>
      <c r="V35" s="420">
        <f t="shared" si="43"/>
        <v>0</v>
      </c>
      <c r="W35" s="420">
        <f t="shared" si="43"/>
        <v>0</v>
      </c>
      <c r="X35" s="420">
        <f t="shared" si="43"/>
        <v>0</v>
      </c>
      <c r="Y35" s="530" t="e">
        <f t="shared" si="35"/>
        <v>#DIV/0!</v>
      </c>
      <c r="Z35" s="541">
        <f t="shared" si="8"/>
        <v>0</v>
      </c>
      <c r="AA35" s="554">
        <f t="shared" si="8"/>
        <v>0</v>
      </c>
      <c r="AB35" s="554">
        <f t="shared" si="16"/>
        <v>0</v>
      </c>
      <c r="AC35" s="573">
        <f t="shared" si="36"/>
        <v>0</v>
      </c>
      <c r="AD35" s="571"/>
      <c r="AE35" s="571"/>
      <c r="AF35" s="541">
        <v>0</v>
      </c>
      <c r="AG35" s="554">
        <v>0</v>
      </c>
      <c r="AH35" s="554">
        <v>0</v>
      </c>
      <c r="AI35" s="554">
        <v>0</v>
      </c>
      <c r="AJ35" s="554">
        <f t="shared" si="17"/>
        <v>0</v>
      </c>
      <c r="AK35" s="538">
        <f t="shared" si="18"/>
        <v>0</v>
      </c>
      <c r="AL35" s="583">
        <v>0</v>
      </c>
      <c r="AM35" s="554">
        <v>0</v>
      </c>
      <c r="AN35" s="554"/>
      <c r="AO35" s="573"/>
      <c r="AP35" s="541">
        <f t="shared" si="19"/>
        <v>0</v>
      </c>
      <c r="AQ35" s="538">
        <f t="shared" si="20"/>
        <v>0</v>
      </c>
      <c r="AR35" s="555"/>
      <c r="AS35" s="534"/>
      <c r="AT35" s="534"/>
      <c r="AU35" s="534"/>
      <c r="AV35" s="534">
        <f t="shared" si="10"/>
        <v>0</v>
      </c>
      <c r="AW35" s="535">
        <f t="shared" si="11"/>
        <v>0</v>
      </c>
    </row>
    <row r="36" spans="1:49" s="415" customFormat="1" ht="17.25" x14ac:dyDescent="0.25">
      <c r="A36" s="638"/>
      <c r="B36" s="590" t="s">
        <v>9</v>
      </c>
      <c r="C36" s="422"/>
      <c r="D36" s="420">
        <f t="shared" si="40"/>
        <v>0</v>
      </c>
      <c r="E36" s="420">
        <f t="shared" si="40"/>
        <v>0</v>
      </c>
      <c r="F36" s="420" t="e">
        <f t="shared" si="37"/>
        <v>#DIV/0!</v>
      </c>
      <c r="G36" s="420">
        <f t="shared" si="41"/>
        <v>0</v>
      </c>
      <c r="H36" s="420">
        <f t="shared" si="41"/>
        <v>0</v>
      </c>
      <c r="I36" s="418">
        <f t="shared" si="38"/>
        <v>6.7651557955819266</v>
      </c>
      <c r="J36" s="420">
        <f t="shared" si="42"/>
        <v>0</v>
      </c>
      <c r="K36" s="420">
        <f t="shared" si="42"/>
        <v>0</v>
      </c>
      <c r="L36" s="420">
        <f t="shared" si="42"/>
        <v>0</v>
      </c>
      <c r="M36" s="420">
        <f t="shared" si="42"/>
        <v>0</v>
      </c>
      <c r="N36" s="420">
        <f t="shared" si="42"/>
        <v>0</v>
      </c>
      <c r="O36" s="420">
        <f t="shared" si="42"/>
        <v>0</v>
      </c>
      <c r="P36" s="420" t="e">
        <f t="shared" si="33"/>
        <v>#DIV/0!</v>
      </c>
      <c r="Q36" s="420">
        <f t="shared" si="43"/>
        <v>0</v>
      </c>
      <c r="R36" s="420">
        <f t="shared" si="43"/>
        <v>0</v>
      </c>
      <c r="S36" s="420">
        <f t="shared" si="43"/>
        <v>0</v>
      </c>
      <c r="T36" s="420">
        <f t="shared" si="43"/>
        <v>0</v>
      </c>
      <c r="U36" s="420">
        <f t="shared" si="43"/>
        <v>0</v>
      </c>
      <c r="V36" s="420">
        <f t="shared" si="43"/>
        <v>0</v>
      </c>
      <c r="W36" s="420">
        <f t="shared" si="43"/>
        <v>0</v>
      </c>
      <c r="X36" s="420">
        <f t="shared" si="43"/>
        <v>0</v>
      </c>
      <c r="Y36" s="530" t="e">
        <f t="shared" si="35"/>
        <v>#DIV/0!</v>
      </c>
      <c r="Z36" s="541">
        <f t="shared" si="8"/>
        <v>0</v>
      </c>
      <c r="AA36" s="554">
        <f t="shared" si="8"/>
        <v>0</v>
      </c>
      <c r="AB36" s="554">
        <f t="shared" si="16"/>
        <v>0</v>
      </c>
      <c r="AC36" s="573">
        <f t="shared" si="36"/>
        <v>0</v>
      </c>
      <c r="AD36" s="571"/>
      <c r="AE36" s="571"/>
      <c r="AF36" s="541">
        <v>0</v>
      </c>
      <c r="AG36" s="554">
        <v>0</v>
      </c>
      <c r="AH36" s="554">
        <v>0</v>
      </c>
      <c r="AI36" s="554">
        <v>0</v>
      </c>
      <c r="AJ36" s="554">
        <f t="shared" si="17"/>
        <v>0</v>
      </c>
      <c r="AK36" s="538">
        <f t="shared" si="18"/>
        <v>0</v>
      </c>
      <c r="AL36" s="583">
        <v>0</v>
      </c>
      <c r="AM36" s="554">
        <v>0</v>
      </c>
      <c r="AN36" s="554"/>
      <c r="AO36" s="573"/>
      <c r="AP36" s="541">
        <f t="shared" si="19"/>
        <v>0</v>
      </c>
      <c r="AQ36" s="538">
        <f t="shared" si="20"/>
        <v>0</v>
      </c>
      <c r="AR36" s="555"/>
      <c r="AS36" s="534"/>
      <c r="AT36" s="534"/>
      <c r="AU36" s="534"/>
      <c r="AV36" s="534">
        <f t="shared" si="10"/>
        <v>0</v>
      </c>
      <c r="AW36" s="535">
        <f t="shared" si="11"/>
        <v>0</v>
      </c>
    </row>
    <row r="37" spans="1:49" s="415" customFormat="1" ht="17.25" x14ac:dyDescent="0.25">
      <c r="A37" s="638"/>
      <c r="B37" s="590" t="s">
        <v>10</v>
      </c>
      <c r="C37" s="422"/>
      <c r="D37" s="420">
        <f t="shared" si="40"/>
        <v>545596.52600000007</v>
      </c>
      <c r="E37" s="420">
        <f t="shared" si="40"/>
        <v>3721709.8790000002</v>
      </c>
      <c r="F37" s="420">
        <f t="shared" si="37"/>
        <v>6.8213591942848986</v>
      </c>
      <c r="G37" s="420">
        <f t="shared" si="41"/>
        <v>1124.6540000000002</v>
      </c>
      <c r="H37" s="420">
        <f t="shared" si="41"/>
        <v>8973.5510000000013</v>
      </c>
      <c r="I37" s="420">
        <f t="shared" ref="I37:I40" si="44">H37/G37</f>
        <v>7.9789437462544033</v>
      </c>
      <c r="J37" s="420">
        <f t="shared" si="42"/>
        <v>103552.505</v>
      </c>
      <c r="K37" s="420">
        <f t="shared" si="42"/>
        <v>451836.02699999994</v>
      </c>
      <c r="L37" s="420">
        <f t="shared" si="42"/>
        <v>154.047</v>
      </c>
      <c r="M37" s="420">
        <f t="shared" si="42"/>
        <v>130441.409</v>
      </c>
      <c r="N37" s="420">
        <f t="shared" si="42"/>
        <v>103552.505</v>
      </c>
      <c r="O37" s="420">
        <f t="shared" si="42"/>
        <v>582277.43599999987</v>
      </c>
      <c r="P37" s="420">
        <f t="shared" si="33"/>
        <v>5.6230164205105408</v>
      </c>
      <c r="Q37" s="420">
        <f t="shared" si="43"/>
        <v>63657.186000000002</v>
      </c>
      <c r="R37" s="420">
        <f t="shared" si="43"/>
        <v>187626.59299999999</v>
      </c>
      <c r="S37" s="420">
        <f t="shared" si="43"/>
        <v>97.080000000000013</v>
      </c>
      <c r="T37" s="420">
        <f t="shared" si="43"/>
        <v>82152.634999999995</v>
      </c>
      <c r="U37" s="420">
        <f t="shared" si="43"/>
        <v>107.003</v>
      </c>
      <c r="V37" s="420">
        <f t="shared" si="43"/>
        <v>103021.367</v>
      </c>
      <c r="W37" s="420">
        <f t="shared" si="43"/>
        <v>63657.186000000002</v>
      </c>
      <c r="X37" s="420">
        <f t="shared" si="43"/>
        <v>372800.59499999997</v>
      </c>
      <c r="Y37" s="530">
        <f t="shared" si="35"/>
        <v>5.8563788069425495</v>
      </c>
      <c r="Z37" s="541">
        <f t="shared" si="8"/>
        <v>713930.87100000004</v>
      </c>
      <c r="AA37" s="554">
        <f t="shared" si="8"/>
        <v>4685761.4610000001</v>
      </c>
      <c r="AB37" s="554">
        <f t="shared" si="16"/>
        <v>6.5633265787157704</v>
      </c>
      <c r="AC37" s="573">
        <f t="shared" si="36"/>
        <v>7.8759918944589238</v>
      </c>
      <c r="AD37" s="571"/>
      <c r="AE37" s="571"/>
      <c r="AF37" s="541">
        <v>692044.46600000001</v>
      </c>
      <c r="AG37" s="554">
        <v>4243427.4510000004</v>
      </c>
      <c r="AH37" s="554">
        <v>6.1317265861930901</v>
      </c>
      <c r="AI37" s="554">
        <v>7.3580719034317079</v>
      </c>
      <c r="AJ37" s="554">
        <f t="shared" si="17"/>
        <v>107.03880035183761</v>
      </c>
      <c r="AK37" s="538">
        <f t="shared" si="18"/>
        <v>103.16257207091084</v>
      </c>
      <c r="AL37" s="583">
        <v>563515.04700000002</v>
      </c>
      <c r="AM37" s="554">
        <v>3212355.9380000001</v>
      </c>
      <c r="AN37" s="554">
        <v>5.7005681660174021</v>
      </c>
      <c r="AO37" s="573">
        <v>6.8406817992208824</v>
      </c>
      <c r="AP37" s="541">
        <f t="shared" si="19"/>
        <v>107.56342890075304</v>
      </c>
      <c r="AQ37" s="538">
        <f t="shared" si="20"/>
        <v>122.80851588333897</v>
      </c>
      <c r="AR37" s="555">
        <v>723913.80800000008</v>
      </c>
      <c r="AS37" s="534">
        <v>3894076.3190000001</v>
      </c>
      <c r="AT37" s="534">
        <v>5.3791988437938452</v>
      </c>
      <c r="AU37" s="534">
        <v>6.455038612552614</v>
      </c>
      <c r="AV37" s="534">
        <f t="shared" si="10"/>
        <v>105.97429713152044</v>
      </c>
      <c r="AW37" s="535">
        <f t="shared" si="11"/>
        <v>77.842837195888919</v>
      </c>
    </row>
    <row r="38" spans="1:49" s="415" customFormat="1" ht="17.25" x14ac:dyDescent="0.25">
      <c r="A38" s="638"/>
      <c r="B38" s="590" t="s">
        <v>11</v>
      </c>
      <c r="C38" s="422"/>
      <c r="D38" s="420">
        <f t="shared" si="40"/>
        <v>46403.167000000001</v>
      </c>
      <c r="E38" s="420">
        <f t="shared" si="40"/>
        <v>312975.37199999997</v>
      </c>
      <c r="F38" s="420">
        <f t="shared" si="37"/>
        <v>6.7446985245640665</v>
      </c>
      <c r="G38" s="420">
        <f t="shared" si="41"/>
        <v>0</v>
      </c>
      <c r="H38" s="420">
        <f t="shared" si="41"/>
        <v>0</v>
      </c>
      <c r="I38" s="420" t="e">
        <f t="shared" si="44"/>
        <v>#DIV/0!</v>
      </c>
      <c r="J38" s="420">
        <f t="shared" si="42"/>
        <v>4280.7790000000005</v>
      </c>
      <c r="K38" s="420">
        <f t="shared" si="42"/>
        <v>22266.645</v>
      </c>
      <c r="L38" s="420">
        <f t="shared" si="42"/>
        <v>7.4439999999999991</v>
      </c>
      <c r="M38" s="420">
        <f t="shared" si="42"/>
        <v>6281.0609999999997</v>
      </c>
      <c r="N38" s="420">
        <f t="shared" si="42"/>
        <v>4280.7790000000005</v>
      </c>
      <c r="O38" s="420">
        <f t="shared" si="42"/>
        <v>28547.705999999998</v>
      </c>
      <c r="P38" s="420">
        <f t="shared" si="33"/>
        <v>6.6688109804313642</v>
      </c>
      <c r="Q38" s="420">
        <f t="shared" si="43"/>
        <v>0</v>
      </c>
      <c r="R38" s="420">
        <f t="shared" si="43"/>
        <v>0</v>
      </c>
      <c r="S38" s="420">
        <f t="shared" si="43"/>
        <v>0</v>
      </c>
      <c r="T38" s="420">
        <f t="shared" si="43"/>
        <v>0</v>
      </c>
      <c r="U38" s="420">
        <f t="shared" si="43"/>
        <v>0</v>
      </c>
      <c r="V38" s="420">
        <f t="shared" si="43"/>
        <v>0</v>
      </c>
      <c r="W38" s="420">
        <f t="shared" si="43"/>
        <v>0</v>
      </c>
      <c r="X38" s="420">
        <f t="shared" si="43"/>
        <v>0</v>
      </c>
      <c r="Y38" s="530" t="e">
        <f t="shared" si="35"/>
        <v>#DIV/0!</v>
      </c>
      <c r="Z38" s="541">
        <f t="shared" si="8"/>
        <v>50683.946000000004</v>
      </c>
      <c r="AA38" s="554">
        <f t="shared" si="8"/>
        <v>341523.07799999998</v>
      </c>
      <c r="AB38" s="554">
        <f t="shared" si="16"/>
        <v>6.7382890432406342</v>
      </c>
      <c r="AC38" s="573">
        <f t="shared" si="36"/>
        <v>8.0859468518887603</v>
      </c>
      <c r="AD38" s="571"/>
      <c r="AE38" s="571"/>
      <c r="AF38" s="541">
        <v>67833.301999999996</v>
      </c>
      <c r="AG38" s="554">
        <v>380569.32500000001</v>
      </c>
      <c r="AH38" s="554">
        <v>5.6103611910267919</v>
      </c>
      <c r="AI38" s="554">
        <v>6.7324334292321497</v>
      </c>
      <c r="AJ38" s="554">
        <f t="shared" si="17"/>
        <v>120.10437142652863</v>
      </c>
      <c r="AK38" s="538">
        <f t="shared" si="18"/>
        <v>74.718382425198769</v>
      </c>
      <c r="AL38" s="583">
        <v>49177.722999999998</v>
      </c>
      <c r="AM38" s="554">
        <v>271197.837</v>
      </c>
      <c r="AN38" s="554">
        <v>5.5146481060133672</v>
      </c>
      <c r="AO38" s="573">
        <v>6.6175777272160401</v>
      </c>
      <c r="AP38" s="541">
        <f t="shared" si="19"/>
        <v>101.73561545856491</v>
      </c>
      <c r="AQ38" s="538">
        <f t="shared" si="20"/>
        <v>137.93501988695164</v>
      </c>
      <c r="AR38" s="555">
        <v>45113.923999999992</v>
      </c>
      <c r="AS38" s="534">
        <v>252874.79399999999</v>
      </c>
      <c r="AT38" s="534">
        <v>5.6052493682438271</v>
      </c>
      <c r="AU38" s="534">
        <v>6.7262992418925922</v>
      </c>
      <c r="AV38" s="534">
        <f t="shared" si="10"/>
        <v>98.383635476705905</v>
      </c>
      <c r="AW38" s="535">
        <f t="shared" si="11"/>
        <v>109.00785974636125</v>
      </c>
    </row>
    <row r="39" spans="1:49" s="415" customFormat="1" ht="17.25" x14ac:dyDescent="0.25">
      <c r="A39" s="638"/>
      <c r="B39" s="590" t="s">
        <v>12</v>
      </c>
      <c r="C39" s="422"/>
      <c r="D39" s="420">
        <f t="shared" si="40"/>
        <v>200336.625</v>
      </c>
      <c r="E39" s="420">
        <f t="shared" si="40"/>
        <v>1409801.7850000001</v>
      </c>
      <c r="F39" s="420">
        <f t="shared" si="37"/>
        <v>7.0371644975051373</v>
      </c>
      <c r="G39" s="420">
        <f t="shared" si="41"/>
        <v>22195.005999999998</v>
      </c>
      <c r="H39" s="420">
        <f t="shared" si="41"/>
        <v>148787.58199999999</v>
      </c>
      <c r="I39" s="420">
        <f t="shared" si="44"/>
        <v>6.7036513529214643</v>
      </c>
      <c r="J39" s="420">
        <f t="shared" si="42"/>
        <v>20129.985000000004</v>
      </c>
      <c r="K39" s="420">
        <f t="shared" si="42"/>
        <v>94765.60100000001</v>
      </c>
      <c r="L39" s="420">
        <f t="shared" si="42"/>
        <v>34.052</v>
      </c>
      <c r="M39" s="420">
        <f t="shared" si="42"/>
        <v>28742.489000000001</v>
      </c>
      <c r="N39" s="420">
        <f t="shared" si="42"/>
        <v>20129.985000000004</v>
      </c>
      <c r="O39" s="420">
        <f t="shared" si="42"/>
        <v>123508.09000000001</v>
      </c>
      <c r="P39" s="420">
        <f t="shared" si="33"/>
        <v>6.1355281685505467</v>
      </c>
      <c r="Q39" s="420">
        <f t="shared" si="43"/>
        <v>62325.034999999996</v>
      </c>
      <c r="R39" s="420">
        <f t="shared" si="43"/>
        <v>176569.236</v>
      </c>
      <c r="S39" s="420">
        <f t="shared" si="43"/>
        <v>68.182000000000002</v>
      </c>
      <c r="T39" s="420">
        <f t="shared" si="43"/>
        <v>57200.964999999997</v>
      </c>
      <c r="U39" s="420">
        <f t="shared" si="43"/>
        <v>84.825999999999993</v>
      </c>
      <c r="V39" s="420">
        <f t="shared" si="43"/>
        <v>81912.721999999994</v>
      </c>
      <c r="W39" s="420">
        <f t="shared" si="43"/>
        <v>62325.034999999996</v>
      </c>
      <c r="X39" s="420">
        <f t="shared" si="43"/>
        <v>315682.92300000001</v>
      </c>
      <c r="Y39" s="530">
        <f t="shared" si="35"/>
        <v>5.0651062289816613</v>
      </c>
      <c r="Z39" s="541">
        <f t="shared" si="8"/>
        <v>304986.65100000001</v>
      </c>
      <c r="AA39" s="554">
        <f t="shared" si="8"/>
        <v>1997780.3800000001</v>
      </c>
      <c r="AB39" s="554">
        <f t="shared" si="16"/>
        <v>6.5503862987104968</v>
      </c>
      <c r="AC39" s="573">
        <f t="shared" si="36"/>
        <v>7.8604635584525955</v>
      </c>
      <c r="AD39" s="571"/>
      <c r="AE39" s="571"/>
      <c r="AF39" s="541">
        <v>278791.35500000004</v>
      </c>
      <c r="AG39" s="554">
        <v>1718565.9449999998</v>
      </c>
      <c r="AH39" s="554">
        <v>6.1643444611114271</v>
      </c>
      <c r="AI39" s="554">
        <v>7.3972133533337123</v>
      </c>
      <c r="AJ39" s="554">
        <f t="shared" si="17"/>
        <v>106.26249619946557</v>
      </c>
      <c r="AK39" s="538">
        <f t="shared" si="18"/>
        <v>109.3960216234108</v>
      </c>
      <c r="AL39" s="583">
        <v>207573.16899999999</v>
      </c>
      <c r="AM39" s="554">
        <v>1239869.757</v>
      </c>
      <c r="AN39" s="554">
        <v>5.9731696681857764</v>
      </c>
      <c r="AO39" s="573">
        <v>7.1678036018229312</v>
      </c>
      <c r="AP39" s="541">
        <f t="shared" si="19"/>
        <v>103.20055855677235</v>
      </c>
      <c r="AQ39" s="538">
        <f t="shared" si="20"/>
        <v>134.30991892791312</v>
      </c>
      <c r="AR39" s="555">
        <v>257545.87699999998</v>
      </c>
      <c r="AS39" s="534">
        <v>1435871.216</v>
      </c>
      <c r="AT39" s="534">
        <v>5.5752056011364539</v>
      </c>
      <c r="AU39" s="534">
        <v>6.6902467213637449</v>
      </c>
      <c r="AV39" s="534">
        <f t="shared" si="10"/>
        <v>107.13810566857302</v>
      </c>
      <c r="AW39" s="535">
        <f t="shared" si="11"/>
        <v>80.596580080371467</v>
      </c>
    </row>
    <row r="40" spans="1:49" s="415" customFormat="1" ht="18" thickBot="1" x14ac:dyDescent="0.3">
      <c r="A40" s="638"/>
      <c r="B40" s="590" t="s">
        <v>170</v>
      </c>
      <c r="C40" s="423"/>
      <c r="D40" s="420">
        <f t="shared" si="40"/>
        <v>21446.802000000003</v>
      </c>
      <c r="E40" s="420">
        <f t="shared" si="40"/>
        <v>136395.35499999998</v>
      </c>
      <c r="F40" s="420">
        <f t="shared" si="37"/>
        <v>6.3597059832043943</v>
      </c>
      <c r="G40" s="420">
        <f t="shared" si="41"/>
        <v>0</v>
      </c>
      <c r="H40" s="420">
        <f t="shared" si="41"/>
        <v>0</v>
      </c>
      <c r="I40" s="420" t="e">
        <f t="shared" si="44"/>
        <v>#DIV/0!</v>
      </c>
      <c r="J40" s="420">
        <f t="shared" si="42"/>
        <v>14333.833000000001</v>
      </c>
      <c r="K40" s="420">
        <f t="shared" si="42"/>
        <v>67619.512000000002</v>
      </c>
      <c r="L40" s="420">
        <f t="shared" si="42"/>
        <v>15.535</v>
      </c>
      <c r="M40" s="420">
        <f t="shared" si="42"/>
        <v>13148.240000000002</v>
      </c>
      <c r="N40" s="420">
        <f t="shared" si="42"/>
        <v>14333.833000000001</v>
      </c>
      <c r="O40" s="420">
        <f t="shared" si="42"/>
        <v>80767.752000000008</v>
      </c>
      <c r="P40" s="420">
        <f t="shared" si="33"/>
        <v>5.6347630114010681</v>
      </c>
      <c r="Q40" s="420">
        <f t="shared" si="43"/>
        <v>21303.574000000001</v>
      </c>
      <c r="R40" s="420">
        <f t="shared" si="43"/>
        <v>66633.14</v>
      </c>
      <c r="S40" s="420">
        <f t="shared" si="43"/>
        <v>26.074999999999999</v>
      </c>
      <c r="T40" s="420">
        <f t="shared" si="43"/>
        <v>22149.124000000003</v>
      </c>
      <c r="U40" s="420">
        <f t="shared" si="43"/>
        <v>24.625999999999994</v>
      </c>
      <c r="V40" s="420">
        <f t="shared" si="43"/>
        <v>27252.451999999997</v>
      </c>
      <c r="W40" s="420">
        <f t="shared" si="43"/>
        <v>21303.574000000001</v>
      </c>
      <c r="X40" s="420">
        <f t="shared" si="43"/>
        <v>116034.716</v>
      </c>
      <c r="Y40" s="530">
        <f t="shared" si="35"/>
        <v>5.4467253241169766</v>
      </c>
      <c r="Z40" s="543">
        <f t="shared" si="8"/>
        <v>57084.209000000003</v>
      </c>
      <c r="AA40" s="556">
        <f t="shared" si="8"/>
        <v>333197.82299999997</v>
      </c>
      <c r="AB40" s="556">
        <f t="shared" si="16"/>
        <v>5.8369526150393005</v>
      </c>
      <c r="AC40" s="586">
        <f t="shared" si="36"/>
        <v>7.0043431380471608</v>
      </c>
      <c r="AD40" s="572"/>
      <c r="AE40" s="572"/>
      <c r="AF40" s="543">
        <v>58548.028000000006</v>
      </c>
      <c r="AG40" s="556">
        <v>301602.57999999996</v>
      </c>
      <c r="AH40" s="556">
        <v>5.1513704270278744</v>
      </c>
      <c r="AI40" s="556">
        <v>6.1816445124334489</v>
      </c>
      <c r="AJ40" s="554">
        <f t="shared" si="17"/>
        <v>113.30873401016473</v>
      </c>
      <c r="AK40" s="538">
        <f t="shared" si="18"/>
        <v>97.499797943664305</v>
      </c>
      <c r="AL40" s="584">
        <v>47033.313000000002</v>
      </c>
      <c r="AM40" s="556">
        <v>229181.58499999999</v>
      </c>
      <c r="AN40" s="556">
        <v>4.8727501930387085</v>
      </c>
      <c r="AO40" s="586">
        <v>5.8473002316464502</v>
      </c>
      <c r="AP40" s="541">
        <f>IFERROR(AH40/AN40*100,0)</f>
        <v>105.71792566725887</v>
      </c>
      <c r="AQ40" s="538">
        <f>IFERROR(AF40/AL40*100,0)</f>
        <v>124.48204105885546</v>
      </c>
      <c r="AR40" s="560">
        <v>708.66800000000001</v>
      </c>
      <c r="AS40" s="561">
        <v>3902.7649999999999</v>
      </c>
      <c r="AT40" s="561">
        <v>5.5071838999362184</v>
      </c>
      <c r="AU40" s="561">
        <v>6.6086206799234617</v>
      </c>
      <c r="AV40" s="534">
        <f t="shared" si="10"/>
        <v>88.479888842919195</v>
      </c>
      <c r="AW40" s="535">
        <f t="shared" si="11"/>
        <v>6636.8614075984806</v>
      </c>
    </row>
    <row r="41" spans="1:49" x14ac:dyDescent="0.25">
      <c r="C41"/>
    </row>
    <row r="42" spans="1:49" ht="15.75" x14ac:dyDescent="0.25">
      <c r="B42" s="67"/>
      <c r="C42" s="67"/>
      <c r="D42" s="67"/>
      <c r="E42" s="67"/>
      <c r="F42" s="67"/>
      <c r="G42" s="67"/>
      <c r="AB42" s="67"/>
    </row>
    <row r="43" spans="1:49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  <c r="Z43" s="277"/>
      <c r="AA43" s="277"/>
    </row>
    <row r="44" spans="1:49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49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49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49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49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30">
    <mergeCell ref="L43:Q48"/>
    <mergeCell ref="AR3:AU3"/>
    <mergeCell ref="AV3:AW3"/>
    <mergeCell ref="AR4:AU4"/>
    <mergeCell ref="AV4:AV5"/>
    <mergeCell ref="AW4:AW5"/>
    <mergeCell ref="Z4:AC4"/>
    <mergeCell ref="AL4:AO4"/>
    <mergeCell ref="AP4:AP5"/>
    <mergeCell ref="AQ4:AQ5"/>
    <mergeCell ref="J4:P4"/>
    <mergeCell ref="Q4:Y4"/>
    <mergeCell ref="AF4:AI4"/>
    <mergeCell ref="AL3:AO3"/>
    <mergeCell ref="AP3:AQ3"/>
    <mergeCell ref="AF3:AI3"/>
    <mergeCell ref="A34:A40"/>
    <mergeCell ref="B4:B5"/>
    <mergeCell ref="C4:C5"/>
    <mergeCell ref="D4:F4"/>
    <mergeCell ref="F43:K48"/>
    <mergeCell ref="G4:I4"/>
    <mergeCell ref="H1:I1"/>
    <mergeCell ref="B3:Y3"/>
    <mergeCell ref="Z3:AC3"/>
    <mergeCell ref="AJ3:AK3"/>
    <mergeCell ref="A6:A31"/>
    <mergeCell ref="AJ4:AJ5"/>
    <mergeCell ref="AK4:AK5"/>
    <mergeCell ref="A2:AK2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25" right="0.25" top="0.75" bottom="0.75" header="0.3" footer="0.3"/>
  <pageSetup paperSize="9" scale="51" orientation="landscape" verticalDpi="0" r:id="rId1"/>
  <colBreaks count="1" manualBreakCount="1">
    <brk id="37" max="39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9966"/>
  </sheetPr>
  <dimension ref="A2:P42"/>
  <sheetViews>
    <sheetView view="pageBreakPreview" zoomScaleNormal="100" zoomScaleSheetLayoutView="100" workbookViewId="0">
      <selection activeCell="Z18" sqref="Z18"/>
    </sheetView>
  </sheetViews>
  <sheetFormatPr defaultRowHeight="15" x14ac:dyDescent="0.25"/>
  <cols>
    <col min="9" max="9" width="11.42578125" customWidth="1"/>
    <col min="14" max="14" width="10.42578125" customWidth="1"/>
    <col min="15" max="15" width="0.28515625" customWidth="1"/>
  </cols>
  <sheetData>
    <row r="2" spans="1:15" ht="15.75" customHeight="1" x14ac:dyDescent="0.3">
      <c r="I2" s="678" t="s">
        <v>76</v>
      </c>
      <c r="J2" s="678"/>
      <c r="K2" s="678"/>
      <c r="L2" s="678"/>
      <c r="M2" s="678"/>
      <c r="N2" s="678"/>
    </row>
    <row r="3" spans="1:15" ht="15.75" customHeight="1" x14ac:dyDescent="0.3">
      <c r="I3" s="152"/>
      <c r="J3" s="152"/>
      <c r="K3" s="152"/>
      <c r="L3" s="679" t="s">
        <v>149</v>
      </c>
      <c r="M3" s="679"/>
      <c r="N3" s="679"/>
    </row>
    <row r="4" spans="1:15" x14ac:dyDescent="0.25">
      <c r="A4" s="677" t="s">
        <v>183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</row>
    <row r="5" spans="1:15" x14ac:dyDescent="0.25">
      <c r="A5" s="677"/>
      <c r="B5" s="677"/>
      <c r="C5" s="677"/>
      <c r="D5" s="677"/>
      <c r="E5" s="677"/>
      <c r="F5" s="677"/>
      <c r="G5" s="677"/>
      <c r="H5" s="677"/>
      <c r="I5" s="677"/>
      <c r="J5" s="677"/>
      <c r="K5" s="677"/>
      <c r="L5" s="677"/>
      <c r="M5" s="677"/>
      <c r="N5" s="677"/>
      <c r="O5" s="677"/>
    </row>
    <row r="6" spans="1:15" ht="28.5" customHeight="1" x14ac:dyDescent="0.25">
      <c r="A6" s="677"/>
      <c r="B6" s="677"/>
      <c r="C6" s="677"/>
      <c r="D6" s="677"/>
      <c r="E6" s="677"/>
      <c r="F6" s="677"/>
      <c r="G6" s="677"/>
      <c r="H6" s="677"/>
      <c r="I6" s="677"/>
      <c r="J6" s="677"/>
      <c r="K6" s="677"/>
      <c r="L6" s="677"/>
      <c r="M6" s="677"/>
      <c r="N6" s="677"/>
      <c r="O6" s="677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  <row r="41" spans="2:16" x14ac:dyDescent="0.25"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</row>
    <row r="42" spans="2:16" x14ac:dyDescent="0.25"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</row>
  </sheetData>
  <mergeCells count="3">
    <mergeCell ref="A4:O6"/>
    <mergeCell ref="I2:N2"/>
    <mergeCell ref="L3:N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rowBreaks count="1" manualBreakCount="1">
    <brk id="37" max="14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'ПРил для ЛА'!F8:P8</xm:f>
              <xm:sqref>C36</xm:sqref>
            </x14:sparkline>
          </x14:sparklines>
        </x14:sparklineGroup>
      </x14:sparklineGroup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rgb="FFFF9966"/>
  </sheetPr>
  <dimension ref="K1:R3"/>
  <sheetViews>
    <sheetView view="pageBreakPreview" topLeftCell="A7" zoomScaleNormal="57" zoomScaleSheetLayoutView="100" workbookViewId="0">
      <selection activeCell="W27" sqref="W27"/>
    </sheetView>
  </sheetViews>
  <sheetFormatPr defaultRowHeight="15" x14ac:dyDescent="0.25"/>
  <cols>
    <col min="19" max="19" width="9.140625" customWidth="1"/>
  </cols>
  <sheetData>
    <row r="1" spans="11:18" ht="9" customHeight="1" x14ac:dyDescent="0.25"/>
    <row r="2" spans="11:18" ht="23.25" customHeight="1" x14ac:dyDescent="0.35">
      <c r="K2" s="680" t="s">
        <v>63</v>
      </c>
      <c r="L2" s="680"/>
      <c r="M2" s="680"/>
      <c r="N2" s="680"/>
      <c r="O2" s="680"/>
      <c r="P2" s="680"/>
      <c r="Q2" s="680"/>
      <c r="R2" s="680"/>
    </row>
    <row r="3" spans="11:18" x14ac:dyDescent="0.25">
      <c r="P3" s="681" t="s">
        <v>148</v>
      </c>
      <c r="Q3" s="682"/>
      <c r="R3" s="682"/>
    </row>
  </sheetData>
  <mergeCells count="2">
    <mergeCell ref="K2:R2"/>
    <mergeCell ref="P3:R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2"/>
  <sheetViews>
    <sheetView workbookViewId="0">
      <selection activeCell="E7" sqref="E7"/>
    </sheetView>
  </sheetViews>
  <sheetFormatPr defaultRowHeight="15" x14ac:dyDescent="0.25"/>
  <cols>
    <col min="1" max="1" width="5.7109375" customWidth="1"/>
    <col min="2" max="2" width="46.85546875" style="153" customWidth="1"/>
    <col min="3" max="3" width="16" style="153" customWidth="1"/>
    <col min="4" max="4" width="19.42578125" style="153" customWidth="1"/>
    <col min="5" max="5" width="17" style="153" customWidth="1"/>
    <col min="6" max="6" width="18.28515625" style="153" customWidth="1"/>
    <col min="7" max="7" width="16.42578125" customWidth="1"/>
    <col min="8" max="8" width="19" customWidth="1"/>
    <col min="9" max="9" width="18.140625" customWidth="1"/>
    <col min="10" max="10" width="22.28515625" customWidth="1"/>
    <col min="11" max="11" width="22.42578125" customWidth="1"/>
  </cols>
  <sheetData>
    <row r="1" spans="2:27" ht="15.75" x14ac:dyDescent="0.25">
      <c r="B1" s="685" t="s">
        <v>150</v>
      </c>
      <c r="C1" s="685"/>
      <c r="D1" s="685"/>
      <c r="E1" s="685"/>
      <c r="F1" s="685"/>
      <c r="G1" s="685"/>
      <c r="H1" s="685"/>
      <c r="I1" s="685"/>
      <c r="J1" s="685"/>
      <c r="K1" s="685"/>
    </row>
    <row r="2" spans="2:27" ht="15.75" x14ac:dyDescent="0.25">
      <c r="B2" s="686" t="s">
        <v>151</v>
      </c>
      <c r="C2" s="686"/>
      <c r="D2" s="686"/>
      <c r="E2" s="686"/>
      <c r="F2" s="686"/>
      <c r="G2" s="686"/>
      <c r="H2" s="686"/>
      <c r="I2" s="686"/>
      <c r="J2" s="465"/>
      <c r="K2" s="465"/>
    </row>
    <row r="3" spans="2:27" ht="15.75" x14ac:dyDescent="0.25">
      <c r="B3" s="686"/>
      <c r="C3" s="686"/>
      <c r="D3" s="686"/>
      <c r="E3" s="686"/>
      <c r="F3" s="686"/>
      <c r="G3" s="686"/>
      <c r="H3" s="686"/>
      <c r="I3" s="686"/>
      <c r="J3" s="465"/>
      <c r="K3" s="465"/>
    </row>
    <row r="4" spans="2:27" ht="41.25" customHeight="1" thickBot="1" x14ac:dyDescent="0.3">
      <c r="B4" s="687"/>
      <c r="C4" s="687"/>
      <c r="D4" s="687"/>
      <c r="E4" s="687"/>
      <c r="F4" s="687"/>
      <c r="G4" s="687"/>
      <c r="H4" s="687"/>
      <c r="I4" s="687"/>
      <c r="Y4" s="658"/>
      <c r="Z4" s="658"/>
      <c r="AA4" s="658"/>
    </row>
    <row r="5" spans="2:27" ht="60.75" x14ac:dyDescent="0.25">
      <c r="B5" s="467" t="s">
        <v>70</v>
      </c>
      <c r="C5" s="468" t="s">
        <v>152</v>
      </c>
      <c r="D5" s="469" t="s">
        <v>153</v>
      </c>
      <c r="E5" s="470" t="s">
        <v>154</v>
      </c>
      <c r="F5" s="471" t="s">
        <v>103</v>
      </c>
      <c r="G5" s="470" t="s">
        <v>155</v>
      </c>
      <c r="H5" s="472" t="s">
        <v>156</v>
      </c>
      <c r="I5" s="473" t="s">
        <v>157</v>
      </c>
      <c r="J5" s="474" t="s">
        <v>158</v>
      </c>
      <c r="K5" s="475" t="s">
        <v>159</v>
      </c>
    </row>
    <row r="6" spans="2:27" ht="20.25" x14ac:dyDescent="0.25">
      <c r="B6" s="467" t="s">
        <v>56</v>
      </c>
      <c r="C6" s="476">
        <v>5.0302478705880587</v>
      </c>
      <c r="D6" s="477">
        <v>5.1553881702330164</v>
      </c>
      <c r="E6" s="478">
        <f>D6/C6*100</f>
        <v>102.48775612781738</v>
      </c>
      <c r="F6" s="479">
        <v>4.8499999999999996</v>
      </c>
      <c r="G6" s="480">
        <f>F6/D6*100</f>
        <v>94.076330236463761</v>
      </c>
      <c r="H6" s="479">
        <v>5.6181042070160947</v>
      </c>
      <c r="I6" s="481">
        <f>H6/F6*100</f>
        <v>115.83720014466175</v>
      </c>
      <c r="J6" s="482">
        <v>4.9259379882864929</v>
      </c>
      <c r="K6" s="483">
        <f>H6/J6*100</f>
        <v>114.05146025742754</v>
      </c>
    </row>
    <row r="7" spans="2:27" ht="40.5" x14ac:dyDescent="0.25">
      <c r="B7" s="467" t="s">
        <v>9</v>
      </c>
      <c r="C7" s="476">
        <v>0</v>
      </c>
      <c r="D7" s="477">
        <v>0</v>
      </c>
      <c r="E7" s="478"/>
      <c r="F7" s="479">
        <v>0</v>
      </c>
      <c r="G7" s="480"/>
      <c r="H7" s="479"/>
      <c r="I7" s="481"/>
      <c r="J7" s="482"/>
      <c r="K7" s="483"/>
    </row>
    <row r="8" spans="2:27" ht="20.25" x14ac:dyDescent="0.25">
      <c r="B8" s="467" t="s">
        <v>10</v>
      </c>
      <c r="C8" s="476">
        <v>5.0350124078410694</v>
      </c>
      <c r="D8" s="477">
        <v>5.3791988437938452</v>
      </c>
      <c r="E8" s="478">
        <f t="shared" ref="E8:E12" si="0">D8/C8*100</f>
        <v>106.83586073028879</v>
      </c>
      <c r="F8" s="479">
        <v>5.7</v>
      </c>
      <c r="G8" s="480">
        <f t="shared" ref="G8:G12" si="1">F8/D8*100</f>
        <v>105.96373485200819</v>
      </c>
      <c r="H8" s="479">
        <v>6.1721331722071371</v>
      </c>
      <c r="I8" s="481">
        <f>H8/F8*100</f>
        <v>108.28303810889714</v>
      </c>
      <c r="J8" s="482">
        <v>5.5846359502401501</v>
      </c>
      <c r="K8" s="483">
        <f t="shared" ref="K8:K12" si="2">H8/J8*100</f>
        <v>110.51988396740029</v>
      </c>
    </row>
    <row r="9" spans="2:27" ht="40.5" x14ac:dyDescent="0.25">
      <c r="B9" s="467" t="s">
        <v>11</v>
      </c>
      <c r="C9" s="476">
        <v>5.3562729978131332</v>
      </c>
      <c r="D9" s="477">
        <v>5.6052493682438271</v>
      </c>
      <c r="E9" s="478">
        <f t="shared" si="0"/>
        <v>104.64831367879019</v>
      </c>
      <c r="F9" s="479">
        <v>5.51</v>
      </c>
      <c r="G9" s="480">
        <f t="shared" si="1"/>
        <v>98.300711315656059</v>
      </c>
      <c r="H9" s="479">
        <v>4.6634503577458641</v>
      </c>
      <c r="I9" s="481">
        <f>H9/F9*100</f>
        <v>84.636122645115506</v>
      </c>
      <c r="J9" s="482">
        <v>5.4627925864475451</v>
      </c>
      <c r="K9" s="483">
        <f t="shared" si="2"/>
        <v>85.367516411208044</v>
      </c>
    </row>
    <row r="10" spans="2:27" ht="20.25" x14ac:dyDescent="0.25">
      <c r="B10" s="467" t="s">
        <v>12</v>
      </c>
      <c r="C10" s="476">
        <v>5.1179551236442435</v>
      </c>
      <c r="D10" s="477">
        <v>5.5752056011364539</v>
      </c>
      <c r="E10" s="478">
        <f t="shared" si="0"/>
        <v>108.93424163451095</v>
      </c>
      <c r="F10" s="479">
        <v>5.97</v>
      </c>
      <c r="G10" s="480">
        <f t="shared" si="1"/>
        <v>107.08125273053734</v>
      </c>
      <c r="H10" s="479">
        <v>6.5928058651183727</v>
      </c>
      <c r="I10" s="481">
        <f>H10/F10*100</f>
        <v>110.43225904720893</v>
      </c>
      <c r="J10" s="482">
        <v>5.9363470509774343</v>
      </c>
      <c r="K10" s="483">
        <f t="shared" si="2"/>
        <v>111.05829575837973</v>
      </c>
    </row>
    <row r="11" spans="2:27" ht="40.5" x14ac:dyDescent="0.25">
      <c r="B11" s="467" t="s">
        <v>13</v>
      </c>
      <c r="C11" s="476">
        <v>5.3488055665593084</v>
      </c>
      <c r="D11" s="477">
        <v>5.5071838999362184</v>
      </c>
      <c r="E11" s="478">
        <f t="shared" si="0"/>
        <v>102.96100374945559</v>
      </c>
      <c r="F11" s="479">
        <v>4.87</v>
      </c>
      <c r="G11" s="480">
        <f t="shared" si="1"/>
        <v>88.429950560692234</v>
      </c>
      <c r="H11" s="479">
        <v>5.3050656015924451</v>
      </c>
      <c r="I11" s="481">
        <f>H11/F11*100</f>
        <v>108.93358524830484</v>
      </c>
      <c r="J11" s="482">
        <v>5.0891071009186817</v>
      </c>
      <c r="K11" s="483">
        <f t="shared" si="2"/>
        <v>104.24354403220907</v>
      </c>
    </row>
    <row r="12" spans="2:27" s="382" customFormat="1" ht="81" x14ac:dyDescent="0.25">
      <c r="B12" s="484" t="s">
        <v>52</v>
      </c>
      <c r="C12" s="485">
        <v>5.0682943843812254</v>
      </c>
      <c r="D12" s="486">
        <v>5.4169879372203056</v>
      </c>
      <c r="E12" s="487">
        <f t="shared" si="0"/>
        <v>106.87989935852258</v>
      </c>
      <c r="F12" s="488">
        <v>5.53</v>
      </c>
      <c r="G12" s="489">
        <f t="shared" si="1"/>
        <v>102.08625280486939</v>
      </c>
      <c r="H12" s="488">
        <v>6.0786003571037099</v>
      </c>
      <c r="I12" s="490">
        <f>H12/F12*100</f>
        <v>109.92044045395497</v>
      </c>
      <c r="J12" s="491">
        <v>5.5685762687965799</v>
      </c>
      <c r="K12" s="483">
        <f t="shared" si="2"/>
        <v>109.15896745753561</v>
      </c>
    </row>
    <row r="13" spans="2:27" s="501" customFormat="1" ht="20.25" x14ac:dyDescent="0.2">
      <c r="B13" s="492" t="s">
        <v>24</v>
      </c>
      <c r="C13" s="493">
        <v>1048959.115</v>
      </c>
      <c r="D13" s="494">
        <v>1111186.753</v>
      </c>
      <c r="E13" s="495"/>
      <c r="F13" s="496"/>
      <c r="G13" s="497"/>
      <c r="H13" s="479"/>
      <c r="I13" s="498"/>
      <c r="J13" s="499"/>
      <c r="K13" s="500"/>
    </row>
    <row r="14" spans="2:27" s="501" customFormat="1" ht="21" thickBot="1" x14ac:dyDescent="0.25">
      <c r="B14" s="492" t="s">
        <v>92</v>
      </c>
      <c r="C14" s="493">
        <v>5316433.5920000002</v>
      </c>
      <c r="D14" s="494">
        <v>6019285.2369999997</v>
      </c>
      <c r="E14" s="495"/>
      <c r="F14" s="496"/>
      <c r="G14" s="497"/>
      <c r="H14" s="479"/>
      <c r="I14" s="498"/>
      <c r="J14" s="502"/>
      <c r="K14" s="503"/>
    </row>
    <row r="15" spans="2:27" s="140" customFormat="1" x14ac:dyDescent="0.25">
      <c r="B15" s="145"/>
      <c r="C15" s="145"/>
      <c r="D15" s="156"/>
      <c r="E15" s="156"/>
      <c r="F15" s="156"/>
    </row>
    <row r="16" spans="2:27" s="140" customFormat="1" ht="15.75" x14ac:dyDescent="0.25">
      <c r="B16" s="688"/>
      <c r="C16" s="688"/>
      <c r="D16" s="688"/>
      <c r="E16" s="504"/>
      <c r="F16" s="156"/>
    </row>
    <row r="17" spans="2:6" s="140" customFormat="1" ht="15.75" hidden="1" x14ac:dyDescent="0.25">
      <c r="B17" s="688"/>
      <c r="C17" s="688"/>
      <c r="D17" s="688"/>
      <c r="E17" s="504"/>
      <c r="F17" s="156"/>
    </row>
    <row r="18" spans="2:6" s="140" customFormat="1" hidden="1" x14ac:dyDescent="0.25">
      <c r="B18" s="145"/>
      <c r="C18" s="145"/>
      <c r="D18" s="156"/>
      <c r="E18" s="156"/>
      <c r="F18" s="156"/>
    </row>
    <row r="19" spans="2:6" ht="15.75" hidden="1" x14ac:dyDescent="0.25">
      <c r="B19" s="689" t="s">
        <v>58</v>
      </c>
      <c r="C19" s="689"/>
      <c r="D19" s="157"/>
      <c r="E19" s="157"/>
      <c r="F19" s="201"/>
    </row>
    <row r="20" spans="2:6" x14ac:dyDescent="0.25">
      <c r="D20" s="380"/>
      <c r="E20" s="380"/>
    </row>
    <row r="21" spans="2:6" ht="23.25" x14ac:dyDescent="0.35">
      <c r="B21" s="683" t="s">
        <v>153</v>
      </c>
      <c r="C21" s="505">
        <v>44166</v>
      </c>
    </row>
    <row r="22" spans="2:6" ht="23.25" x14ac:dyDescent="0.25">
      <c r="B22" s="684"/>
      <c r="C22" s="506">
        <v>5.0682943843812254</v>
      </c>
      <c r="D22" s="380"/>
      <c r="E22" s="380"/>
    </row>
    <row r="23" spans="2:6" ht="23.25" x14ac:dyDescent="0.35">
      <c r="B23" s="507" t="s">
        <v>102</v>
      </c>
      <c r="C23" s="508"/>
    </row>
    <row r="24" spans="2:6" ht="18.75" x14ac:dyDescent="0.3">
      <c r="B24" s="507" t="s">
        <v>160</v>
      </c>
      <c r="C24" s="509"/>
    </row>
    <row r="25" spans="2:6" s="94" customFormat="1" x14ac:dyDescent="0.25">
      <c r="B25" s="510" t="s">
        <v>161</v>
      </c>
      <c r="C25" s="464"/>
      <c r="D25" s="381"/>
      <c r="E25" s="381"/>
      <c r="F25" s="381"/>
    </row>
    <row r="26" spans="2:6" ht="15" customHeight="1" x14ac:dyDescent="0.25"/>
    <row r="32" spans="2:6" ht="63.75" customHeight="1" x14ac:dyDescent="0.25"/>
  </sheetData>
  <mergeCells count="6">
    <mergeCell ref="B21:B22"/>
    <mergeCell ref="B1:K1"/>
    <mergeCell ref="B2:I4"/>
    <mergeCell ref="Y4:AA4"/>
    <mergeCell ref="B16:D17"/>
    <mergeCell ref="B19:C19"/>
  </mergeCell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FF0000"/>
    <pageSetUpPr fitToPage="1"/>
  </sheetPr>
  <dimension ref="A1:AK46"/>
  <sheetViews>
    <sheetView zoomScale="80" zoomScaleNormal="80" zoomScaleSheetLayoutView="80" workbookViewId="0">
      <pane xSplit="2" ySplit="5" topLeftCell="AB15" activePane="bottomRight" state="frozen"/>
      <selection pane="topRight" activeCell="C1" sqref="C1"/>
      <selection pane="bottomLeft" activeCell="A6" sqref="A6"/>
      <selection pane="bottomRight" activeCell="AM32" sqref="AM32"/>
    </sheetView>
  </sheetViews>
  <sheetFormatPr defaultRowHeight="15" x14ac:dyDescent="0.25"/>
  <cols>
    <col min="1" max="1" width="2" customWidth="1"/>
    <col min="2" max="2" width="47.28515625" customWidth="1"/>
    <col min="3" max="3" width="8.85546875" style="3" customWidth="1"/>
    <col min="4" max="4" width="0.425781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610" t="s">
        <v>73</v>
      </c>
      <c r="S1" s="610"/>
      <c r="T1" s="610"/>
      <c r="U1" s="146"/>
      <c r="V1" s="117"/>
    </row>
    <row r="2" spans="1:37" s="112" customFormat="1" ht="87.75" customHeight="1" x14ac:dyDescent="0.25">
      <c r="B2" s="612" t="s">
        <v>77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119"/>
      <c r="W2" s="119"/>
      <c r="X2" s="116"/>
      <c r="Y2" s="603">
        <v>3</v>
      </c>
      <c r="Z2" s="603"/>
      <c r="AA2" s="604">
        <v>5</v>
      </c>
      <c r="AB2" s="604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160" t="s">
        <v>26</v>
      </c>
      <c r="Q4" s="161"/>
      <c r="R4" s="608" t="s">
        <v>26</v>
      </c>
      <c r="S4" s="608"/>
      <c r="T4" s="608"/>
      <c r="U4" s="608"/>
      <c r="V4" s="120"/>
      <c r="W4" s="18"/>
      <c r="X4" s="18"/>
      <c r="Y4" s="600" t="s">
        <v>16</v>
      </c>
      <c r="Z4" s="600"/>
      <c r="AA4" s="600"/>
      <c r="AB4" s="600"/>
      <c r="AC4" s="600"/>
      <c r="AD4" s="601"/>
      <c r="AF4" s="599" t="s">
        <v>19</v>
      </c>
      <c r="AG4" s="600"/>
      <c r="AH4" s="600"/>
      <c r="AI4" s="600"/>
      <c r="AJ4" s="600"/>
      <c r="AK4" s="601"/>
    </row>
    <row r="5" spans="1:37" ht="61.5" customHeight="1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602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9">
        <f t="shared" ref="J6:K13" si="0">AC6</f>
        <v>50.61</v>
      </c>
      <c r="K6" s="230">
        <f t="shared" si="0"/>
        <v>291.89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50.61</v>
      </c>
      <c r="S6" s="175">
        <f>N6+K6+H6+E6</f>
        <v>291.89</v>
      </c>
      <c r="T6" s="176">
        <f>S6/R6</f>
        <v>5.7674372653625765</v>
      </c>
      <c r="U6" s="176">
        <f>T6*1.2</f>
        <v>6.9209247184350913</v>
      </c>
      <c r="V6" s="121"/>
      <c r="W6" s="12"/>
      <c r="X6" s="12"/>
      <c r="Y6" s="130">
        <f>Y7+Y8+Y9+Y10+Y11+Y12+Y13</f>
        <v>50.61</v>
      </c>
      <c r="Z6" s="50">
        <f t="shared" ref="Z6:AB6" si="1">Z7+Z8+Z9+Z10+Z11+Z12+Z13</f>
        <v>133.33000000000001</v>
      </c>
      <c r="AA6" s="50">
        <f t="shared" si="1"/>
        <v>0.20100000000000001</v>
      </c>
      <c r="AB6" s="50">
        <f t="shared" si="1"/>
        <v>158.56</v>
      </c>
      <c r="AC6" s="19">
        <f t="shared" ref="AC6:AC13" si="2">Y6</f>
        <v>50.61</v>
      </c>
      <c r="AD6" s="19">
        <f t="shared" ref="AD6:AD13" si="3">Z6+AB6</f>
        <v>291.89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602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31">
        <f t="shared" si="0"/>
        <v>0</v>
      </c>
      <c r="K7" s="232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602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31">
        <f t="shared" si="0"/>
        <v>0</v>
      </c>
      <c r="K8" s="232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602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31">
        <f t="shared" si="0"/>
        <v>0</v>
      </c>
      <c r="K9" s="232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602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31">
        <f t="shared" si="0"/>
        <v>50.61</v>
      </c>
      <c r="K10" s="232">
        <f t="shared" si="0"/>
        <v>291.89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50.61</v>
      </c>
      <c r="S10" s="188">
        <f>N10+K10+H10+E10</f>
        <v>291.89</v>
      </c>
      <c r="T10" s="183">
        <f t="shared" ref="T10:T27" si="9">S10/R10</f>
        <v>5.7674372653625765</v>
      </c>
      <c r="U10" s="176">
        <f t="shared" si="4"/>
        <v>6.9209247184350913</v>
      </c>
      <c r="V10" s="122"/>
      <c r="W10" s="12"/>
      <c r="X10" s="12"/>
      <c r="Y10" s="131">
        <v>50.61</v>
      </c>
      <c r="Z10" s="51">
        <v>133.33000000000001</v>
      </c>
      <c r="AA10" s="51">
        <v>0.20100000000000001</v>
      </c>
      <c r="AB10" s="51">
        <v>158.56</v>
      </c>
      <c r="AC10" s="19">
        <f t="shared" si="2"/>
        <v>50.61</v>
      </c>
      <c r="AD10" s="19">
        <f t="shared" si="3"/>
        <v>291.89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602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31">
        <f t="shared" si="0"/>
        <v>0</v>
      </c>
      <c r="K11" s="232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602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31">
        <f t="shared" si="0"/>
        <v>0</v>
      </c>
      <c r="K12" s="232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602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31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602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8760.5259999999998</v>
      </c>
      <c r="K14" s="175">
        <f>SUM(K15:K21)</f>
        <v>41436.415999999997</v>
      </c>
      <c r="L14" s="173">
        <f>K14/J14</f>
        <v>4.7299004648807612</v>
      </c>
      <c r="M14" s="174">
        <f>SUM(M15:M21)</f>
        <v>8200.3119999999999</v>
      </c>
      <c r="N14" s="175">
        <f>N15+N16+N17+N18+N19+N20+N21</f>
        <v>24264.718999999997</v>
      </c>
      <c r="O14" s="173">
        <f t="shared" si="8"/>
        <v>2.9589994868487928</v>
      </c>
      <c r="P14" s="177"/>
      <c r="Q14" s="178"/>
      <c r="R14" s="174">
        <f>M14+J14+G14+D14</f>
        <v>16960.838</v>
      </c>
      <c r="S14" s="175">
        <f>N14+K14+H14+E14</f>
        <v>65701.134999999995</v>
      </c>
      <c r="T14" s="173">
        <f>S14/R14</f>
        <v>3.8736962760920184</v>
      </c>
      <c r="U14" s="176">
        <f t="shared" si="4"/>
        <v>4.6484355313104215</v>
      </c>
      <c r="V14" s="123"/>
      <c r="W14" s="12"/>
      <c r="X14" s="12"/>
      <c r="Y14" s="132">
        <f>SUM(Y15:Y21)</f>
        <v>8760.5259999999998</v>
      </c>
      <c r="Z14" s="69">
        <f>SUM(Z15:Z21)</f>
        <v>30169.366999999998</v>
      </c>
      <c r="AA14" s="69">
        <f>SUM(AA15:AA21)</f>
        <v>14.272000000000002</v>
      </c>
      <c r="AB14" s="69">
        <f>SUM(AB15:AB21)</f>
        <v>11267.048999999999</v>
      </c>
      <c r="AC14" s="19">
        <f>Y14</f>
        <v>8760.5259999999998</v>
      </c>
      <c r="AD14" s="19">
        <f>Z14+AB14</f>
        <v>41436.415999999997</v>
      </c>
      <c r="AE14" s="48"/>
      <c r="AF14" s="69">
        <f t="shared" ref="AF14:AH14" si="10">SUM(AF15:AF21)</f>
        <v>8200.3119999999999</v>
      </c>
      <c r="AG14" s="69">
        <f t="shared" si="10"/>
        <v>16301.909</v>
      </c>
      <c r="AH14" s="69">
        <f t="shared" si="10"/>
        <v>9.854000000000001</v>
      </c>
      <c r="AI14" s="69">
        <f>SUM(AI15:AI21)</f>
        <v>7962.81</v>
      </c>
      <c r="AJ14" s="4">
        <f t="shared" si="5"/>
        <v>8200.3119999999999</v>
      </c>
      <c r="AK14" s="87">
        <f>AG14+AI14</f>
        <v>24264.719000000001</v>
      </c>
    </row>
    <row r="15" spans="1:37" ht="15.75" x14ac:dyDescent="0.25">
      <c r="A15" s="602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1214.6769999999999</v>
      </c>
      <c r="K15" s="186">
        <f t="shared" si="11"/>
        <v>5088.9439999999995</v>
      </c>
      <c r="L15" s="182">
        <f t="shared" ref="L15:L26" si="12">K15/J15</f>
        <v>4.1895450395454921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1214.6769999999999</v>
      </c>
      <c r="S15" s="188">
        <f>N15+K15+H15+E15</f>
        <v>5088.9439999999995</v>
      </c>
      <c r="T15" s="183">
        <f t="shared" si="9"/>
        <v>4.1895450395454921</v>
      </c>
      <c r="U15" s="176">
        <f t="shared" si="4"/>
        <v>5.0274540474545901</v>
      </c>
      <c r="V15" s="122"/>
      <c r="W15" s="13"/>
      <c r="X15" s="13"/>
      <c r="Y15" s="133">
        <v>1214.6769999999999</v>
      </c>
      <c r="Z15" s="68">
        <v>3611.6109999999999</v>
      </c>
      <c r="AA15" s="53">
        <v>1.871</v>
      </c>
      <c r="AB15" s="52">
        <v>1477.3330000000001</v>
      </c>
      <c r="AC15" s="19">
        <f t="shared" ref="AC15:AC29" si="13">Y15</f>
        <v>1214.6769999999999</v>
      </c>
      <c r="AD15" s="19">
        <f>Z15+AB15</f>
        <v>5088.9439999999995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602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602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602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6473.8230000000003</v>
      </c>
      <c r="K18" s="186">
        <f t="shared" si="11"/>
        <v>30829.974999999999</v>
      </c>
      <c r="L18" s="182">
        <f t="shared" si="12"/>
        <v>4.7622517637569022</v>
      </c>
      <c r="M18" s="181">
        <f>AJ18</f>
        <v>5529.1719999999996</v>
      </c>
      <c r="N18" s="186">
        <f t="shared" si="7"/>
        <v>17785.045999999998</v>
      </c>
      <c r="O18" s="182">
        <f t="shared" si="8"/>
        <v>3.2165839659175006</v>
      </c>
      <c r="P18" s="177"/>
      <c r="Q18" s="178"/>
      <c r="R18" s="187">
        <f>M18+J18+G18+D18</f>
        <v>12002.994999999999</v>
      </c>
      <c r="S18" s="188">
        <f t="shared" si="15"/>
        <v>48615.020999999993</v>
      </c>
      <c r="T18" s="183">
        <f t="shared" si="9"/>
        <v>4.0502408773810199</v>
      </c>
      <c r="U18" s="176">
        <f t="shared" si="4"/>
        <v>4.8602890528572233</v>
      </c>
      <c r="V18" s="122"/>
      <c r="W18" s="13"/>
      <c r="X18" s="13"/>
      <c r="Y18" s="133">
        <v>6473.8230000000003</v>
      </c>
      <c r="Z18" s="68">
        <v>22463.031999999999</v>
      </c>
      <c r="AA18" s="53">
        <v>10.598000000000001</v>
      </c>
      <c r="AB18" s="52">
        <v>8366.9429999999993</v>
      </c>
      <c r="AC18" s="19">
        <f t="shared" si="13"/>
        <v>6473.8230000000003</v>
      </c>
      <c r="AD18" s="19">
        <f t="shared" si="14"/>
        <v>30829.974999999999</v>
      </c>
      <c r="AE18" s="48"/>
      <c r="AF18" s="27">
        <v>5529.1719999999996</v>
      </c>
      <c r="AG18" s="27">
        <v>11115.174999999999</v>
      </c>
      <c r="AH18" s="27">
        <v>8.2170000000000005</v>
      </c>
      <c r="AI18" s="27">
        <v>6669.8710000000001</v>
      </c>
      <c r="AJ18" s="4">
        <f t="shared" si="5"/>
        <v>5529.1719999999996</v>
      </c>
      <c r="AK18" s="87">
        <f>AG18+AI18</f>
        <v>17785.045999999998</v>
      </c>
    </row>
    <row r="19" spans="1:37" ht="15.75" x14ac:dyDescent="0.25">
      <c r="A19" s="602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180.511</v>
      </c>
      <c r="K19" s="186">
        <f t="shared" si="11"/>
        <v>932.904</v>
      </c>
      <c r="L19" s="182">
        <f t="shared" si="12"/>
        <v>5.1681282581116941</v>
      </c>
      <c r="M19" s="181"/>
      <c r="N19" s="186"/>
      <c r="O19" s="182"/>
      <c r="P19" s="177"/>
      <c r="Q19" s="178"/>
      <c r="R19" s="187">
        <f t="shared" si="15"/>
        <v>180.511</v>
      </c>
      <c r="S19" s="188">
        <f t="shared" si="15"/>
        <v>932.904</v>
      </c>
      <c r="T19" s="183">
        <f t="shared" si="9"/>
        <v>5.1681282581116941</v>
      </c>
      <c r="U19" s="176">
        <f t="shared" si="4"/>
        <v>6.2017539097340331</v>
      </c>
      <c r="V19" s="122"/>
      <c r="W19" s="13"/>
      <c r="X19" s="13"/>
      <c r="Y19" s="133">
        <v>180.511</v>
      </c>
      <c r="Z19" s="68">
        <v>692.87199999999996</v>
      </c>
      <c r="AA19" s="53">
        <v>0.30399999999999999</v>
      </c>
      <c r="AB19" s="52">
        <v>240.03200000000001</v>
      </c>
      <c r="AC19" s="19">
        <f t="shared" si="13"/>
        <v>180.511</v>
      </c>
      <c r="AD19" s="19">
        <f t="shared" si="14"/>
        <v>932.904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602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891.51499999999999</v>
      </c>
      <c r="K20" s="186">
        <f t="shared" si="11"/>
        <v>4584.5929999999998</v>
      </c>
      <c r="L20" s="182">
        <f t="shared" si="12"/>
        <v>5.1424743274089613</v>
      </c>
      <c r="M20" s="181">
        <f t="shared" si="7"/>
        <v>2671.14</v>
      </c>
      <c r="N20" s="186">
        <f t="shared" si="7"/>
        <v>6479.6730000000007</v>
      </c>
      <c r="O20" s="182">
        <f t="shared" si="8"/>
        <v>2.4258080819425416</v>
      </c>
      <c r="P20" s="177"/>
      <c r="Q20" s="178"/>
      <c r="R20" s="187">
        <f t="shared" si="15"/>
        <v>3562.6549999999997</v>
      </c>
      <c r="S20" s="188">
        <f>E20+K20+N20</f>
        <v>11064.266</v>
      </c>
      <c r="T20" s="183">
        <f t="shared" si="9"/>
        <v>3.1056237553173127</v>
      </c>
      <c r="U20" s="176">
        <f t="shared" si="4"/>
        <v>3.7267485063807753</v>
      </c>
      <c r="V20" s="122"/>
      <c r="W20" s="13"/>
      <c r="X20" s="13"/>
      <c r="Y20" s="133">
        <v>891.51499999999999</v>
      </c>
      <c r="Z20" s="68">
        <v>3401.8519999999999</v>
      </c>
      <c r="AA20" s="53">
        <v>1.4990000000000001</v>
      </c>
      <c r="AB20" s="52">
        <v>1182.741</v>
      </c>
      <c r="AC20" s="19">
        <f t="shared" si="13"/>
        <v>891.51499999999999</v>
      </c>
      <c r="AD20" s="19">
        <f t="shared" si="14"/>
        <v>4584.5929999999998</v>
      </c>
      <c r="AE20" s="48"/>
      <c r="AF20" s="27">
        <v>2671.14</v>
      </c>
      <c r="AG20" s="27">
        <v>5186.7340000000004</v>
      </c>
      <c r="AH20" s="27">
        <v>1.637</v>
      </c>
      <c r="AI20" s="27">
        <v>1292.9390000000001</v>
      </c>
      <c r="AJ20" s="4">
        <f t="shared" si="5"/>
        <v>2671.14</v>
      </c>
      <c r="AK20" s="87">
        <f>AG20+AI20</f>
        <v>6479.6730000000007</v>
      </c>
    </row>
    <row r="21" spans="1:37" ht="15.75" x14ac:dyDescent="0.25">
      <c r="A21" s="602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1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602"/>
      <c r="B22" s="168" t="s">
        <v>74</v>
      </c>
      <c r="C22" s="169">
        <v>300</v>
      </c>
      <c r="D22" s="189">
        <f>SUM(D23:D29)</f>
        <v>46632.169000000002</v>
      </c>
      <c r="E22" s="189">
        <f>SUM(E23:E29)</f>
        <v>229067.70499999999</v>
      </c>
      <c r="F22" s="183">
        <f>E22/D22</f>
        <v>4.9122249707063803</v>
      </c>
      <c r="G22" s="189">
        <f>G23+G24+G25+G26+G27+G28+G29+G30</f>
        <v>1652.6769999999999</v>
      </c>
      <c r="H22" s="189">
        <f>H23+H24+H25+H26+H27+H28+H29+H30</f>
        <v>8365.5580000000009</v>
      </c>
      <c r="I22" s="176">
        <f>H22/G22</f>
        <v>5.0618227276110224</v>
      </c>
      <c r="J22" s="170">
        <f>J23+J24+J25+J26+J27+J28+J29</f>
        <v>1266.3969999999999</v>
      </c>
      <c r="K22" s="175">
        <f>SUM(K23:K29)</f>
        <v>5661.0729999999994</v>
      </c>
      <c r="L22" s="173">
        <f t="shared" si="12"/>
        <v>4.470219844172088</v>
      </c>
      <c r="M22" s="174">
        <f>SUM(M23:M29)</f>
        <v>3079.672</v>
      </c>
      <c r="N22" s="175">
        <f>SUM(N23:N29)</f>
        <v>10748.886999999999</v>
      </c>
      <c r="O22" s="173">
        <f t="shared" si="8"/>
        <v>3.4902700677214971</v>
      </c>
      <c r="P22" s="177"/>
      <c r="Q22" s="178"/>
      <c r="R22" s="174">
        <f>M22+J22+G22+D22</f>
        <v>52630.915000000001</v>
      </c>
      <c r="S22" s="175">
        <f>N22+K22+H22+E22</f>
        <v>253843.223</v>
      </c>
      <c r="T22" s="173">
        <f t="shared" si="9"/>
        <v>4.8230820801804413</v>
      </c>
      <c r="U22" s="176">
        <f t="shared" si="4"/>
        <v>5.787698496216529</v>
      </c>
      <c r="V22" s="123"/>
      <c r="W22" s="12"/>
      <c r="X22" s="12"/>
      <c r="Y22" s="134">
        <f t="shared" ref="Y22:AB22" si="16">Y23+Y24+Y25+Y26+Y27+Y28+Y29</f>
        <v>1266.3969999999999</v>
      </c>
      <c r="Z22" s="74">
        <f t="shared" si="16"/>
        <v>4824.8100000000004</v>
      </c>
      <c r="AA22" s="74">
        <f t="shared" si="16"/>
        <v>1.0580000000000001</v>
      </c>
      <c r="AB22" s="74">
        <f t="shared" si="16"/>
        <v>836.26299999999992</v>
      </c>
      <c r="AC22" s="19">
        <f t="shared" si="13"/>
        <v>1266.3969999999999</v>
      </c>
      <c r="AD22" s="19">
        <f>Z22+AB22</f>
        <v>5661.0730000000003</v>
      </c>
      <c r="AE22" s="48"/>
      <c r="AF22" s="74">
        <f t="shared" ref="AF22:AJ22" si="17">AF23+AF24+AF25+AF26+AF27+AF28+AF29</f>
        <v>3079.672</v>
      </c>
      <c r="AG22" s="74">
        <f t="shared" si="17"/>
        <v>7089.7449999999999</v>
      </c>
      <c r="AH22" s="74">
        <f t="shared" si="17"/>
        <v>4.32</v>
      </c>
      <c r="AI22" s="74">
        <f t="shared" si="17"/>
        <v>3659.1419999999998</v>
      </c>
      <c r="AJ22" s="52">
        <f t="shared" si="17"/>
        <v>3079.672</v>
      </c>
      <c r="AK22" s="87">
        <f>AG22+AI22</f>
        <v>10748.886999999999</v>
      </c>
    </row>
    <row r="23" spans="1:37" ht="15.75" x14ac:dyDescent="0.25">
      <c r="A23" s="602"/>
      <c r="B23" s="179" t="s">
        <v>7</v>
      </c>
      <c r="C23" s="180">
        <v>311</v>
      </c>
      <c r="D23" s="185">
        <v>4924.8969999999999</v>
      </c>
      <c r="E23" s="185">
        <v>23872.733</v>
      </c>
      <c r="F23" s="183">
        <f t="shared" ref="F23:F30" si="18">E23/D23</f>
        <v>4.847356807665216</v>
      </c>
      <c r="G23" s="223">
        <v>0</v>
      </c>
      <c r="H23" s="223">
        <v>0</v>
      </c>
      <c r="I23" s="182"/>
      <c r="J23" s="181">
        <f>AC23</f>
        <v>214.74299999999999</v>
      </c>
      <c r="K23" s="186">
        <f>AD23</f>
        <v>979.44100000000003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5139.6400000000003</v>
      </c>
      <c r="S23" s="188">
        <f>N23+K23+H23+E23</f>
        <v>24852.173999999999</v>
      </c>
      <c r="T23" s="183">
        <f t="shared" si="9"/>
        <v>4.8353919729786519</v>
      </c>
      <c r="U23" s="176">
        <f t="shared" si="4"/>
        <v>5.8024703675743821</v>
      </c>
      <c r="V23" s="122"/>
      <c r="W23" s="13"/>
      <c r="X23" s="13"/>
      <c r="Y23" s="133">
        <v>214.74299999999999</v>
      </c>
      <c r="Z23" s="68">
        <v>845.27200000000005</v>
      </c>
      <c r="AA23" s="53">
        <v>0.17</v>
      </c>
      <c r="AB23" s="52">
        <v>134.16900000000001</v>
      </c>
      <c r="AC23" s="19">
        <f t="shared" si="13"/>
        <v>214.74299999999999</v>
      </c>
      <c r="AD23" s="19">
        <f t="shared" si="14"/>
        <v>979.44100000000003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602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6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602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8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6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602"/>
      <c r="B26" s="179" t="s">
        <v>10</v>
      </c>
      <c r="C26" s="180">
        <v>341</v>
      </c>
      <c r="D26" s="185">
        <v>27976.208999999999</v>
      </c>
      <c r="E26" s="185">
        <v>130607.754</v>
      </c>
      <c r="F26" s="183">
        <f t="shared" si="18"/>
        <v>4.6685293922418154</v>
      </c>
      <c r="G26" s="185">
        <v>1652.6769999999999</v>
      </c>
      <c r="H26" s="185">
        <v>8365.5580000000009</v>
      </c>
      <c r="I26" s="182">
        <f>H26/G26</f>
        <v>5.0618227276110224</v>
      </c>
      <c r="J26" s="181">
        <f t="shared" si="11"/>
        <v>1036.1579999999999</v>
      </c>
      <c r="K26" s="186">
        <f t="shared" si="19"/>
        <v>4610.9539999999997</v>
      </c>
      <c r="L26" s="182">
        <f t="shared" si="12"/>
        <v>4.4500491237822803</v>
      </c>
      <c r="M26" s="181">
        <f t="shared" si="7"/>
        <v>2075.14</v>
      </c>
      <c r="N26" s="186">
        <f t="shared" si="7"/>
        <v>7703.3519999999999</v>
      </c>
      <c r="O26" s="182">
        <f t="shared" si="8"/>
        <v>3.7122083329317541</v>
      </c>
      <c r="P26" s="177"/>
      <c r="Q26" s="178"/>
      <c r="R26" s="187">
        <f t="shared" si="15"/>
        <v>32740.183999999997</v>
      </c>
      <c r="S26" s="188">
        <f t="shared" si="15"/>
        <v>151287.61800000002</v>
      </c>
      <c r="T26" s="183">
        <f t="shared" si="9"/>
        <v>4.6208542383268227</v>
      </c>
      <c r="U26" s="176">
        <f t="shared" si="4"/>
        <v>5.5450250859921875</v>
      </c>
      <c r="V26" s="122"/>
      <c r="W26" s="13"/>
      <c r="X26" s="13"/>
      <c r="Y26" s="133">
        <v>1036.1579999999999</v>
      </c>
      <c r="Z26" s="68">
        <v>3918.5430000000001</v>
      </c>
      <c r="AA26" s="53">
        <v>0.876</v>
      </c>
      <c r="AB26" s="52">
        <v>692.41099999999994</v>
      </c>
      <c r="AC26" s="19">
        <f t="shared" si="13"/>
        <v>1036.1579999999999</v>
      </c>
      <c r="AD26" s="19">
        <f t="shared" si="14"/>
        <v>4610.9539999999997</v>
      </c>
      <c r="AE26" s="48"/>
      <c r="AF26" s="29">
        <v>2075.14</v>
      </c>
      <c r="AG26" s="29">
        <v>4787.442</v>
      </c>
      <c r="AH26" s="29">
        <v>3.3780000000000001</v>
      </c>
      <c r="AI26" s="29">
        <v>2915.91</v>
      </c>
      <c r="AJ26" s="4">
        <f t="shared" si="5"/>
        <v>2075.14</v>
      </c>
      <c r="AK26" s="87">
        <f>AG26+AI26</f>
        <v>7703.3519999999999</v>
      </c>
    </row>
    <row r="27" spans="1:37" ht="15.75" x14ac:dyDescent="0.25">
      <c r="A27" s="602"/>
      <c r="B27" s="179" t="s">
        <v>11</v>
      </c>
      <c r="C27" s="180">
        <v>351</v>
      </c>
      <c r="D27" s="185">
        <v>2149.58</v>
      </c>
      <c r="E27" s="185">
        <v>11018.615</v>
      </c>
      <c r="F27" s="183">
        <f t="shared" si="18"/>
        <v>5.1259385554387373</v>
      </c>
      <c r="G27" s="223">
        <v>0</v>
      </c>
      <c r="H27" s="223">
        <v>0</v>
      </c>
      <c r="I27" s="182"/>
      <c r="J27" s="181">
        <f t="shared" si="11"/>
        <v>0</v>
      </c>
      <c r="K27" s="186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2149.58</v>
      </c>
      <c r="S27" s="188">
        <f t="shared" si="15"/>
        <v>11018.615</v>
      </c>
      <c r="T27" s="183">
        <f t="shared" si="9"/>
        <v>5.1259385554387373</v>
      </c>
      <c r="U27" s="176">
        <f t="shared" si="4"/>
        <v>6.151126266526485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602"/>
      <c r="B28" s="179" t="s">
        <v>12</v>
      </c>
      <c r="C28" s="180">
        <v>361</v>
      </c>
      <c r="D28" s="185">
        <v>11544.214</v>
      </c>
      <c r="E28" s="185">
        <v>63381.307000000001</v>
      </c>
      <c r="F28" s="183">
        <f t="shared" si="18"/>
        <v>5.4903094312007727</v>
      </c>
      <c r="G28" s="223">
        <v>0</v>
      </c>
      <c r="H28" s="223">
        <v>0</v>
      </c>
      <c r="I28" s="182"/>
      <c r="J28" s="181">
        <f t="shared" si="11"/>
        <v>15.496</v>
      </c>
      <c r="K28" s="186">
        <f t="shared" si="19"/>
        <v>70.677999999999997</v>
      </c>
      <c r="L28" s="182"/>
      <c r="M28" s="181">
        <f t="shared" si="7"/>
        <v>1004.532</v>
      </c>
      <c r="N28" s="186">
        <f t="shared" si="7"/>
        <v>3045.5349999999999</v>
      </c>
      <c r="O28" s="182">
        <f t="shared" si="8"/>
        <v>3.0317949054883266</v>
      </c>
      <c r="P28" s="177"/>
      <c r="Q28" s="178"/>
      <c r="R28" s="187">
        <f t="shared" si="15"/>
        <v>12564.242</v>
      </c>
      <c r="S28" s="188">
        <f>N28+K28+H28+E28</f>
        <v>66497.52</v>
      </c>
      <c r="T28" s="183">
        <f>S28/R28</f>
        <v>5.2926010180319674</v>
      </c>
      <c r="U28" s="176">
        <f t="shared" si="4"/>
        <v>6.351121221638361</v>
      </c>
      <c r="V28" s="122"/>
      <c r="W28" s="13"/>
      <c r="X28" s="13"/>
      <c r="Y28" s="133">
        <v>15.496</v>
      </c>
      <c r="Z28" s="68">
        <v>60.994999999999997</v>
      </c>
      <c r="AA28" s="53">
        <v>1.2E-2</v>
      </c>
      <c r="AB28" s="52">
        <v>9.6829999999999998</v>
      </c>
      <c r="AC28" s="19">
        <f t="shared" si="13"/>
        <v>15.496</v>
      </c>
      <c r="AD28" s="19">
        <f t="shared" si="14"/>
        <v>70.677999999999997</v>
      </c>
      <c r="AE28" s="48"/>
      <c r="AF28" s="29">
        <v>1004.532</v>
      </c>
      <c r="AG28" s="29">
        <v>2302.3029999999999</v>
      </c>
      <c r="AH28" s="29">
        <v>0.94199999999999995</v>
      </c>
      <c r="AI28" s="29">
        <v>743.23199999999997</v>
      </c>
      <c r="AJ28" s="4">
        <f t="shared" si="5"/>
        <v>1004.532</v>
      </c>
      <c r="AK28" s="87">
        <f>AG28+AI28</f>
        <v>3045.5349999999999</v>
      </c>
    </row>
    <row r="29" spans="1:37" ht="15.75" x14ac:dyDescent="0.25">
      <c r="A29" s="602"/>
      <c r="B29" s="179" t="s">
        <v>13</v>
      </c>
      <c r="C29" s="180">
        <v>371</v>
      </c>
      <c r="D29" s="185">
        <v>37.268999999999998</v>
      </c>
      <c r="E29" s="185">
        <v>187.29599999999999</v>
      </c>
      <c r="F29" s="183">
        <f t="shared" si="18"/>
        <v>5.0255171858649277</v>
      </c>
      <c r="G29" s="223">
        <v>0</v>
      </c>
      <c r="H29" s="223">
        <v>0</v>
      </c>
      <c r="I29" s="182"/>
      <c r="J29" s="181">
        <f t="shared" si="11"/>
        <v>0</v>
      </c>
      <c r="K29" s="186">
        <f t="shared" si="19"/>
        <v>0</v>
      </c>
      <c r="L29" s="182"/>
      <c r="M29" s="182"/>
      <c r="N29" s="182"/>
      <c r="O29" s="182"/>
      <c r="P29" s="182">
        <f>D29</f>
        <v>37.268999999999998</v>
      </c>
      <c r="Q29" s="182">
        <f>E29</f>
        <v>187.29599999999999</v>
      </c>
      <c r="R29" s="182">
        <f t="shared" si="15"/>
        <v>37.268999999999998</v>
      </c>
      <c r="S29" s="182">
        <f>N29+K29+H29+E29</f>
        <v>187.29599999999999</v>
      </c>
      <c r="T29" s="182">
        <f>S29/R29</f>
        <v>5.0255171858649277</v>
      </c>
      <c r="U29" s="176">
        <f t="shared" si="4"/>
        <v>6.0306206230379127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602"/>
      <c r="B30" s="168" t="s">
        <v>15</v>
      </c>
      <c r="C30" s="169">
        <v>500</v>
      </c>
      <c r="D30" s="189">
        <v>20217.844000000001</v>
      </c>
      <c r="E30" s="189">
        <v>68546.341</v>
      </c>
      <c r="F30" s="183">
        <f t="shared" si="18"/>
        <v>3.3903882629621633</v>
      </c>
      <c r="G30" s="189">
        <v>0</v>
      </c>
      <c r="H30" s="189">
        <v>0</v>
      </c>
      <c r="I30" s="176"/>
      <c r="J30" s="181">
        <f t="shared" ref="J30" si="20">AC30</f>
        <v>0</v>
      </c>
      <c r="K30" s="186">
        <f>AD30</f>
        <v>0</v>
      </c>
      <c r="L30" s="176"/>
      <c r="M30" s="174"/>
      <c r="N30" s="175"/>
      <c r="O30" s="176"/>
      <c r="P30" s="177"/>
      <c r="Q30" s="178"/>
      <c r="R30" s="174">
        <f>D30+G30+J30+M30</f>
        <v>20217.844000000001</v>
      </c>
      <c r="S30" s="175">
        <f>E30+H30+K30+N30</f>
        <v>68546.341</v>
      </c>
      <c r="T30" s="176">
        <f>S30/R30</f>
        <v>3.3903882629621633</v>
      </c>
      <c r="U30" s="176">
        <f t="shared" si="4"/>
        <v>4.0684659155545955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46632.169000000002</v>
      </c>
      <c r="E31" s="155">
        <f>E22+E14</f>
        <v>229067.70499999999</v>
      </c>
      <c r="F31" s="193">
        <f>E31/D31</f>
        <v>4.9122249707063803</v>
      </c>
      <c r="G31" s="155">
        <f>G22+G14</f>
        <v>1652.6769999999999</v>
      </c>
      <c r="H31" s="155">
        <f>H22+H14</f>
        <v>8365.5580000000009</v>
      </c>
      <c r="I31" s="193">
        <f>H31/G31</f>
        <v>5.0618227276110224</v>
      </c>
      <c r="J31" s="155">
        <f>J14+J22</f>
        <v>10026.922999999999</v>
      </c>
      <c r="K31" s="155">
        <f>K14+K22</f>
        <v>47097.488999999994</v>
      </c>
      <c r="L31" s="193">
        <f>K31/J31</f>
        <v>4.6971028898895506</v>
      </c>
      <c r="M31" s="155">
        <f>M6+M14+M22</f>
        <v>11279.984</v>
      </c>
      <c r="N31" s="155">
        <f>N6+N14+N22</f>
        <v>35013.606</v>
      </c>
      <c r="O31" s="193">
        <f>N31/M31</f>
        <v>3.1040474880106212</v>
      </c>
      <c r="P31" s="194"/>
      <c r="Q31" s="195"/>
      <c r="R31" s="155">
        <f>R6+R14+R22</f>
        <v>69642.362999999998</v>
      </c>
      <c r="S31" s="155">
        <f>S6+S14+S22</f>
        <v>319836.24800000002</v>
      </c>
      <c r="T31" s="196">
        <f>S31/R31</f>
        <v>4.5925530700329631</v>
      </c>
      <c r="U31" s="176">
        <f t="shared" si="4"/>
        <v>5.5110636840395557</v>
      </c>
      <c r="V31" s="124"/>
      <c r="W31" s="14"/>
      <c r="X31" s="14"/>
      <c r="Y31" s="135">
        <f t="shared" ref="Y31:AD31" si="21">Y6+Y14+Y22</f>
        <v>10077.532999999999</v>
      </c>
      <c r="Z31" s="23">
        <f t="shared" si="21"/>
        <v>35127.506999999998</v>
      </c>
      <c r="AA31" s="23">
        <f t="shared" si="21"/>
        <v>15.531000000000002</v>
      </c>
      <c r="AB31" s="23">
        <f t="shared" si="21"/>
        <v>12261.871999999999</v>
      </c>
      <c r="AC31" s="23">
        <f t="shared" si="21"/>
        <v>10077.532999999999</v>
      </c>
      <c r="AD31" s="23">
        <f t="shared" si="21"/>
        <v>47389.379000000001</v>
      </c>
      <c r="AF31" s="23">
        <f>AF6+AF14+AF22</f>
        <v>11279.984</v>
      </c>
      <c r="AG31" s="23">
        <f t="shared" ref="AG31:AK31" si="22">AG6+AG14+AG22</f>
        <v>23391.653999999999</v>
      </c>
      <c r="AH31" s="23">
        <f t="shared" si="22"/>
        <v>14.174000000000001</v>
      </c>
      <c r="AI31" s="23">
        <f t="shared" si="22"/>
        <v>11621.952000000001</v>
      </c>
      <c r="AJ31" s="23">
        <f t="shared" si="22"/>
        <v>11279.984</v>
      </c>
      <c r="AK31" s="23">
        <f t="shared" si="22"/>
        <v>35013.606</v>
      </c>
    </row>
    <row r="32" spans="1:37" ht="30.75" customHeight="1" x14ac:dyDescent="0.25">
      <c r="B32" s="197" t="s">
        <v>22</v>
      </c>
      <c r="C32" s="198"/>
      <c r="D32" s="199">
        <f>SUM(D33:D39)</f>
        <v>46632.169000000002</v>
      </c>
      <c r="E32" s="199">
        <f>SUM(E33:E39)</f>
        <v>229067.70499999999</v>
      </c>
      <c r="F32" s="193">
        <f t="shared" ref="F32:F39" si="23">E32/D32</f>
        <v>4.9122249707063803</v>
      </c>
      <c r="G32" s="199">
        <f>G31</f>
        <v>1652.6769999999999</v>
      </c>
      <c r="H32" s="199">
        <f t="shared" ref="H32:O32" si="24">H31</f>
        <v>8365.5580000000009</v>
      </c>
      <c r="I32" s="200">
        <f t="shared" si="24"/>
        <v>5.0618227276110224</v>
      </c>
      <c r="J32" s="199">
        <f t="shared" si="24"/>
        <v>10026.922999999999</v>
      </c>
      <c r="K32" s="199">
        <f>K31</f>
        <v>47097.488999999994</v>
      </c>
      <c r="L32" s="200">
        <f t="shared" si="24"/>
        <v>4.6971028898895506</v>
      </c>
      <c r="M32" s="199">
        <f t="shared" si="24"/>
        <v>11279.984</v>
      </c>
      <c r="N32" s="199">
        <f t="shared" si="24"/>
        <v>35013.606</v>
      </c>
      <c r="O32" s="200">
        <f t="shared" si="24"/>
        <v>3.1040474880106212</v>
      </c>
      <c r="P32" s="201"/>
      <c r="Q32" s="201"/>
      <c r="R32" s="202">
        <f>R31</f>
        <v>69642.362999999998</v>
      </c>
      <c r="S32" s="202">
        <f t="shared" ref="S32:T32" si="25">S31</f>
        <v>319836.24800000002</v>
      </c>
      <c r="T32" s="203">
        <f t="shared" si="25"/>
        <v>4.5925530700329631</v>
      </c>
      <c r="U32" s="176">
        <f t="shared" si="4"/>
        <v>5.5110636840395557</v>
      </c>
      <c r="V32" s="15"/>
      <c r="W32" s="15"/>
      <c r="X32" s="15"/>
      <c r="Y32" s="72"/>
      <c r="Z32" s="72"/>
    </row>
    <row r="33" spans="1:34" ht="24.75" customHeight="1" x14ac:dyDescent="0.25">
      <c r="A33" s="597"/>
      <c r="B33" s="204" t="s">
        <v>7</v>
      </c>
      <c r="C33" s="180"/>
      <c r="D33" s="186">
        <f t="shared" ref="D33:E39" si="26">D7+D15+D23</f>
        <v>4924.8969999999999</v>
      </c>
      <c r="E33" s="186">
        <f t="shared" si="26"/>
        <v>23872.733</v>
      </c>
      <c r="F33" s="182">
        <f t="shared" si="23"/>
        <v>4.847356807665216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1429.4199999999998</v>
      </c>
      <c r="K33" s="186">
        <f>K7+K15+K23</f>
        <v>6068.3849999999993</v>
      </c>
      <c r="L33" s="182">
        <f t="shared" ref="L33:L38" si="28">K33/J33</f>
        <v>4.2453477634285237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6354.317</v>
      </c>
      <c r="S33" s="186">
        <f>S7+S15+S23</f>
        <v>29941.117999999999</v>
      </c>
      <c r="T33" s="182">
        <f>S33/R33</f>
        <v>4.7119333202923306</v>
      </c>
      <c r="U33" s="176">
        <f t="shared" si="4"/>
        <v>5.6543199843507965</v>
      </c>
      <c r="V33" s="115"/>
      <c r="W33" s="16"/>
      <c r="X33" s="16"/>
      <c r="Y33" s="70"/>
      <c r="Z33" s="70"/>
    </row>
    <row r="34" spans="1:34" ht="24.75" customHeight="1" x14ac:dyDescent="0.25">
      <c r="A34" s="597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597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598" t="s">
        <v>32</v>
      </c>
      <c r="AD35" s="598"/>
      <c r="AE35" s="598"/>
      <c r="AF35" s="598"/>
      <c r="AG35" s="598"/>
      <c r="AH35" s="598"/>
    </row>
    <row r="36" spans="1:34" ht="24.75" customHeight="1" x14ac:dyDescent="0.25">
      <c r="A36" s="597"/>
      <c r="B36" s="204" t="s">
        <v>10</v>
      </c>
      <c r="C36" s="180"/>
      <c r="D36" s="186">
        <f t="shared" si="26"/>
        <v>27976.208999999999</v>
      </c>
      <c r="E36" s="186">
        <f t="shared" si="26"/>
        <v>130607.754</v>
      </c>
      <c r="F36" s="182">
        <f t="shared" si="23"/>
        <v>4.6685293922418154</v>
      </c>
      <c r="G36" s="181">
        <f t="shared" si="27"/>
        <v>1652.6769999999999</v>
      </c>
      <c r="H36" s="186">
        <f t="shared" si="27"/>
        <v>8365.5580000000009</v>
      </c>
      <c r="I36" s="182">
        <f t="shared" ref="I36" si="32">H36/G36</f>
        <v>5.0618227276110224</v>
      </c>
      <c r="J36" s="181">
        <f t="shared" si="30"/>
        <v>7560.5910000000003</v>
      </c>
      <c r="K36" s="186">
        <f>K10+K18+K26</f>
        <v>35732.818999999996</v>
      </c>
      <c r="L36" s="182">
        <f t="shared" si="28"/>
        <v>4.7261938914563686</v>
      </c>
      <c r="M36" s="181">
        <f>M10+M18+M26</f>
        <v>7604.3119999999999</v>
      </c>
      <c r="N36" s="186">
        <f>N10+N18+N26</f>
        <v>25488.397999999997</v>
      </c>
      <c r="O36" s="182">
        <f t="shared" si="29"/>
        <v>3.3518348536987959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44793.788999999997</v>
      </c>
      <c r="S36" s="186">
        <f>S10+S18+S26</f>
        <v>200194.52900000001</v>
      </c>
      <c r="T36" s="182">
        <f t="shared" ref="T36" si="33">S36/R36</f>
        <v>4.4692474887534077</v>
      </c>
      <c r="U36" s="176">
        <f t="shared" si="4"/>
        <v>5.3630969865040887</v>
      </c>
      <c r="V36" s="115"/>
      <c r="W36" s="16"/>
      <c r="X36" s="16"/>
      <c r="Y36" s="70"/>
      <c r="Z36" s="70"/>
      <c r="AC36" s="598"/>
      <c r="AD36" s="598"/>
      <c r="AE36" s="598"/>
      <c r="AF36" s="598"/>
      <c r="AG36" s="598"/>
      <c r="AH36" s="598"/>
    </row>
    <row r="37" spans="1:34" ht="24.75" customHeight="1" x14ac:dyDescent="0.25">
      <c r="A37" s="597"/>
      <c r="B37" s="204" t="s">
        <v>11</v>
      </c>
      <c r="C37" s="180"/>
      <c r="D37" s="186">
        <f t="shared" si="26"/>
        <v>2149.58</v>
      </c>
      <c r="E37" s="186">
        <f t="shared" si="26"/>
        <v>11018.615</v>
      </c>
      <c r="F37" s="182">
        <f t="shared" si="23"/>
        <v>5.1259385554387373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180.511</v>
      </c>
      <c r="K37" s="206">
        <f>K11+K19+K27</f>
        <v>932.904</v>
      </c>
      <c r="L37" s="182">
        <f t="shared" si="28"/>
        <v>5.1681282581116941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2330.0909999999999</v>
      </c>
      <c r="S37" s="186">
        <f>S11+S19+S27</f>
        <v>11951.519</v>
      </c>
      <c r="T37" s="182">
        <f>S37/R37</f>
        <v>5.1292069708865453</v>
      </c>
      <c r="U37" s="176">
        <f t="shared" si="4"/>
        <v>6.1550483650638546</v>
      </c>
      <c r="V37" s="115"/>
      <c r="W37" s="16"/>
      <c r="X37" s="16"/>
      <c r="Y37" s="70"/>
      <c r="Z37" s="70"/>
      <c r="AC37" s="598"/>
      <c r="AD37" s="598"/>
      <c r="AE37" s="598"/>
      <c r="AF37" s="598"/>
      <c r="AG37" s="598"/>
      <c r="AH37" s="598"/>
    </row>
    <row r="38" spans="1:34" ht="24.75" customHeight="1" x14ac:dyDescent="0.25">
      <c r="A38" s="597"/>
      <c r="B38" s="204" t="s">
        <v>12</v>
      </c>
      <c r="C38" s="180"/>
      <c r="D38" s="186">
        <f t="shared" si="26"/>
        <v>11544.214</v>
      </c>
      <c r="E38" s="186">
        <f t="shared" si="26"/>
        <v>63381.307000000001</v>
      </c>
      <c r="F38" s="182">
        <f t="shared" si="23"/>
        <v>5.4903094312007727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907.01099999999997</v>
      </c>
      <c r="K38" s="186">
        <f>K12+K20+K28</f>
        <v>4655.2709999999997</v>
      </c>
      <c r="L38" s="182">
        <f t="shared" si="28"/>
        <v>5.1325408401882671</v>
      </c>
      <c r="M38" s="181">
        <f>M12+M20+M28</f>
        <v>3675.672</v>
      </c>
      <c r="N38" s="186">
        <f>N12+N20+N28</f>
        <v>9525.2080000000005</v>
      </c>
      <c r="O38" s="182">
        <f t="shared" si="29"/>
        <v>2.5914194737724152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16126.897000000001</v>
      </c>
      <c r="S38" s="186">
        <f>S12+S20+S28</f>
        <v>77561.786000000007</v>
      </c>
      <c r="T38" s="182">
        <f>S38/R38</f>
        <v>4.8094674381562683</v>
      </c>
      <c r="U38" s="176">
        <f t="shared" si="4"/>
        <v>5.7713609257875218</v>
      </c>
      <c r="V38" s="115"/>
      <c r="W38" s="16"/>
      <c r="X38" s="16"/>
      <c r="Y38" s="70"/>
      <c r="Z38" s="70"/>
      <c r="AC38" s="598"/>
      <c r="AD38" s="598"/>
      <c r="AE38" s="598"/>
      <c r="AF38" s="598"/>
      <c r="AG38" s="598"/>
      <c r="AH38" s="598"/>
    </row>
    <row r="39" spans="1:34" ht="24.75" customHeight="1" x14ac:dyDescent="0.25">
      <c r="A39" s="597"/>
      <c r="B39" s="204" t="s">
        <v>13</v>
      </c>
      <c r="C39" s="207"/>
      <c r="D39" s="186">
        <f t="shared" si="26"/>
        <v>37.268999999999998</v>
      </c>
      <c r="E39" s="206">
        <f t="shared" si="26"/>
        <v>187.29599999999999</v>
      </c>
      <c r="F39" s="182">
        <f t="shared" si="23"/>
        <v>5.0255171858649277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37.268999999999998</v>
      </c>
      <c r="S39" s="186">
        <f>S13+S21+S29</f>
        <v>187.29599999999999</v>
      </c>
      <c r="T39" s="182">
        <f>S39/R39</f>
        <v>5.0255171858649277</v>
      </c>
      <c r="U39" s="176">
        <f t="shared" si="4"/>
        <v>6.0306206230379127</v>
      </c>
      <c r="V39" s="115"/>
      <c r="W39" s="16"/>
      <c r="X39" s="16"/>
      <c r="Y39" s="70"/>
      <c r="Z39" s="70"/>
    </row>
    <row r="40" spans="1:34" x14ac:dyDescent="0.25">
      <c r="B40" s="153"/>
      <c r="C40" s="153"/>
      <c r="D40" s="153"/>
      <c r="E40" s="153"/>
      <c r="F40" s="153"/>
      <c r="G40" s="153"/>
      <c r="H40" s="153"/>
      <c r="I40" s="153"/>
      <c r="J40" s="201"/>
      <c r="K40" s="201"/>
      <c r="L40" s="153"/>
      <c r="M40" s="153"/>
      <c r="N40" s="153"/>
      <c r="O40" s="153"/>
      <c r="P40" s="153"/>
      <c r="Q40" s="153"/>
      <c r="R40" s="201"/>
      <c r="S40" s="233"/>
      <c r="T40" s="222"/>
      <c r="U40" s="222"/>
      <c r="V40" s="115"/>
      <c r="W40" s="3"/>
      <c r="X40" s="17"/>
    </row>
    <row r="41" spans="1:34" ht="17.25" customHeight="1" x14ac:dyDescent="0.25"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201"/>
      <c r="N41" s="153"/>
      <c r="O41" s="153"/>
      <c r="P41" s="153"/>
      <c r="Q41" s="153"/>
      <c r="R41" s="201"/>
      <c r="S41" s="234"/>
      <c r="T41" s="235"/>
      <c r="U41" s="235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W43" s="3"/>
      <c r="X43" s="17"/>
    </row>
    <row r="44" spans="1:34" ht="15.75" x14ac:dyDescent="0.25">
      <c r="B44" s="67" t="s">
        <v>72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201"/>
      <c r="S44" s="619" t="s">
        <v>75</v>
      </c>
      <c r="T44" s="619"/>
      <c r="U44" s="228"/>
      <c r="V44" s="126"/>
      <c r="W44" s="3"/>
      <c r="X44" s="17"/>
    </row>
    <row r="45" spans="1:34" x14ac:dyDescent="0.25"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3"/>
      <c r="U45" s="153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22:E30 L33:L39 G29:Q29 K6:K12 AF31:AK31 R31:T31 T33:T39 V33:V39 AF23:AI30 D22:D32 E32 J15:J28 J30:K30 K14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FF0000"/>
    <pageSetUpPr fitToPage="1"/>
  </sheetPr>
  <dimension ref="A1:AK46"/>
  <sheetViews>
    <sheetView zoomScale="80" zoomScaleNormal="80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T39" sqref="T39"/>
    </sheetView>
  </sheetViews>
  <sheetFormatPr defaultRowHeight="15" x14ac:dyDescent="0.25"/>
  <cols>
    <col min="1" max="1" width="2" customWidth="1"/>
    <col min="2" max="2" width="43.8554687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0.2851562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610" t="s">
        <v>73</v>
      </c>
      <c r="S1" s="610"/>
      <c r="T1" s="610"/>
      <c r="U1" s="146"/>
      <c r="V1" s="117"/>
    </row>
    <row r="2" spans="1:37" s="112" customFormat="1" ht="84" customHeight="1" x14ac:dyDescent="0.25">
      <c r="B2" s="612" t="s">
        <v>78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119"/>
      <c r="W2" s="119"/>
      <c r="X2" s="116"/>
      <c r="Y2" s="603">
        <v>3</v>
      </c>
      <c r="Z2" s="603"/>
      <c r="AA2" s="604">
        <v>5</v>
      </c>
      <c r="AB2" s="604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160" t="s">
        <v>26</v>
      </c>
      <c r="Q4" s="161"/>
      <c r="R4" s="608" t="s">
        <v>26</v>
      </c>
      <c r="S4" s="608"/>
      <c r="T4" s="608"/>
      <c r="U4" s="608"/>
      <c r="V4" s="120"/>
      <c r="W4" s="18"/>
      <c r="X4" s="18"/>
      <c r="Y4" s="600" t="s">
        <v>16</v>
      </c>
      <c r="Z4" s="600"/>
      <c r="AA4" s="600"/>
      <c r="AB4" s="600"/>
      <c r="AC4" s="600"/>
      <c r="AD4" s="601"/>
      <c r="AF4" s="599" t="s">
        <v>19</v>
      </c>
      <c r="AG4" s="600"/>
      <c r="AH4" s="600"/>
      <c r="AI4" s="600"/>
      <c r="AJ4" s="600"/>
      <c r="AK4" s="601"/>
    </row>
    <row r="5" spans="1:37" ht="61.5" customHeight="1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602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9">
        <f t="shared" ref="J6:K13" si="0">AC6</f>
        <v>44.124000000000002</v>
      </c>
      <c r="K6" s="230">
        <f t="shared" si="0"/>
        <v>228.81799999999998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44.124000000000002</v>
      </c>
      <c r="S6" s="175">
        <f>N6+K6+H6+E6</f>
        <v>228.81799999999998</v>
      </c>
      <c r="T6" s="176">
        <f>S6/R6</f>
        <v>5.1857945789139688</v>
      </c>
      <c r="U6" s="176">
        <f>T6*1.2</f>
        <v>6.2229534946967622</v>
      </c>
      <c r="V6" s="121"/>
      <c r="W6" s="12"/>
      <c r="X6" s="12"/>
      <c r="Y6" s="130">
        <f>Y7+Y8+Y9+Y10+Y11+Y12+Y13</f>
        <v>44.124000000000002</v>
      </c>
      <c r="Z6" s="130">
        <f>Z7+Z8+Z9+Z10+Z11+Z12+Z13</f>
        <v>115.05</v>
      </c>
      <c r="AA6" s="130">
        <f>AA7+AA8+AA9+AA10+AA11+AA12+AA13</f>
        <v>0.13700000000000001</v>
      </c>
      <c r="AB6" s="50">
        <f t="shared" ref="AB6" si="1">AB7+AB8+AB9+AB10+AB11+AB12+AB13</f>
        <v>113.768</v>
      </c>
      <c r="AC6" s="19">
        <f t="shared" ref="AC6:AC13" si="2">Y6</f>
        <v>44.124000000000002</v>
      </c>
      <c r="AD6" s="19">
        <f t="shared" ref="AD6:AD13" si="3">Z6+AB6</f>
        <v>228.81799999999998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602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31">
        <f t="shared" si="0"/>
        <v>0</v>
      </c>
      <c r="K7" s="232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602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31">
        <f t="shared" si="0"/>
        <v>0</v>
      </c>
      <c r="K8" s="232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602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31">
        <f t="shared" si="0"/>
        <v>0</v>
      </c>
      <c r="K9" s="232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602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31">
        <f t="shared" si="0"/>
        <v>44.124000000000002</v>
      </c>
      <c r="K10" s="232">
        <f t="shared" si="0"/>
        <v>228.81799999999998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44.124000000000002</v>
      </c>
      <c r="S10" s="188">
        <f>N10+K10+H10+E10</f>
        <v>228.81799999999998</v>
      </c>
      <c r="T10" s="183">
        <f t="shared" ref="T10:T27" si="9">S10/R10</f>
        <v>5.1857945789139688</v>
      </c>
      <c r="U10" s="176">
        <f t="shared" si="4"/>
        <v>6.2229534946967622</v>
      </c>
      <c r="V10" s="122"/>
      <c r="W10" s="12"/>
      <c r="X10" s="12"/>
      <c r="Y10" s="131">
        <v>44.124000000000002</v>
      </c>
      <c r="Z10" s="51">
        <v>115.05</v>
      </c>
      <c r="AA10" s="51">
        <v>0.13700000000000001</v>
      </c>
      <c r="AB10" s="51">
        <v>113.768</v>
      </c>
      <c r="AC10" s="19">
        <f t="shared" si="2"/>
        <v>44.124000000000002</v>
      </c>
      <c r="AD10" s="19">
        <f t="shared" si="3"/>
        <v>228.81799999999998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602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31">
        <f t="shared" si="0"/>
        <v>0</v>
      </c>
      <c r="K11" s="232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602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31">
        <f t="shared" si="0"/>
        <v>0</v>
      </c>
      <c r="K12" s="232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602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31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602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9366.9239999999991</v>
      </c>
      <c r="K14" s="175">
        <f>SUM(K15:K21)</f>
        <v>42370.905999999995</v>
      </c>
      <c r="L14" s="173">
        <f>K14/J14</f>
        <v>4.5234599960456601</v>
      </c>
      <c r="M14" s="174">
        <f>SUM(M15:M21)</f>
        <v>6003.2870000000003</v>
      </c>
      <c r="N14" s="175">
        <f>N15+N16+N17+N18+N19+N20+N21</f>
        <v>19016.575999999997</v>
      </c>
      <c r="O14" s="173">
        <f t="shared" si="8"/>
        <v>3.1676939649895126</v>
      </c>
      <c r="P14" s="177"/>
      <c r="Q14" s="178"/>
      <c r="R14" s="174">
        <f>M14+J14+G14+D14</f>
        <v>15370.210999999999</v>
      </c>
      <c r="S14" s="175">
        <f>N14+K14+H14+E14</f>
        <v>61387.481999999989</v>
      </c>
      <c r="T14" s="173">
        <f>S14/R14</f>
        <v>3.9939257828015498</v>
      </c>
      <c r="U14" s="176">
        <f t="shared" si="4"/>
        <v>4.7927109393618599</v>
      </c>
      <c r="V14" s="123"/>
      <c r="W14" s="12"/>
      <c r="X14" s="12"/>
      <c r="Y14" s="132">
        <f>SUM(Y15:Y21)</f>
        <v>9366.9239999999991</v>
      </c>
      <c r="Z14" s="69">
        <f>SUM(Z15:Z21)</f>
        <v>31178.036000000004</v>
      </c>
      <c r="AA14" s="69">
        <f>SUM(AA15:AA21)</f>
        <v>13.48</v>
      </c>
      <c r="AB14" s="69">
        <f>SUM(AB15:AB21)</f>
        <v>11192.869999999999</v>
      </c>
      <c r="AC14" s="19">
        <f>Y14</f>
        <v>9366.9239999999991</v>
      </c>
      <c r="AD14" s="19">
        <f>Z14+AB14</f>
        <v>42370.906000000003</v>
      </c>
      <c r="AE14" s="48"/>
      <c r="AF14" s="69">
        <f t="shared" ref="AF14:AH14" si="10">SUM(AF15:AF21)</f>
        <v>6003.2870000000003</v>
      </c>
      <c r="AG14" s="69">
        <f t="shared" si="10"/>
        <v>11871.43</v>
      </c>
      <c r="AH14" s="69">
        <f t="shared" si="10"/>
        <v>8.3640000000000008</v>
      </c>
      <c r="AI14" s="69">
        <f>SUM(AI15:AI21)</f>
        <v>7145.1459999999997</v>
      </c>
      <c r="AJ14" s="4">
        <f t="shared" si="5"/>
        <v>6003.2870000000003</v>
      </c>
      <c r="AK14" s="87">
        <f>AG14+AI14</f>
        <v>19016.576000000001</v>
      </c>
    </row>
    <row r="15" spans="1:37" ht="15.75" x14ac:dyDescent="0.25">
      <c r="A15" s="602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1550.52</v>
      </c>
      <c r="K15" s="186">
        <f t="shared" si="11"/>
        <v>6341.15</v>
      </c>
      <c r="L15" s="182">
        <f t="shared" ref="L15:L26" si="12">K15/J15</f>
        <v>4.0896924902613314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1550.52</v>
      </c>
      <c r="S15" s="188">
        <f>N15+K15+H15+E15</f>
        <v>6341.15</v>
      </c>
      <c r="T15" s="183">
        <f t="shared" si="9"/>
        <v>4.0896924902613314</v>
      </c>
      <c r="U15" s="176">
        <f t="shared" si="4"/>
        <v>4.9076309883135973</v>
      </c>
      <c r="V15" s="122"/>
      <c r="W15" s="13"/>
      <c r="X15" s="13"/>
      <c r="Y15" s="133">
        <v>1550.52</v>
      </c>
      <c r="Z15" s="68">
        <v>4530.4139999999998</v>
      </c>
      <c r="AA15" s="53">
        <v>2.181</v>
      </c>
      <c r="AB15" s="52">
        <v>1810.7360000000001</v>
      </c>
      <c r="AC15" s="19">
        <f t="shared" ref="AC15:AC29" si="13">Y15</f>
        <v>1550.52</v>
      </c>
      <c r="AD15" s="19">
        <f>Z15+AB15</f>
        <v>6341.15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602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602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602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6835.62</v>
      </c>
      <c r="K18" s="186">
        <f t="shared" si="11"/>
        <v>31146.107</v>
      </c>
      <c r="L18" s="182">
        <f t="shared" si="12"/>
        <v>4.5564421369239367</v>
      </c>
      <c r="M18" s="181">
        <f>AJ18</f>
        <v>5366.4390000000003</v>
      </c>
      <c r="N18" s="186">
        <f t="shared" si="7"/>
        <v>16911.582999999999</v>
      </c>
      <c r="O18" s="182">
        <f t="shared" si="8"/>
        <v>3.1513603341060987</v>
      </c>
      <c r="P18" s="177"/>
      <c r="Q18" s="178"/>
      <c r="R18" s="187">
        <f>M18+J18+G18+D18</f>
        <v>12202.059000000001</v>
      </c>
      <c r="S18" s="188">
        <f t="shared" si="15"/>
        <v>48057.69</v>
      </c>
      <c r="T18" s="183">
        <f t="shared" si="9"/>
        <v>3.9384902171018839</v>
      </c>
      <c r="U18" s="176">
        <f t="shared" si="4"/>
        <v>4.7261882605222603</v>
      </c>
      <c r="V18" s="122"/>
      <c r="W18" s="13"/>
      <c r="X18" s="13"/>
      <c r="Y18" s="133">
        <v>6835.62</v>
      </c>
      <c r="Z18" s="68">
        <v>22973.644</v>
      </c>
      <c r="AA18" s="53">
        <v>9.843</v>
      </c>
      <c r="AB18" s="52">
        <v>8172.4629999999997</v>
      </c>
      <c r="AC18" s="19">
        <f t="shared" si="13"/>
        <v>6835.62</v>
      </c>
      <c r="AD18" s="19">
        <f t="shared" si="14"/>
        <v>31146.107</v>
      </c>
      <c r="AE18" s="48"/>
      <c r="AF18" s="27">
        <v>5366.4390000000003</v>
      </c>
      <c r="AG18" s="27">
        <v>10533.619000000001</v>
      </c>
      <c r="AH18" s="27">
        <v>7.44</v>
      </c>
      <c r="AI18" s="27">
        <v>6377.9639999999999</v>
      </c>
      <c r="AJ18" s="4">
        <f t="shared" si="5"/>
        <v>5366.4390000000003</v>
      </c>
      <c r="AK18" s="87">
        <f>AG18+AI18</f>
        <v>16911.582999999999</v>
      </c>
    </row>
    <row r="19" spans="1:37" ht="15.75" x14ac:dyDescent="0.25">
      <c r="A19" s="602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252.18799999999999</v>
      </c>
      <c r="K19" s="186">
        <f t="shared" si="11"/>
        <v>1265.307</v>
      </c>
      <c r="L19" s="182">
        <f t="shared" si="12"/>
        <v>5.0173164464605771</v>
      </c>
      <c r="M19" s="181"/>
      <c r="N19" s="186"/>
      <c r="O19" s="182"/>
      <c r="P19" s="177"/>
      <c r="Q19" s="178"/>
      <c r="R19" s="187">
        <f t="shared" si="15"/>
        <v>252.18799999999999</v>
      </c>
      <c r="S19" s="188">
        <f t="shared" si="15"/>
        <v>1265.307</v>
      </c>
      <c r="T19" s="183">
        <f t="shared" si="9"/>
        <v>5.0173164464605771</v>
      </c>
      <c r="U19" s="176">
        <f t="shared" si="4"/>
        <v>6.0207797357526927</v>
      </c>
      <c r="V19" s="122"/>
      <c r="W19" s="13"/>
      <c r="X19" s="13"/>
      <c r="Y19" s="133">
        <v>252.18799999999999</v>
      </c>
      <c r="Z19" s="68">
        <v>953.59699999999998</v>
      </c>
      <c r="AA19" s="53">
        <v>0.375</v>
      </c>
      <c r="AB19" s="52">
        <v>311.70999999999998</v>
      </c>
      <c r="AC19" s="19">
        <f t="shared" si="13"/>
        <v>252.18799999999999</v>
      </c>
      <c r="AD19" s="19">
        <f t="shared" si="14"/>
        <v>1265.307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602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728.596</v>
      </c>
      <c r="K20" s="186">
        <f t="shared" si="11"/>
        <v>3618.3419999999996</v>
      </c>
      <c r="L20" s="182">
        <f t="shared" si="12"/>
        <v>4.966184277706712</v>
      </c>
      <c r="M20" s="181">
        <f t="shared" si="7"/>
        <v>636.84799999999996</v>
      </c>
      <c r="N20" s="186">
        <f t="shared" si="7"/>
        <v>2104.9929999999999</v>
      </c>
      <c r="O20" s="182">
        <f t="shared" si="8"/>
        <v>3.3053303142979176</v>
      </c>
      <c r="P20" s="177"/>
      <c r="Q20" s="178"/>
      <c r="R20" s="187">
        <f t="shared" si="15"/>
        <v>1365.444</v>
      </c>
      <c r="S20" s="188">
        <f>E20+K20+N20</f>
        <v>5723.3349999999991</v>
      </c>
      <c r="T20" s="183">
        <f t="shared" si="9"/>
        <v>4.1915560066908633</v>
      </c>
      <c r="U20" s="176">
        <f t="shared" si="4"/>
        <v>5.0298672080290361</v>
      </c>
      <c r="V20" s="122"/>
      <c r="W20" s="13"/>
      <c r="X20" s="13"/>
      <c r="Y20" s="133">
        <v>728.596</v>
      </c>
      <c r="Z20" s="68">
        <v>2720.3809999999999</v>
      </c>
      <c r="AA20" s="53">
        <v>1.081</v>
      </c>
      <c r="AB20" s="52">
        <v>897.96100000000001</v>
      </c>
      <c r="AC20" s="19">
        <f t="shared" si="13"/>
        <v>728.596</v>
      </c>
      <c r="AD20" s="19">
        <f t="shared" si="14"/>
        <v>3618.3419999999996</v>
      </c>
      <c r="AE20" s="48"/>
      <c r="AF20" s="27">
        <v>636.84799999999996</v>
      </c>
      <c r="AG20" s="27">
        <v>1337.8109999999999</v>
      </c>
      <c r="AH20" s="27">
        <v>0.92400000000000004</v>
      </c>
      <c r="AI20" s="27">
        <v>767.18200000000002</v>
      </c>
      <c r="AJ20" s="4">
        <f t="shared" si="5"/>
        <v>636.84799999999996</v>
      </c>
      <c r="AK20" s="87">
        <f>AG20+AI20</f>
        <v>2104.9929999999999</v>
      </c>
    </row>
    <row r="21" spans="1:37" ht="15.75" x14ac:dyDescent="0.25">
      <c r="A21" s="602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6"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602"/>
      <c r="B22" s="168" t="s">
        <v>74</v>
      </c>
      <c r="C22" s="169">
        <v>300</v>
      </c>
      <c r="D22" s="189">
        <f>SUM(D23:D29)</f>
        <v>45596.993999999999</v>
      </c>
      <c r="E22" s="189">
        <f>E23+E24+E25+E26+E27+E28+E29</f>
        <v>232795.51699999999</v>
      </c>
      <c r="F22" s="183">
        <f t="shared" ref="F22:F30" si="16">E22/D22</f>
        <v>5.1055014065181581</v>
      </c>
      <c r="G22" s="189">
        <f>G23+G24+G25+G26+G27+G28+G29</f>
        <v>1877.7829999999999</v>
      </c>
      <c r="H22" s="189">
        <f>H23+H24+H25+H26+H27+H28+H29</f>
        <v>9620.8979999999992</v>
      </c>
      <c r="I22" s="176">
        <f>H22/G22</f>
        <v>5.1235408990282689</v>
      </c>
      <c r="J22" s="170">
        <f>J23+J24+J25+J26+J27+J28+J29</f>
        <v>1554.9190000000001</v>
      </c>
      <c r="K22" s="175">
        <f>SUM(K23:K29)</f>
        <v>6903.6950000000006</v>
      </c>
      <c r="L22" s="173">
        <f t="shared" si="12"/>
        <v>4.4399065160307387</v>
      </c>
      <c r="M22" s="174">
        <f>SUM(M23:M29)</f>
        <v>2518.4920000000002</v>
      </c>
      <c r="N22" s="175">
        <f>SUM(N23:N29)</f>
        <v>9044.8430000000008</v>
      </c>
      <c r="O22" s="173">
        <f t="shared" si="8"/>
        <v>3.5913725356284636</v>
      </c>
      <c r="P22" s="177"/>
      <c r="Q22" s="178"/>
      <c r="R22" s="174">
        <f>M22+J22+G22+D22</f>
        <v>51548.187999999995</v>
      </c>
      <c r="S22" s="175">
        <f>N22+K22+H22+E22</f>
        <v>258364.95299999998</v>
      </c>
      <c r="T22" s="173">
        <f t="shared" si="9"/>
        <v>5.0121054303596475</v>
      </c>
      <c r="U22" s="176">
        <f t="shared" si="4"/>
        <v>6.0145265164315767</v>
      </c>
      <c r="V22" s="123"/>
      <c r="W22" s="12"/>
      <c r="X22" s="12"/>
      <c r="Y22" s="134">
        <f t="shared" ref="Y22:AB22" si="17">Y23+Y24+Y25+Y26+Y27+Y28+Y29</f>
        <v>1554.9190000000001</v>
      </c>
      <c r="Z22" s="74">
        <f t="shared" si="17"/>
        <v>5843.84</v>
      </c>
      <c r="AA22" s="74">
        <f t="shared" si="17"/>
        <v>1.2779999999999998</v>
      </c>
      <c r="AB22" s="74">
        <f t="shared" si="17"/>
        <v>1059.855</v>
      </c>
      <c r="AC22" s="19">
        <f t="shared" si="13"/>
        <v>1554.9190000000001</v>
      </c>
      <c r="AD22" s="19">
        <f>Z22+AB22</f>
        <v>6903.6949999999997</v>
      </c>
      <c r="AE22" s="48"/>
      <c r="AF22" s="74">
        <f t="shared" ref="AF22:AJ22" si="18">AF23+AF24+AF25+AF26+AF27+AF28+AF29</f>
        <v>2518.4920000000002</v>
      </c>
      <c r="AG22" s="74">
        <f t="shared" si="18"/>
        <v>5636.893</v>
      </c>
      <c r="AH22" s="74">
        <f t="shared" si="18"/>
        <v>3.657</v>
      </c>
      <c r="AI22" s="74">
        <f t="shared" si="18"/>
        <v>3407.95</v>
      </c>
      <c r="AJ22" s="52">
        <f t="shared" si="18"/>
        <v>2518.4920000000002</v>
      </c>
      <c r="AK22" s="87">
        <f>AG22+AI22</f>
        <v>9044.8430000000008</v>
      </c>
    </row>
    <row r="23" spans="1:37" ht="15.75" x14ac:dyDescent="0.25">
      <c r="A23" s="602"/>
      <c r="B23" s="179" t="s">
        <v>7</v>
      </c>
      <c r="C23" s="180">
        <v>311</v>
      </c>
      <c r="D23" s="185">
        <v>6164.2969999999996</v>
      </c>
      <c r="E23" s="185">
        <v>30379.952000000001</v>
      </c>
      <c r="F23" s="183">
        <f t="shared" si="16"/>
        <v>4.9283725297467011</v>
      </c>
      <c r="G23" s="223">
        <v>0</v>
      </c>
      <c r="H23" s="223">
        <v>0</v>
      </c>
      <c r="I23" s="182"/>
      <c r="J23" s="181">
        <f>AC23</f>
        <v>202.91</v>
      </c>
      <c r="K23" s="181">
        <f>AD23</f>
        <v>919.30700000000002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6367.2069999999994</v>
      </c>
      <c r="S23" s="188">
        <f>N23+K23+H23+E23</f>
        <v>31299.259000000002</v>
      </c>
      <c r="T23" s="183">
        <f t="shared" si="9"/>
        <v>4.9156967882464011</v>
      </c>
      <c r="U23" s="176">
        <f t="shared" si="4"/>
        <v>5.8988361458956815</v>
      </c>
      <c r="V23" s="122"/>
      <c r="W23" s="13"/>
      <c r="X23" s="13"/>
      <c r="Y23" s="133">
        <v>202.91</v>
      </c>
      <c r="Z23" s="68">
        <v>789.17899999999997</v>
      </c>
      <c r="AA23" s="53">
        <v>0.157</v>
      </c>
      <c r="AB23" s="52">
        <v>130.12799999999999</v>
      </c>
      <c r="AC23" s="19">
        <f t="shared" si="13"/>
        <v>202.91</v>
      </c>
      <c r="AD23" s="19">
        <f t="shared" si="14"/>
        <v>919.30700000000002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602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602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602"/>
      <c r="B26" s="179" t="s">
        <v>10</v>
      </c>
      <c r="C26" s="180">
        <v>341</v>
      </c>
      <c r="D26" s="185">
        <v>24409.444</v>
      </c>
      <c r="E26" s="185">
        <v>120511.105</v>
      </c>
      <c r="F26" s="183">
        <f t="shared" si="16"/>
        <v>4.9370688246729424</v>
      </c>
      <c r="G26" s="185">
        <v>1877.7829999999999</v>
      </c>
      <c r="H26" s="185">
        <v>9620.8979999999992</v>
      </c>
      <c r="I26" s="182">
        <f>H26/G26</f>
        <v>5.1235408990282689</v>
      </c>
      <c r="J26" s="181">
        <f t="shared" si="11"/>
        <v>1137.5830000000001</v>
      </c>
      <c r="K26" s="181">
        <f t="shared" si="19"/>
        <v>5012.9090000000006</v>
      </c>
      <c r="L26" s="182">
        <f t="shared" si="12"/>
        <v>4.4066314282122709</v>
      </c>
      <c r="M26" s="181">
        <f t="shared" si="7"/>
        <v>2178.6120000000001</v>
      </c>
      <c r="N26" s="186">
        <f t="shared" si="7"/>
        <v>7922.4110000000001</v>
      </c>
      <c r="O26" s="182">
        <f t="shared" si="8"/>
        <v>3.6364488031829438</v>
      </c>
      <c r="P26" s="177"/>
      <c r="Q26" s="178"/>
      <c r="R26" s="187">
        <f t="shared" si="15"/>
        <v>29603.421999999999</v>
      </c>
      <c r="S26" s="188">
        <f t="shared" si="15"/>
        <v>143067.323</v>
      </c>
      <c r="T26" s="183">
        <f t="shared" si="9"/>
        <v>4.8327967962622704</v>
      </c>
      <c r="U26" s="176">
        <f t="shared" si="4"/>
        <v>5.7993561555147242</v>
      </c>
      <c r="V26" s="122"/>
      <c r="W26" s="13"/>
      <c r="X26" s="13"/>
      <c r="Y26" s="133">
        <v>1137.5830000000001</v>
      </c>
      <c r="Z26" s="68">
        <v>4220.6930000000002</v>
      </c>
      <c r="AA26" s="53">
        <v>0.95499999999999996</v>
      </c>
      <c r="AB26" s="52">
        <v>792.21600000000001</v>
      </c>
      <c r="AC26" s="19">
        <f t="shared" si="13"/>
        <v>1137.5830000000001</v>
      </c>
      <c r="AD26" s="19">
        <f t="shared" si="14"/>
        <v>5012.9090000000006</v>
      </c>
      <c r="AE26" s="48"/>
      <c r="AF26" s="29">
        <v>2178.6120000000001</v>
      </c>
      <c r="AG26" s="29">
        <v>4869.34</v>
      </c>
      <c r="AH26" s="29">
        <v>3.206</v>
      </c>
      <c r="AI26" s="29">
        <v>3053.0709999999999</v>
      </c>
      <c r="AJ26" s="4">
        <f t="shared" si="5"/>
        <v>2178.6120000000001</v>
      </c>
      <c r="AK26" s="87">
        <f>AG26+AI26</f>
        <v>7922.4110000000001</v>
      </c>
    </row>
    <row r="27" spans="1:37" ht="15.75" x14ac:dyDescent="0.25">
      <c r="A27" s="602"/>
      <c r="B27" s="179" t="s">
        <v>11</v>
      </c>
      <c r="C27" s="180">
        <v>351</v>
      </c>
      <c r="D27" s="185">
        <v>1042.684</v>
      </c>
      <c r="E27" s="185">
        <v>5260.451</v>
      </c>
      <c r="F27" s="183">
        <f t="shared" si="16"/>
        <v>5.045105707961377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1042.684</v>
      </c>
      <c r="S27" s="188">
        <f t="shared" si="15"/>
        <v>5260.451</v>
      </c>
      <c r="T27" s="183">
        <f t="shared" si="9"/>
        <v>5.045105707961377</v>
      </c>
      <c r="U27" s="176">
        <f t="shared" si="4"/>
        <v>6.0541268495536524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602"/>
      <c r="B28" s="179" t="s">
        <v>12</v>
      </c>
      <c r="C28" s="180">
        <v>361</v>
      </c>
      <c r="D28" s="185">
        <v>13934.02</v>
      </c>
      <c r="E28" s="185">
        <v>76408.024000000005</v>
      </c>
      <c r="F28" s="183">
        <f t="shared" si="16"/>
        <v>5.4835592312914727</v>
      </c>
      <c r="G28" s="223">
        <v>0</v>
      </c>
      <c r="H28" s="223">
        <v>0</v>
      </c>
      <c r="I28" s="182"/>
      <c r="J28" s="181">
        <f t="shared" si="11"/>
        <v>214.42599999999999</v>
      </c>
      <c r="K28" s="181">
        <f t="shared" si="19"/>
        <v>971.47899999999993</v>
      </c>
      <c r="L28" s="182"/>
      <c r="M28" s="181">
        <f t="shared" si="7"/>
        <v>339.88</v>
      </c>
      <c r="N28" s="186">
        <f t="shared" si="7"/>
        <v>1122.432</v>
      </c>
      <c r="O28" s="182">
        <f t="shared" si="8"/>
        <v>3.3024361539366835</v>
      </c>
      <c r="P28" s="177"/>
      <c r="Q28" s="178"/>
      <c r="R28" s="187">
        <f t="shared" si="15"/>
        <v>14488.326000000001</v>
      </c>
      <c r="S28" s="188">
        <f>N28+K28+H28+E28</f>
        <v>78501.934999999998</v>
      </c>
      <c r="T28" s="183">
        <f>S28/R28</f>
        <v>5.4182888347487479</v>
      </c>
      <c r="U28" s="176">
        <f t="shared" si="4"/>
        <v>6.5019466016984975</v>
      </c>
      <c r="V28" s="122"/>
      <c r="W28" s="13"/>
      <c r="X28" s="13"/>
      <c r="Y28" s="133">
        <v>214.42599999999999</v>
      </c>
      <c r="Z28" s="68">
        <v>833.96799999999996</v>
      </c>
      <c r="AA28" s="53">
        <v>0.16600000000000001</v>
      </c>
      <c r="AB28" s="52">
        <v>137.511</v>
      </c>
      <c r="AC28" s="19">
        <f t="shared" si="13"/>
        <v>214.42599999999999</v>
      </c>
      <c r="AD28" s="19">
        <f t="shared" si="14"/>
        <v>971.47899999999993</v>
      </c>
      <c r="AE28" s="48"/>
      <c r="AF28" s="29">
        <v>339.88</v>
      </c>
      <c r="AG28" s="29">
        <v>767.553</v>
      </c>
      <c r="AH28" s="29">
        <v>0.45100000000000001</v>
      </c>
      <c r="AI28" s="29">
        <v>354.87900000000002</v>
      </c>
      <c r="AJ28" s="4">
        <f t="shared" si="5"/>
        <v>339.88</v>
      </c>
      <c r="AK28" s="87">
        <f>AG28+AI28</f>
        <v>1122.432</v>
      </c>
    </row>
    <row r="29" spans="1:37" ht="15.75" x14ac:dyDescent="0.25">
      <c r="A29" s="602"/>
      <c r="B29" s="179" t="s">
        <v>13</v>
      </c>
      <c r="C29" s="180">
        <v>371</v>
      </c>
      <c r="D29" s="185">
        <v>46.548999999999999</v>
      </c>
      <c r="E29" s="185">
        <v>235.98500000000001</v>
      </c>
      <c r="F29" s="183">
        <f t="shared" si="16"/>
        <v>5.0696040731272429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46.548999999999999</v>
      </c>
      <c r="Q29" s="182">
        <f>E29</f>
        <v>235.98500000000001</v>
      </c>
      <c r="R29" s="182">
        <f t="shared" si="15"/>
        <v>46.548999999999999</v>
      </c>
      <c r="S29" s="182">
        <f>N29+K29+H29+E29</f>
        <v>235.98500000000001</v>
      </c>
      <c r="T29" s="182">
        <f>S29/R29</f>
        <v>5.0696040731272429</v>
      </c>
      <c r="U29" s="176">
        <f t="shared" si="4"/>
        <v>6.0835248877526915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602"/>
      <c r="B30" s="168" t="s">
        <v>15</v>
      </c>
      <c r="C30" s="169">
        <v>500</v>
      </c>
      <c r="D30" s="189">
        <v>31979.344000000001</v>
      </c>
      <c r="E30" s="189">
        <v>117898.413</v>
      </c>
      <c r="F30" s="183">
        <f t="shared" si="16"/>
        <v>3.6867051744401009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31979.344000000001</v>
      </c>
      <c r="S30" s="175">
        <f>E30+H30+K30+N30</f>
        <v>117898.413</v>
      </c>
      <c r="T30" s="176">
        <f>S30/R30</f>
        <v>3.6867051744401009</v>
      </c>
      <c r="U30" s="176">
        <f t="shared" si="4"/>
        <v>4.4240462093281208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45596.993999999999</v>
      </c>
      <c r="E31" s="155">
        <f>E22+E14</f>
        <v>232795.51699999999</v>
      </c>
      <c r="F31" s="193">
        <f>E31/D31</f>
        <v>5.1055014065181581</v>
      </c>
      <c r="G31" s="155">
        <f>G22+G14</f>
        <v>1877.7829999999999</v>
      </c>
      <c r="H31" s="155">
        <f>H22+H14</f>
        <v>9620.8979999999992</v>
      </c>
      <c r="I31" s="193">
        <f>H31/G31</f>
        <v>5.1235408990282689</v>
      </c>
      <c r="J31" s="155">
        <f>J14+J22</f>
        <v>10921.842999999999</v>
      </c>
      <c r="K31" s="155">
        <f>K14+K22</f>
        <v>49274.600999999995</v>
      </c>
      <c r="L31" s="193">
        <f>K31/J31</f>
        <v>4.5115646690764555</v>
      </c>
      <c r="M31" s="155">
        <f>M6+M14+M22</f>
        <v>8521.7790000000005</v>
      </c>
      <c r="N31" s="155">
        <f>N6+N14+N22</f>
        <v>28061.418999999998</v>
      </c>
      <c r="O31" s="193">
        <f>N31/M31</f>
        <v>3.2929062112500214</v>
      </c>
      <c r="P31" s="194"/>
      <c r="Q31" s="195"/>
      <c r="R31" s="155">
        <f>R6+R14+R22</f>
        <v>66962.522999999986</v>
      </c>
      <c r="S31" s="155">
        <f>S6+S14+S22</f>
        <v>319981.25299999997</v>
      </c>
      <c r="T31" s="196">
        <f>S31/R31</f>
        <v>4.778512497206834</v>
      </c>
      <c r="U31" s="176">
        <f t="shared" si="4"/>
        <v>5.734214996648201</v>
      </c>
      <c r="V31" s="124"/>
      <c r="W31" s="14"/>
      <c r="X31" s="14"/>
      <c r="Y31" s="135">
        <f t="shared" ref="Y31:AD31" si="21">Y6+Y14+Y22</f>
        <v>10965.966999999999</v>
      </c>
      <c r="Z31" s="23">
        <f t="shared" si="21"/>
        <v>37136.926000000007</v>
      </c>
      <c r="AA31" s="23">
        <f t="shared" si="21"/>
        <v>14.895000000000001</v>
      </c>
      <c r="AB31" s="23">
        <f t="shared" si="21"/>
        <v>12366.492999999999</v>
      </c>
      <c r="AC31" s="23">
        <f t="shared" si="21"/>
        <v>10965.966999999999</v>
      </c>
      <c r="AD31" s="23">
        <f t="shared" si="21"/>
        <v>49503.419000000002</v>
      </c>
      <c r="AF31" s="23">
        <f>AF6+AF14+AF22</f>
        <v>8521.7790000000005</v>
      </c>
      <c r="AG31" s="23">
        <f t="shared" ref="AG31:AK31" si="22">AG6+AG14+AG22</f>
        <v>17508.323</v>
      </c>
      <c r="AH31" s="23">
        <f t="shared" si="22"/>
        <v>12.021000000000001</v>
      </c>
      <c r="AI31" s="23">
        <f t="shared" si="22"/>
        <v>10553.096</v>
      </c>
      <c r="AJ31" s="23">
        <f t="shared" si="22"/>
        <v>8521.7790000000005</v>
      </c>
      <c r="AK31" s="23">
        <f t="shared" si="22"/>
        <v>28061.419000000002</v>
      </c>
    </row>
    <row r="32" spans="1:37" ht="30.75" customHeight="1" x14ac:dyDescent="0.25">
      <c r="B32" s="197" t="s">
        <v>22</v>
      </c>
      <c r="C32" s="198"/>
      <c r="D32" s="199">
        <f>SUM(D33:D39)</f>
        <v>45596.993999999999</v>
      </c>
      <c r="E32" s="199">
        <f>SUM(E33:E39)</f>
        <v>232795.51699999999</v>
      </c>
      <c r="F32" s="193">
        <f t="shared" ref="F32:F39" si="23">E32/D32</f>
        <v>5.1055014065181581</v>
      </c>
      <c r="G32" s="199">
        <f>G31</f>
        <v>1877.7829999999999</v>
      </c>
      <c r="H32" s="199">
        <f t="shared" ref="H32:O32" si="24">H31</f>
        <v>9620.8979999999992</v>
      </c>
      <c r="I32" s="200">
        <f t="shared" si="24"/>
        <v>5.1235408990282689</v>
      </c>
      <c r="J32" s="199">
        <f t="shared" si="24"/>
        <v>10921.842999999999</v>
      </c>
      <c r="K32" s="199">
        <f>K31</f>
        <v>49274.600999999995</v>
      </c>
      <c r="L32" s="200">
        <f t="shared" si="24"/>
        <v>4.5115646690764555</v>
      </c>
      <c r="M32" s="199">
        <f t="shared" si="24"/>
        <v>8521.7790000000005</v>
      </c>
      <c r="N32" s="199">
        <f t="shared" si="24"/>
        <v>28061.418999999998</v>
      </c>
      <c r="O32" s="200">
        <f t="shared" si="24"/>
        <v>3.2929062112500214</v>
      </c>
      <c r="P32" s="201"/>
      <c r="Q32" s="201"/>
      <c r="R32" s="202">
        <f>R31</f>
        <v>66962.522999999986</v>
      </c>
      <c r="S32" s="202">
        <f t="shared" ref="S32:T32" si="25">S31</f>
        <v>319981.25299999997</v>
      </c>
      <c r="T32" s="203">
        <f t="shared" si="25"/>
        <v>4.778512497206834</v>
      </c>
      <c r="U32" s="176">
        <f t="shared" si="4"/>
        <v>5.734214996648201</v>
      </c>
      <c r="V32" s="15"/>
      <c r="W32" s="15"/>
      <c r="X32" s="15"/>
      <c r="Y32" s="72"/>
      <c r="Z32" s="72"/>
    </row>
    <row r="33" spans="1:34" ht="24.75" customHeight="1" x14ac:dyDescent="0.25">
      <c r="A33" s="597"/>
      <c r="B33" s="204" t="s">
        <v>7</v>
      </c>
      <c r="C33" s="180"/>
      <c r="D33" s="186">
        <f t="shared" ref="D33:E39" si="26">D7+D15+D23</f>
        <v>6164.2969999999996</v>
      </c>
      <c r="E33" s="186">
        <f t="shared" si="26"/>
        <v>30379.952000000001</v>
      </c>
      <c r="F33" s="182">
        <f t="shared" si="23"/>
        <v>4.9283725297467011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1753.43</v>
      </c>
      <c r="K33" s="186">
        <f>K7+K15+K23</f>
        <v>7260.4569999999994</v>
      </c>
      <c r="L33" s="182">
        <f t="shared" ref="L33:L38" si="28">K33/J33</f>
        <v>4.1407167665661015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7917.726999999999</v>
      </c>
      <c r="S33" s="186">
        <f>S7+S15+S23</f>
        <v>37640.409</v>
      </c>
      <c r="T33" s="182">
        <f>S33/R33</f>
        <v>4.753941251068647</v>
      </c>
      <c r="U33" s="176">
        <f t="shared" si="4"/>
        <v>5.704729501282376</v>
      </c>
      <c r="V33" s="115"/>
      <c r="W33" s="16"/>
      <c r="X33" s="16"/>
      <c r="Y33" s="70"/>
      <c r="Z33" s="70"/>
    </row>
    <row r="34" spans="1:34" ht="24.75" customHeight="1" x14ac:dyDescent="0.25">
      <c r="A34" s="597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597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598" t="s">
        <v>32</v>
      </c>
      <c r="AD35" s="598"/>
      <c r="AE35" s="598"/>
      <c r="AF35" s="598"/>
      <c r="AG35" s="598"/>
      <c r="AH35" s="598"/>
    </row>
    <row r="36" spans="1:34" ht="24.75" customHeight="1" x14ac:dyDescent="0.25">
      <c r="A36" s="597"/>
      <c r="B36" s="204" t="s">
        <v>10</v>
      </c>
      <c r="C36" s="180"/>
      <c r="D36" s="186">
        <f t="shared" si="26"/>
        <v>24409.444</v>
      </c>
      <c r="E36" s="186">
        <f t="shared" si="26"/>
        <v>120511.105</v>
      </c>
      <c r="F36" s="182">
        <f t="shared" si="23"/>
        <v>4.9370688246729424</v>
      </c>
      <c r="G36" s="181">
        <f t="shared" si="27"/>
        <v>1877.7829999999999</v>
      </c>
      <c r="H36" s="186">
        <f t="shared" si="27"/>
        <v>9620.8979999999992</v>
      </c>
      <c r="I36" s="182">
        <f t="shared" ref="I36" si="32">H36/G36</f>
        <v>5.1235408990282689</v>
      </c>
      <c r="J36" s="181">
        <f t="shared" si="30"/>
        <v>8017.3269999999993</v>
      </c>
      <c r="K36" s="186">
        <f>K10+K18+K26</f>
        <v>36387.834000000003</v>
      </c>
      <c r="L36" s="182">
        <f t="shared" si="28"/>
        <v>4.5386491033732321</v>
      </c>
      <c r="M36" s="181">
        <f>M10+M18+M26</f>
        <v>7545.0510000000004</v>
      </c>
      <c r="N36" s="186">
        <f>N10+N18+N26</f>
        <v>24833.993999999999</v>
      </c>
      <c r="O36" s="182">
        <f t="shared" si="29"/>
        <v>3.2914282487951372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41849.604999999996</v>
      </c>
      <c r="S36" s="186">
        <f>S10+S18+S26</f>
        <v>191353.83100000001</v>
      </c>
      <c r="T36" s="182">
        <f t="shared" ref="T36" si="33">S36/R36</f>
        <v>4.5724166572181515</v>
      </c>
      <c r="U36" s="176">
        <f t="shared" si="4"/>
        <v>5.486899988661782</v>
      </c>
      <c r="V36" s="115"/>
      <c r="W36" s="16"/>
      <c r="X36" s="16"/>
      <c r="Y36" s="70"/>
      <c r="Z36" s="70"/>
      <c r="AC36" s="598"/>
      <c r="AD36" s="598"/>
      <c r="AE36" s="598"/>
      <c r="AF36" s="598"/>
      <c r="AG36" s="598"/>
      <c r="AH36" s="598"/>
    </row>
    <row r="37" spans="1:34" ht="24.75" customHeight="1" x14ac:dyDescent="0.25">
      <c r="A37" s="597"/>
      <c r="B37" s="204" t="s">
        <v>11</v>
      </c>
      <c r="C37" s="180"/>
      <c r="D37" s="186">
        <f t="shared" si="26"/>
        <v>1042.684</v>
      </c>
      <c r="E37" s="186">
        <f t="shared" si="26"/>
        <v>5260.451</v>
      </c>
      <c r="F37" s="182">
        <f t="shared" si="23"/>
        <v>5.045105707961377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252.18799999999999</v>
      </c>
      <c r="K37" s="206">
        <f>K11+K19+K27</f>
        <v>1265.307</v>
      </c>
      <c r="L37" s="182">
        <f t="shared" si="28"/>
        <v>5.0173164464605771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1294.8719999999998</v>
      </c>
      <c r="S37" s="186">
        <f>S11+S19+S27</f>
        <v>6525.7579999999998</v>
      </c>
      <c r="T37" s="182">
        <f>S37/R37</f>
        <v>5.0396934986624169</v>
      </c>
      <c r="U37" s="176">
        <f t="shared" si="4"/>
        <v>6.0476321983948997</v>
      </c>
      <c r="V37" s="115"/>
      <c r="W37" s="16"/>
      <c r="X37" s="16"/>
      <c r="Y37" s="70"/>
      <c r="Z37" s="70"/>
      <c r="AC37" s="598"/>
      <c r="AD37" s="598"/>
      <c r="AE37" s="598"/>
      <c r="AF37" s="598"/>
      <c r="AG37" s="598"/>
      <c r="AH37" s="598"/>
    </row>
    <row r="38" spans="1:34" ht="24.75" customHeight="1" x14ac:dyDescent="0.25">
      <c r="A38" s="597"/>
      <c r="B38" s="204" t="s">
        <v>12</v>
      </c>
      <c r="C38" s="180"/>
      <c r="D38" s="186">
        <f t="shared" si="26"/>
        <v>13934.02</v>
      </c>
      <c r="E38" s="186">
        <f t="shared" si="26"/>
        <v>76408.024000000005</v>
      </c>
      <c r="F38" s="182">
        <f t="shared" si="23"/>
        <v>5.4835592312914727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943.02199999999993</v>
      </c>
      <c r="K38" s="186">
        <f>K12+K20+K28</f>
        <v>4589.8209999999999</v>
      </c>
      <c r="L38" s="182">
        <f t="shared" si="28"/>
        <v>4.8671409574750113</v>
      </c>
      <c r="M38" s="181">
        <f>M12+M20+M28</f>
        <v>976.72799999999995</v>
      </c>
      <c r="N38" s="186">
        <f>N12+N20+N28</f>
        <v>3227.4250000000002</v>
      </c>
      <c r="O38" s="182">
        <f t="shared" si="29"/>
        <v>3.3043232097369999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15853.77</v>
      </c>
      <c r="S38" s="186">
        <f>S12+S20+S28</f>
        <v>84225.26999999999</v>
      </c>
      <c r="T38" s="182">
        <f>S38/R38</f>
        <v>5.3126335250227541</v>
      </c>
      <c r="U38" s="176">
        <f t="shared" si="4"/>
        <v>6.3751602300273049</v>
      </c>
      <c r="V38" s="115"/>
      <c r="W38" s="16"/>
      <c r="X38" s="16"/>
      <c r="Y38" s="70"/>
      <c r="Z38" s="70"/>
      <c r="AC38" s="598"/>
      <c r="AD38" s="598"/>
      <c r="AE38" s="598"/>
      <c r="AF38" s="598"/>
      <c r="AG38" s="598"/>
      <c r="AH38" s="598"/>
    </row>
    <row r="39" spans="1:34" ht="24.75" customHeight="1" x14ac:dyDescent="0.25">
      <c r="A39" s="597"/>
      <c r="B39" s="204" t="s">
        <v>13</v>
      </c>
      <c r="C39" s="207"/>
      <c r="D39" s="186">
        <f t="shared" si="26"/>
        <v>46.548999999999999</v>
      </c>
      <c r="E39" s="206">
        <f t="shared" si="26"/>
        <v>235.98500000000001</v>
      </c>
      <c r="F39" s="182">
        <f t="shared" si="23"/>
        <v>5.0696040731272429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46.548999999999999</v>
      </c>
      <c r="S39" s="186">
        <f>S13+S21+S29</f>
        <v>235.98500000000001</v>
      </c>
      <c r="T39" s="182">
        <f>S39/R39</f>
        <v>5.0696040731272429</v>
      </c>
      <c r="U39" s="176">
        <f t="shared" si="4"/>
        <v>6.0835248877526915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619" t="s">
        <v>75</v>
      </c>
      <c r="T44" s="619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FF0000"/>
    <pageSetUpPr fitToPage="1"/>
  </sheetPr>
  <dimension ref="A1:AK46"/>
  <sheetViews>
    <sheetView zoomScale="80" zoomScaleNormal="80" zoomScaleSheetLayoutView="8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B2" sqref="B2:U39"/>
    </sheetView>
  </sheetViews>
  <sheetFormatPr defaultRowHeight="15" x14ac:dyDescent="0.25"/>
  <cols>
    <col min="1" max="1" width="2" customWidth="1"/>
    <col min="2" max="2" width="44.28515625" customWidth="1"/>
    <col min="3" max="3" width="8.7109375" style="3" customWidth="1"/>
    <col min="4" max="4" width="0.140625" hidden="1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610" t="s">
        <v>73</v>
      </c>
      <c r="S1" s="610"/>
      <c r="T1" s="610"/>
      <c r="U1" s="146"/>
      <c r="V1" s="117"/>
    </row>
    <row r="2" spans="1:37" s="112" customFormat="1" ht="85.5" customHeight="1" x14ac:dyDescent="0.25">
      <c r="B2" s="612" t="s">
        <v>79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119"/>
      <c r="W2" s="119"/>
      <c r="X2" s="116"/>
      <c r="Y2" s="603">
        <v>3</v>
      </c>
      <c r="Z2" s="603"/>
      <c r="AA2" s="604">
        <v>5</v>
      </c>
      <c r="AB2" s="604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160" t="s">
        <v>26</v>
      </c>
      <c r="Q4" s="161"/>
      <c r="R4" s="608" t="s">
        <v>26</v>
      </c>
      <c r="S4" s="608"/>
      <c r="T4" s="608"/>
      <c r="U4" s="608"/>
      <c r="V4" s="120"/>
      <c r="W4" s="18"/>
      <c r="X4" s="18"/>
      <c r="Y4" s="600" t="s">
        <v>16</v>
      </c>
      <c r="Z4" s="600"/>
      <c r="AA4" s="600"/>
      <c r="AB4" s="600"/>
      <c r="AC4" s="600"/>
      <c r="AD4" s="601"/>
      <c r="AF4" s="599" t="s">
        <v>19</v>
      </c>
      <c r="AG4" s="600"/>
      <c r="AH4" s="600"/>
      <c r="AI4" s="600"/>
      <c r="AJ4" s="600"/>
      <c r="AK4" s="601"/>
    </row>
    <row r="5" spans="1:37" ht="61.5" customHeight="1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602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9">
        <f t="shared" ref="J6:K13" si="0">AC6</f>
        <v>85.844999999999999</v>
      </c>
      <c r="K6" s="230">
        <f t="shared" si="0"/>
        <v>554.93499999999995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85.844999999999999</v>
      </c>
      <c r="S6" s="175">
        <f>N6+K6+H6+E6</f>
        <v>554.93499999999995</v>
      </c>
      <c r="T6" s="176">
        <f>S6/R6</f>
        <v>6.4643834818568342</v>
      </c>
      <c r="U6" s="176">
        <f>T6*1.2</f>
        <v>7.7572601782282007</v>
      </c>
      <c r="V6" s="121"/>
      <c r="W6" s="12"/>
      <c r="X6" s="12"/>
      <c r="Y6" s="130">
        <f>Y7+Y8+Y9+Y10+Y11+Y12+Y13</f>
        <v>85.844999999999999</v>
      </c>
      <c r="Z6" s="50">
        <f t="shared" ref="Z6:AB6" si="1">Z7+Z8+Z9+Z10+Z11+Z12+Z13</f>
        <v>210.77799999999999</v>
      </c>
      <c r="AA6" s="50">
        <f t="shared" si="1"/>
        <v>0.42899999999999999</v>
      </c>
      <c r="AB6" s="50">
        <f t="shared" si="1"/>
        <v>344.15699999999998</v>
      </c>
      <c r="AC6" s="19">
        <f t="shared" ref="AC6:AC13" si="2">Y6</f>
        <v>85.844999999999999</v>
      </c>
      <c r="AD6" s="19">
        <f t="shared" ref="AD6:AD13" si="3">Z6+AB6</f>
        <v>554.93499999999995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602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31">
        <f t="shared" si="0"/>
        <v>0</v>
      </c>
      <c r="K7" s="232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602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31">
        <f t="shared" si="0"/>
        <v>0</v>
      </c>
      <c r="K8" s="232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602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31">
        <f t="shared" si="0"/>
        <v>0</v>
      </c>
      <c r="K9" s="232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602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31">
        <f t="shared" si="0"/>
        <v>85.844999999999999</v>
      </c>
      <c r="K10" s="232">
        <f t="shared" si="0"/>
        <v>554.93499999999995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85.844999999999999</v>
      </c>
      <c r="S10" s="188">
        <f>N10+K10+H10+E10</f>
        <v>554.93499999999995</v>
      </c>
      <c r="T10" s="183">
        <f t="shared" ref="T10:T27" si="9">S10/R10</f>
        <v>6.4643834818568342</v>
      </c>
      <c r="U10" s="176">
        <f t="shared" si="4"/>
        <v>7.7572601782282007</v>
      </c>
      <c r="V10" s="122"/>
      <c r="W10" s="12"/>
      <c r="X10" s="12"/>
      <c r="Y10" s="131">
        <v>85.844999999999999</v>
      </c>
      <c r="Z10" s="51">
        <v>210.77799999999999</v>
      </c>
      <c r="AA10" s="51">
        <v>0.42899999999999999</v>
      </c>
      <c r="AB10" s="51">
        <v>344.15699999999998</v>
      </c>
      <c r="AC10" s="19">
        <f t="shared" si="2"/>
        <v>85.844999999999999</v>
      </c>
      <c r="AD10" s="19">
        <f t="shared" si="3"/>
        <v>554.93499999999995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602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31">
        <f t="shared" si="0"/>
        <v>0</v>
      </c>
      <c r="K11" s="232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602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31">
        <f t="shared" si="0"/>
        <v>0</v>
      </c>
      <c r="K12" s="232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602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31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602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11035.369999999999</v>
      </c>
      <c r="K14" s="175">
        <f>SUM(K15:K21)</f>
        <v>47160.851000000002</v>
      </c>
      <c r="L14" s="173">
        <f>K14/J14</f>
        <v>4.2736084970417849</v>
      </c>
      <c r="M14" s="174">
        <f>SUM(M15:M21)</f>
        <v>6922.1390000000001</v>
      </c>
      <c r="N14" s="175">
        <f>N15+N16+N17+N18+N19+N20+N21</f>
        <v>20617.984</v>
      </c>
      <c r="O14" s="173">
        <f t="shared" si="8"/>
        <v>2.9785567726969946</v>
      </c>
      <c r="P14" s="177"/>
      <c r="Q14" s="178"/>
      <c r="R14" s="174">
        <f>M14+J14+G14+D14</f>
        <v>17957.508999999998</v>
      </c>
      <c r="S14" s="175">
        <f>N14+K14+H14+E14</f>
        <v>67778.835000000006</v>
      </c>
      <c r="T14" s="173">
        <f>S14/R14</f>
        <v>3.774400725624028</v>
      </c>
      <c r="U14" s="176">
        <f t="shared" si="4"/>
        <v>4.529280870748833</v>
      </c>
      <c r="V14" s="123"/>
      <c r="W14" s="12"/>
      <c r="X14" s="12"/>
      <c r="Y14" s="132">
        <f>SUM(Y15:Y21)</f>
        <v>11035.369999999999</v>
      </c>
      <c r="Z14" s="69">
        <f>SUM(Z15:Z21)</f>
        <v>32971.892999999996</v>
      </c>
      <c r="AA14" s="69">
        <f>SUM(AA15:AA21)</f>
        <v>17.698</v>
      </c>
      <c r="AB14" s="69">
        <f>SUM(AB15:AB21)</f>
        <v>14188.958000000001</v>
      </c>
      <c r="AC14" s="19">
        <f>Y14</f>
        <v>11035.369999999999</v>
      </c>
      <c r="AD14" s="19">
        <f>Z14+AB14</f>
        <v>47160.850999999995</v>
      </c>
      <c r="AE14" s="48"/>
      <c r="AF14" s="69">
        <f t="shared" ref="AF14:AH14" si="10">SUM(AF15:AF21)</f>
        <v>6922.1390000000001</v>
      </c>
      <c r="AG14" s="69">
        <f t="shared" si="10"/>
        <v>12205.929</v>
      </c>
      <c r="AH14" s="69">
        <f t="shared" si="10"/>
        <v>10.124000000000001</v>
      </c>
      <c r="AI14" s="69">
        <f>SUM(AI15:AI21)</f>
        <v>8412.0550000000003</v>
      </c>
      <c r="AJ14" s="4">
        <f t="shared" si="5"/>
        <v>6922.1390000000001</v>
      </c>
      <c r="AK14" s="87">
        <f>AG14+AI14</f>
        <v>20617.984</v>
      </c>
    </row>
    <row r="15" spans="1:37" ht="15.75" x14ac:dyDescent="0.25">
      <c r="A15" s="602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1838.0260000000001</v>
      </c>
      <c r="K15" s="186">
        <f t="shared" si="11"/>
        <v>6865.0609999999997</v>
      </c>
      <c r="L15" s="182">
        <f t="shared" ref="L15:L26" si="12">K15/J15</f>
        <v>3.7350184382593064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1838.0260000000001</v>
      </c>
      <c r="S15" s="188">
        <f>N15+K15+H15+E15</f>
        <v>6865.0609999999997</v>
      </c>
      <c r="T15" s="183">
        <f t="shared" si="9"/>
        <v>3.7350184382593064</v>
      </c>
      <c r="U15" s="176">
        <f t="shared" si="4"/>
        <v>4.4820221259111674</v>
      </c>
      <c r="V15" s="122"/>
      <c r="W15" s="13"/>
      <c r="X15" s="13"/>
      <c r="Y15" s="133">
        <v>1838.0260000000001</v>
      </c>
      <c r="Z15" s="68">
        <v>4547.567</v>
      </c>
      <c r="AA15" s="53">
        <v>2.8919999999999999</v>
      </c>
      <c r="AB15" s="52">
        <v>2317.4940000000001</v>
      </c>
      <c r="AC15" s="19">
        <f t="shared" ref="AC15:AC29" si="13">Y15</f>
        <v>1838.0260000000001</v>
      </c>
      <c r="AD15" s="19">
        <f>Z15+AB15</f>
        <v>6865.0609999999997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602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602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602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8208.5370000000003</v>
      </c>
      <c r="K18" s="186">
        <f t="shared" si="11"/>
        <v>35526.976000000002</v>
      </c>
      <c r="L18" s="182">
        <f t="shared" si="12"/>
        <v>4.3280521242701351</v>
      </c>
      <c r="M18" s="181">
        <f>AJ18</f>
        <v>6264.1540000000005</v>
      </c>
      <c r="N18" s="186">
        <f t="shared" si="7"/>
        <v>18534.817999999999</v>
      </c>
      <c r="O18" s="182">
        <f t="shared" si="8"/>
        <v>2.9588701044067558</v>
      </c>
      <c r="P18" s="177"/>
      <c r="Q18" s="178"/>
      <c r="R18" s="187">
        <f>M18+J18+G18+D18</f>
        <v>14472.691000000001</v>
      </c>
      <c r="S18" s="188">
        <f t="shared" si="15"/>
        <v>54061.794000000002</v>
      </c>
      <c r="T18" s="183">
        <f t="shared" si="9"/>
        <v>3.7354348268749744</v>
      </c>
      <c r="U18" s="176">
        <f t="shared" si="4"/>
        <v>4.4825217922499689</v>
      </c>
      <c r="V18" s="122"/>
      <c r="W18" s="13"/>
      <c r="X18" s="13"/>
      <c r="Y18" s="133">
        <v>8208.5370000000003</v>
      </c>
      <c r="Z18" s="68">
        <v>24991.573</v>
      </c>
      <c r="AA18" s="53">
        <v>13.14</v>
      </c>
      <c r="AB18" s="52">
        <v>10535.403</v>
      </c>
      <c r="AC18" s="19">
        <f t="shared" si="13"/>
        <v>8208.5370000000003</v>
      </c>
      <c r="AD18" s="19">
        <f t="shared" si="14"/>
        <v>35526.976000000002</v>
      </c>
      <c r="AE18" s="48"/>
      <c r="AF18" s="27">
        <v>6264.1540000000005</v>
      </c>
      <c r="AG18" s="27">
        <v>10971.694</v>
      </c>
      <c r="AH18" s="27">
        <v>9.0660000000000007</v>
      </c>
      <c r="AI18" s="27">
        <v>7563.1239999999998</v>
      </c>
      <c r="AJ18" s="4">
        <f t="shared" si="5"/>
        <v>6264.1540000000005</v>
      </c>
      <c r="AK18" s="87">
        <f>AG18+AI18</f>
        <v>18534.817999999999</v>
      </c>
    </row>
    <row r="19" spans="1:37" ht="15.75" x14ac:dyDescent="0.25">
      <c r="A19" s="602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206.864</v>
      </c>
      <c r="K19" s="186">
        <f t="shared" si="11"/>
        <v>1022.5359999999999</v>
      </c>
      <c r="L19" s="182">
        <f t="shared" si="12"/>
        <v>4.9430350375125682</v>
      </c>
      <c r="M19" s="181"/>
      <c r="N19" s="186"/>
      <c r="O19" s="182"/>
      <c r="P19" s="177"/>
      <c r="Q19" s="178"/>
      <c r="R19" s="187">
        <f t="shared" si="15"/>
        <v>206.864</v>
      </c>
      <c r="S19" s="188">
        <f t="shared" si="15"/>
        <v>1022.5359999999999</v>
      </c>
      <c r="T19" s="183">
        <f t="shared" si="9"/>
        <v>4.9430350375125682</v>
      </c>
      <c r="U19" s="176">
        <f t="shared" si="4"/>
        <v>5.9316420450150815</v>
      </c>
      <c r="V19" s="122"/>
      <c r="W19" s="13"/>
      <c r="X19" s="13"/>
      <c r="Y19" s="133">
        <v>206.864</v>
      </c>
      <c r="Z19" s="68">
        <v>741.01199999999994</v>
      </c>
      <c r="AA19" s="53">
        <v>0.35099999999999998</v>
      </c>
      <c r="AB19" s="52">
        <v>281.524</v>
      </c>
      <c r="AC19" s="19">
        <f t="shared" si="13"/>
        <v>206.864</v>
      </c>
      <c r="AD19" s="19">
        <f t="shared" si="14"/>
        <v>1022.5359999999999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602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781.94299999999998</v>
      </c>
      <c r="K20" s="186">
        <f t="shared" si="11"/>
        <v>3746.2780000000002</v>
      </c>
      <c r="L20" s="182">
        <f t="shared" si="12"/>
        <v>4.7909860437397613</v>
      </c>
      <c r="M20" s="181">
        <f t="shared" si="7"/>
        <v>657.98500000000001</v>
      </c>
      <c r="N20" s="186">
        <f t="shared" si="7"/>
        <v>2083.1660000000002</v>
      </c>
      <c r="O20" s="182">
        <f t="shared" si="8"/>
        <v>3.1659779478255583</v>
      </c>
      <c r="P20" s="177"/>
      <c r="Q20" s="178"/>
      <c r="R20" s="187">
        <f t="shared" si="15"/>
        <v>1439.9279999999999</v>
      </c>
      <c r="S20" s="188">
        <f>E20+K20+N20</f>
        <v>5829.4440000000004</v>
      </c>
      <c r="T20" s="183">
        <f t="shared" si="9"/>
        <v>4.0484274213710689</v>
      </c>
      <c r="U20" s="176">
        <f t="shared" si="4"/>
        <v>4.8581129056452825</v>
      </c>
      <c r="V20" s="122"/>
      <c r="W20" s="13"/>
      <c r="X20" s="13"/>
      <c r="Y20" s="133">
        <v>781.94299999999998</v>
      </c>
      <c r="Z20" s="68">
        <v>2691.741</v>
      </c>
      <c r="AA20" s="53">
        <v>1.3149999999999999</v>
      </c>
      <c r="AB20" s="52">
        <v>1054.537</v>
      </c>
      <c r="AC20" s="19">
        <f t="shared" si="13"/>
        <v>781.94299999999998</v>
      </c>
      <c r="AD20" s="19">
        <f t="shared" si="14"/>
        <v>3746.2780000000002</v>
      </c>
      <c r="AE20" s="48"/>
      <c r="AF20" s="27">
        <v>657.98500000000001</v>
      </c>
      <c r="AG20" s="27">
        <v>1234.2349999999999</v>
      </c>
      <c r="AH20" s="27">
        <v>1.0580000000000001</v>
      </c>
      <c r="AI20" s="27">
        <v>848.93100000000004</v>
      </c>
      <c r="AJ20" s="4">
        <f t="shared" si="5"/>
        <v>657.98500000000001</v>
      </c>
      <c r="AK20" s="87">
        <f>AG20+AI20</f>
        <v>2083.1660000000002</v>
      </c>
    </row>
    <row r="21" spans="1:37" ht="15.75" x14ac:dyDescent="0.25">
      <c r="A21" s="602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6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602"/>
      <c r="B22" s="168" t="s">
        <v>74</v>
      </c>
      <c r="C22" s="169">
        <v>300</v>
      </c>
      <c r="D22" s="189">
        <f>SUM(D23:D29)</f>
        <v>52285.442999999999</v>
      </c>
      <c r="E22" s="189">
        <f>E23+E24+E25+E26+E27+E28+E29</f>
        <v>263780.97500000003</v>
      </c>
      <c r="F22" s="183">
        <f t="shared" ref="F22:F30" si="16">E22/D22</f>
        <v>5.0450175013339766</v>
      </c>
      <c r="G22" s="189">
        <f>G23+G24+G25+G26+G27+G28+G29</f>
        <v>2206.0140000000001</v>
      </c>
      <c r="H22" s="189">
        <f>H23+H24+H25+H26+H27+H28+H29</f>
        <v>11094.6</v>
      </c>
      <c r="I22" s="176">
        <f>H22/G22</f>
        <v>5.0292518542493383</v>
      </c>
      <c r="J22" s="170">
        <f>J23+J24+J25+J26+J27+J28+J29</f>
        <v>2160.5549999999998</v>
      </c>
      <c r="K22" s="175">
        <f>SUM(K23:K29)</f>
        <v>9219.601999999999</v>
      </c>
      <c r="L22" s="173">
        <f t="shared" si="12"/>
        <v>4.2672378162092608</v>
      </c>
      <c r="M22" s="174">
        <f>SUM(M23:M29)</f>
        <v>2556.6799999999998</v>
      </c>
      <c r="N22" s="175">
        <f>SUM(N23:N29)</f>
        <v>8895.7450000000008</v>
      </c>
      <c r="O22" s="173">
        <f t="shared" si="8"/>
        <v>3.4794127540403967</v>
      </c>
      <c r="P22" s="177"/>
      <c r="Q22" s="178"/>
      <c r="R22" s="174">
        <f>M22+J22+G22+D22</f>
        <v>59208.691999999995</v>
      </c>
      <c r="S22" s="175">
        <f>N22+K22+H22+E22</f>
        <v>292990.92200000002</v>
      </c>
      <c r="T22" s="173">
        <f t="shared" si="9"/>
        <v>4.9484444277201742</v>
      </c>
      <c r="U22" s="176">
        <f t="shared" si="4"/>
        <v>5.9381333132642089</v>
      </c>
      <c r="V22" s="123"/>
      <c r="W22" s="12"/>
      <c r="X22" s="12"/>
      <c r="Y22" s="134">
        <f t="shared" ref="Y22:AB22" si="17">Y23+Y24+Y25+Y26+Y27+Y28+Y29</f>
        <v>2160.5549999999998</v>
      </c>
      <c r="Z22" s="74">
        <f t="shared" si="17"/>
        <v>7665.8579999999993</v>
      </c>
      <c r="AA22" s="74">
        <f t="shared" si="17"/>
        <v>1.9359999999999999</v>
      </c>
      <c r="AB22" s="74">
        <f t="shared" si="17"/>
        <v>1553.7440000000001</v>
      </c>
      <c r="AC22" s="19">
        <f t="shared" si="13"/>
        <v>2160.5549999999998</v>
      </c>
      <c r="AD22" s="19">
        <f>Z22+AB22</f>
        <v>9219.601999999999</v>
      </c>
      <c r="AE22" s="48"/>
      <c r="AF22" s="74">
        <f t="shared" ref="AF22:AJ22" si="18">AF23+AF24+AF25+AF26+AF27+AF28+AF29</f>
        <v>2556.6799999999998</v>
      </c>
      <c r="AG22" s="74">
        <f t="shared" si="18"/>
        <v>5151.5990000000002</v>
      </c>
      <c r="AH22" s="74">
        <f t="shared" si="18"/>
        <v>4.0869999999999997</v>
      </c>
      <c r="AI22" s="74">
        <f t="shared" si="18"/>
        <v>3744.1459999999997</v>
      </c>
      <c r="AJ22" s="52">
        <f t="shared" si="18"/>
        <v>2556.6799999999998</v>
      </c>
      <c r="AK22" s="87">
        <f>AG22+AI22</f>
        <v>8895.744999999999</v>
      </c>
    </row>
    <row r="23" spans="1:37" ht="15.75" x14ac:dyDescent="0.25">
      <c r="A23" s="602"/>
      <c r="B23" s="179" t="s">
        <v>7</v>
      </c>
      <c r="C23" s="180">
        <v>311</v>
      </c>
      <c r="D23" s="185">
        <v>4853.5770000000002</v>
      </c>
      <c r="E23" s="185">
        <v>23065.64</v>
      </c>
      <c r="F23" s="183">
        <f t="shared" si="16"/>
        <v>4.7522971202476025</v>
      </c>
      <c r="G23" s="223">
        <v>0</v>
      </c>
      <c r="H23" s="223">
        <v>0</v>
      </c>
      <c r="I23" s="182"/>
      <c r="J23" s="181">
        <f>AC23</f>
        <v>188.25</v>
      </c>
      <c r="K23" s="181">
        <f>AD23</f>
        <v>825.95399999999995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5041.8270000000002</v>
      </c>
      <c r="S23" s="188">
        <f>N23+K23+H23+E23</f>
        <v>23891.594000000001</v>
      </c>
      <c r="T23" s="183">
        <f t="shared" si="9"/>
        <v>4.7386778641948641</v>
      </c>
      <c r="U23" s="176">
        <f t="shared" si="4"/>
        <v>5.6864134370338366</v>
      </c>
      <c r="V23" s="122"/>
      <c r="W23" s="13"/>
      <c r="X23" s="13"/>
      <c r="Y23" s="133">
        <v>188.25</v>
      </c>
      <c r="Z23" s="68">
        <v>693.94899999999996</v>
      </c>
      <c r="AA23" s="53">
        <v>0.16500000000000001</v>
      </c>
      <c r="AB23" s="52">
        <v>132.005</v>
      </c>
      <c r="AC23" s="19">
        <f t="shared" si="13"/>
        <v>188.25</v>
      </c>
      <c r="AD23" s="19">
        <f t="shared" si="14"/>
        <v>825.95399999999995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602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>AC24</f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602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602"/>
      <c r="B26" s="179" t="s">
        <v>10</v>
      </c>
      <c r="C26" s="180">
        <v>341</v>
      </c>
      <c r="D26" s="185">
        <v>27774.225999999999</v>
      </c>
      <c r="E26" s="185">
        <v>136001.02600000001</v>
      </c>
      <c r="F26" s="183">
        <f t="shared" si="16"/>
        <v>4.8966630429233211</v>
      </c>
      <c r="G26" s="185">
        <v>2206.0140000000001</v>
      </c>
      <c r="H26" s="185">
        <v>11094.6</v>
      </c>
      <c r="I26" s="182">
        <f>H26/G26</f>
        <v>5.0292518542493383</v>
      </c>
      <c r="J26" s="181">
        <f t="shared" si="11"/>
        <v>1709.0609999999999</v>
      </c>
      <c r="K26" s="181">
        <f t="shared" si="19"/>
        <v>7238.6409999999996</v>
      </c>
      <c r="L26" s="182">
        <f t="shared" si="12"/>
        <v>4.2354491735520261</v>
      </c>
      <c r="M26" s="181">
        <f t="shared" si="7"/>
        <v>2137.625</v>
      </c>
      <c r="N26" s="186">
        <f t="shared" si="7"/>
        <v>7564.8760000000002</v>
      </c>
      <c r="O26" s="182">
        <f t="shared" si="8"/>
        <v>3.538916320683001</v>
      </c>
      <c r="P26" s="177"/>
      <c r="Q26" s="178"/>
      <c r="R26" s="187">
        <f t="shared" si="15"/>
        <v>33826.925999999999</v>
      </c>
      <c r="S26" s="188">
        <f t="shared" si="15"/>
        <v>161899.14300000001</v>
      </c>
      <c r="T26" s="183">
        <f t="shared" si="9"/>
        <v>4.7861027336625268</v>
      </c>
      <c r="U26" s="176">
        <f t="shared" si="4"/>
        <v>5.7433232803950318</v>
      </c>
      <c r="V26" s="122"/>
      <c r="W26" s="13"/>
      <c r="X26" s="13"/>
      <c r="Y26" s="133">
        <v>1709.0609999999999</v>
      </c>
      <c r="Z26" s="68">
        <v>6001.509</v>
      </c>
      <c r="AA26" s="53">
        <v>1.5409999999999999</v>
      </c>
      <c r="AB26" s="52">
        <v>1237.1320000000001</v>
      </c>
      <c r="AC26" s="19">
        <f t="shared" si="13"/>
        <v>1709.0609999999999</v>
      </c>
      <c r="AD26" s="19">
        <f t="shared" si="14"/>
        <v>7238.6409999999996</v>
      </c>
      <c r="AE26" s="48"/>
      <c r="AF26" s="29">
        <v>2137.625</v>
      </c>
      <c r="AG26" s="29">
        <v>4301.8649999999998</v>
      </c>
      <c r="AH26" s="29">
        <v>3.4860000000000002</v>
      </c>
      <c r="AI26" s="29">
        <v>3263.011</v>
      </c>
      <c r="AJ26" s="4">
        <f t="shared" si="5"/>
        <v>2137.625</v>
      </c>
      <c r="AK26" s="87">
        <f>AG26+AI26</f>
        <v>7564.8760000000002</v>
      </c>
    </row>
    <row r="27" spans="1:37" ht="15.75" x14ac:dyDescent="0.25">
      <c r="A27" s="602"/>
      <c r="B27" s="179" t="s">
        <v>11</v>
      </c>
      <c r="C27" s="180">
        <v>351</v>
      </c>
      <c r="D27" s="185">
        <v>2131.8159999999998</v>
      </c>
      <c r="E27" s="185">
        <v>11028.83</v>
      </c>
      <c r="F27" s="183">
        <f t="shared" si="16"/>
        <v>5.1734436743133561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2131.8159999999998</v>
      </c>
      <c r="S27" s="188">
        <f t="shared" si="15"/>
        <v>11028.83</v>
      </c>
      <c r="T27" s="183">
        <f t="shared" si="9"/>
        <v>5.1734436743133561</v>
      </c>
      <c r="U27" s="176">
        <f t="shared" si="4"/>
        <v>6.2081324091760273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602"/>
      <c r="B28" s="179" t="s">
        <v>12</v>
      </c>
      <c r="C28" s="180">
        <v>361</v>
      </c>
      <c r="D28" s="185">
        <v>17470.715</v>
      </c>
      <c r="E28" s="185">
        <v>93418.709000000003</v>
      </c>
      <c r="F28" s="183">
        <f t="shared" si="16"/>
        <v>5.3471600332327558</v>
      </c>
      <c r="G28" s="223">
        <v>0</v>
      </c>
      <c r="H28" s="223">
        <v>0</v>
      </c>
      <c r="I28" s="182"/>
      <c r="J28" s="181">
        <f t="shared" si="11"/>
        <v>263.24400000000003</v>
      </c>
      <c r="K28" s="181">
        <f t="shared" si="19"/>
        <v>1155.0070000000001</v>
      </c>
      <c r="L28" s="182"/>
      <c r="M28" s="181">
        <f t="shared" si="7"/>
        <v>419.05500000000001</v>
      </c>
      <c r="N28" s="186">
        <f t="shared" si="7"/>
        <v>1330.8690000000001</v>
      </c>
      <c r="O28" s="182">
        <f t="shared" si="8"/>
        <v>3.1758814475426855</v>
      </c>
      <c r="P28" s="177"/>
      <c r="Q28" s="178"/>
      <c r="R28" s="187">
        <f t="shared" si="15"/>
        <v>18153.013999999999</v>
      </c>
      <c r="S28" s="188">
        <f>N28+K28+H28+E28</f>
        <v>95904.585000000006</v>
      </c>
      <c r="T28" s="183">
        <f>S28/R28</f>
        <v>5.2831218551365637</v>
      </c>
      <c r="U28" s="176">
        <f t="shared" si="4"/>
        <v>6.339746226163876</v>
      </c>
      <c r="V28" s="122"/>
      <c r="W28" s="13"/>
      <c r="X28" s="13"/>
      <c r="Y28" s="133">
        <v>263.24400000000003</v>
      </c>
      <c r="Z28" s="68">
        <v>970.4</v>
      </c>
      <c r="AA28" s="53">
        <v>0.23</v>
      </c>
      <c r="AB28" s="52">
        <v>184.607</v>
      </c>
      <c r="AC28" s="19">
        <f t="shared" si="13"/>
        <v>263.24400000000003</v>
      </c>
      <c r="AD28" s="19">
        <f t="shared" si="14"/>
        <v>1155.0070000000001</v>
      </c>
      <c r="AE28" s="48"/>
      <c r="AF28" s="29">
        <v>419.05500000000001</v>
      </c>
      <c r="AG28" s="29">
        <v>849.73400000000004</v>
      </c>
      <c r="AH28" s="29">
        <v>0.60099999999999998</v>
      </c>
      <c r="AI28" s="29">
        <v>481.13499999999999</v>
      </c>
      <c r="AJ28" s="4">
        <f t="shared" si="5"/>
        <v>419.05500000000001</v>
      </c>
      <c r="AK28" s="87">
        <f>AG28+AI28</f>
        <v>1330.8690000000001</v>
      </c>
    </row>
    <row r="29" spans="1:37" ht="15.75" x14ac:dyDescent="0.25">
      <c r="A29" s="602"/>
      <c r="B29" s="179" t="s">
        <v>13</v>
      </c>
      <c r="C29" s="180">
        <v>371</v>
      </c>
      <c r="D29" s="185">
        <v>55.109000000000002</v>
      </c>
      <c r="E29" s="185">
        <v>266.77</v>
      </c>
      <c r="F29" s="183">
        <f t="shared" si="16"/>
        <v>4.840770110145348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55.109000000000002</v>
      </c>
      <c r="Q29" s="182">
        <f>E29</f>
        <v>266.77</v>
      </c>
      <c r="R29" s="182">
        <f t="shared" si="15"/>
        <v>55.109000000000002</v>
      </c>
      <c r="S29" s="182">
        <f>N29+K29+H29+E29</f>
        <v>266.77</v>
      </c>
      <c r="T29" s="182">
        <f>S29/R29</f>
        <v>4.840770110145348</v>
      </c>
      <c r="U29" s="176">
        <f t="shared" si="4"/>
        <v>5.8089241321744174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602"/>
      <c r="B30" s="168" t="s">
        <v>15</v>
      </c>
      <c r="C30" s="169">
        <v>500</v>
      </c>
      <c r="D30" s="189">
        <v>59271.7</v>
      </c>
      <c r="E30" s="189">
        <v>208919.35699999999</v>
      </c>
      <c r="F30" s="183">
        <f t="shared" si="16"/>
        <v>3.5247741670982946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59271.7</v>
      </c>
      <c r="S30" s="175">
        <f>E30+H30+K30+N30</f>
        <v>208919.35699999999</v>
      </c>
      <c r="T30" s="176">
        <f>S30/R30</f>
        <v>3.5247741670982946</v>
      </c>
      <c r="U30" s="176">
        <f t="shared" si="4"/>
        <v>4.2297290005179535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52285.442999999999</v>
      </c>
      <c r="E31" s="155">
        <f>E22+E14</f>
        <v>263780.97500000003</v>
      </c>
      <c r="F31" s="193">
        <f>E31/D31</f>
        <v>5.0450175013339766</v>
      </c>
      <c r="G31" s="155">
        <f>G22+G14</f>
        <v>2206.0140000000001</v>
      </c>
      <c r="H31" s="155">
        <f>H22+H14</f>
        <v>11094.6</v>
      </c>
      <c r="I31" s="193">
        <f>H31/G31</f>
        <v>5.0292518542493383</v>
      </c>
      <c r="J31" s="155">
        <f>J14+J22</f>
        <v>13195.924999999999</v>
      </c>
      <c r="K31" s="155">
        <f>K14+K22</f>
        <v>56380.453000000001</v>
      </c>
      <c r="L31" s="193">
        <f>K31/J31</f>
        <v>4.2725654321315103</v>
      </c>
      <c r="M31" s="155">
        <f>M6+M14+M22</f>
        <v>9478.8189999999995</v>
      </c>
      <c r="N31" s="155">
        <f>N6+N14+N22</f>
        <v>29513.728999999999</v>
      </c>
      <c r="O31" s="193">
        <f>N31/M31</f>
        <v>3.1136504452717157</v>
      </c>
      <c r="P31" s="194"/>
      <c r="Q31" s="195"/>
      <c r="R31" s="155">
        <f>R6+R14+R22</f>
        <v>77252.046000000002</v>
      </c>
      <c r="S31" s="155">
        <f>S6+S14+S22</f>
        <v>361324.69200000004</v>
      </c>
      <c r="T31" s="196">
        <f>S31/R31</f>
        <v>4.6772184130890206</v>
      </c>
      <c r="U31" s="176">
        <f t="shared" si="4"/>
        <v>5.6126620957068249</v>
      </c>
      <c r="V31" s="124"/>
      <c r="W31" s="14"/>
      <c r="X31" s="14"/>
      <c r="Y31" s="135">
        <f t="shared" ref="Y31:AD31" si="21">Y6+Y14+Y22</f>
        <v>13281.769999999999</v>
      </c>
      <c r="Z31" s="23">
        <f t="shared" si="21"/>
        <v>40848.528999999995</v>
      </c>
      <c r="AA31" s="23">
        <f t="shared" si="21"/>
        <v>20.062999999999999</v>
      </c>
      <c r="AB31" s="23">
        <f t="shared" si="21"/>
        <v>16086.859</v>
      </c>
      <c r="AC31" s="23">
        <f t="shared" si="21"/>
        <v>13281.769999999999</v>
      </c>
      <c r="AD31" s="23">
        <f t="shared" si="21"/>
        <v>56935.387999999992</v>
      </c>
      <c r="AF31" s="23">
        <f>AF6+AF14+AF22</f>
        <v>9478.8189999999995</v>
      </c>
      <c r="AG31" s="23">
        <f t="shared" ref="AG31:AJ31" si="22">AG6+AG14+AG22</f>
        <v>17357.527999999998</v>
      </c>
      <c r="AH31" s="23">
        <f t="shared" si="22"/>
        <v>14.211</v>
      </c>
      <c r="AI31" s="23">
        <f t="shared" si="22"/>
        <v>12156.201000000001</v>
      </c>
      <c r="AJ31" s="23">
        <f t="shared" si="22"/>
        <v>9478.8189999999995</v>
      </c>
      <c r="AK31" s="23" t="e">
        <f>AK6+AK14+AK22+#REF!</f>
        <v>#REF!</v>
      </c>
    </row>
    <row r="32" spans="1:37" ht="30.75" customHeight="1" x14ac:dyDescent="0.25">
      <c r="B32" s="197" t="s">
        <v>22</v>
      </c>
      <c r="C32" s="198"/>
      <c r="D32" s="199">
        <f>SUM(D33:D39)</f>
        <v>52285.442999999999</v>
      </c>
      <c r="E32" s="199">
        <f>SUM(E33:E39)</f>
        <v>263780.97500000003</v>
      </c>
      <c r="F32" s="193">
        <f t="shared" ref="F32:F39" si="23">E32/D32</f>
        <v>5.0450175013339766</v>
      </c>
      <c r="G32" s="199">
        <f>G31</f>
        <v>2206.0140000000001</v>
      </c>
      <c r="H32" s="199">
        <f t="shared" ref="H32:O32" si="24">H31</f>
        <v>11094.6</v>
      </c>
      <c r="I32" s="200">
        <f t="shared" si="24"/>
        <v>5.0292518542493383</v>
      </c>
      <c r="J32" s="199">
        <f t="shared" si="24"/>
        <v>13195.924999999999</v>
      </c>
      <c r="K32" s="199">
        <f>K31</f>
        <v>56380.453000000001</v>
      </c>
      <c r="L32" s="200">
        <f t="shared" si="24"/>
        <v>4.2725654321315103</v>
      </c>
      <c r="M32" s="199">
        <f t="shared" si="24"/>
        <v>9478.8189999999995</v>
      </c>
      <c r="N32" s="199">
        <f t="shared" si="24"/>
        <v>29513.728999999999</v>
      </c>
      <c r="O32" s="200">
        <f t="shared" si="24"/>
        <v>3.1136504452717157</v>
      </c>
      <c r="P32" s="201"/>
      <c r="Q32" s="201"/>
      <c r="R32" s="202">
        <f>R31</f>
        <v>77252.046000000002</v>
      </c>
      <c r="S32" s="202">
        <f t="shared" ref="S32:T32" si="25">S31</f>
        <v>361324.69200000004</v>
      </c>
      <c r="T32" s="203">
        <f t="shared" si="25"/>
        <v>4.6772184130890206</v>
      </c>
      <c r="U32" s="176">
        <f t="shared" si="4"/>
        <v>5.6126620957068249</v>
      </c>
      <c r="V32" s="15"/>
      <c r="W32" s="15"/>
      <c r="X32" s="15"/>
      <c r="Y32" s="72"/>
      <c r="Z32" s="72"/>
    </row>
    <row r="33" spans="1:34" ht="24.75" customHeight="1" x14ac:dyDescent="0.25">
      <c r="A33" s="597"/>
      <c r="B33" s="204" t="s">
        <v>7</v>
      </c>
      <c r="C33" s="180"/>
      <c r="D33" s="186">
        <f t="shared" ref="D33:E39" si="26">D7+D15+D23</f>
        <v>4853.5770000000002</v>
      </c>
      <c r="E33" s="186">
        <f t="shared" si="26"/>
        <v>23065.64</v>
      </c>
      <c r="F33" s="182">
        <f t="shared" si="23"/>
        <v>4.7522971202476025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2026.2760000000001</v>
      </c>
      <c r="K33" s="186">
        <f>K7+K15+K23</f>
        <v>7691.0149999999994</v>
      </c>
      <c r="L33" s="182">
        <f t="shared" ref="L33:L38" si="28">K33/J33</f>
        <v>3.795640376730514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6879.8530000000001</v>
      </c>
      <c r="S33" s="186">
        <f>S7+S15+S23</f>
        <v>30756.654999999999</v>
      </c>
      <c r="T33" s="182">
        <f>S33/R33</f>
        <v>4.4705395594934947</v>
      </c>
      <c r="U33" s="176">
        <f t="shared" si="4"/>
        <v>5.3646474713921934</v>
      </c>
      <c r="V33" s="115"/>
      <c r="W33" s="16"/>
      <c r="X33" s="16"/>
      <c r="Y33" s="70"/>
      <c r="Z33" s="70"/>
    </row>
    <row r="34" spans="1:34" ht="24.75" customHeight="1" x14ac:dyDescent="0.25">
      <c r="A34" s="597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597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598" t="s">
        <v>32</v>
      </c>
      <c r="AD35" s="598"/>
      <c r="AE35" s="598"/>
      <c r="AF35" s="598"/>
      <c r="AG35" s="598"/>
      <c r="AH35" s="598"/>
    </row>
    <row r="36" spans="1:34" ht="24.75" customHeight="1" x14ac:dyDescent="0.25">
      <c r="A36" s="597"/>
      <c r="B36" s="204" t="s">
        <v>10</v>
      </c>
      <c r="C36" s="180"/>
      <c r="D36" s="186">
        <f t="shared" si="26"/>
        <v>27774.225999999999</v>
      </c>
      <c r="E36" s="186">
        <f t="shared" si="26"/>
        <v>136001.02600000001</v>
      </c>
      <c r="F36" s="182">
        <f t="shared" si="23"/>
        <v>4.8966630429233211</v>
      </c>
      <c r="G36" s="181">
        <f t="shared" si="27"/>
        <v>2206.0140000000001</v>
      </c>
      <c r="H36" s="186">
        <f t="shared" si="27"/>
        <v>11094.6</v>
      </c>
      <c r="I36" s="182">
        <f t="shared" ref="I36" si="32">H36/G36</f>
        <v>5.0292518542493383</v>
      </c>
      <c r="J36" s="181">
        <f t="shared" si="30"/>
        <v>10003.442999999999</v>
      </c>
      <c r="K36" s="186">
        <f>K10+K18+K26</f>
        <v>43320.551999999996</v>
      </c>
      <c r="L36" s="182">
        <f t="shared" si="28"/>
        <v>4.330564186750502</v>
      </c>
      <c r="M36" s="181">
        <f>M10+M18+M26</f>
        <v>8401.7790000000005</v>
      </c>
      <c r="N36" s="186">
        <f>N10+N18+N26</f>
        <v>26099.694</v>
      </c>
      <c r="O36" s="182">
        <f t="shared" si="29"/>
        <v>3.1064485271512137</v>
      </c>
      <c r="P36" s="181" t="e">
        <f>P10+P18+P26+#REF!</f>
        <v>#REF!</v>
      </c>
      <c r="Q36" s="205" t="e">
        <f>Q10+Q18+Q26+#REF!</f>
        <v>#REF!</v>
      </c>
      <c r="R36" s="181">
        <f t="shared" si="31"/>
        <v>48385.462</v>
      </c>
      <c r="S36" s="186">
        <f>S10+S18+S26</f>
        <v>216515.872</v>
      </c>
      <c r="T36" s="182">
        <f>S36/R36</f>
        <v>4.4748125376998571</v>
      </c>
      <c r="U36" s="176">
        <f t="shared" si="4"/>
        <v>5.3697750452398285</v>
      </c>
      <c r="V36" s="115"/>
      <c r="W36" s="16"/>
      <c r="X36" s="16"/>
      <c r="Y36" s="70"/>
      <c r="Z36" s="70"/>
      <c r="AC36" s="598"/>
      <c r="AD36" s="598"/>
      <c r="AE36" s="598"/>
      <c r="AF36" s="598"/>
      <c r="AG36" s="598"/>
      <c r="AH36" s="598"/>
    </row>
    <row r="37" spans="1:34" ht="24.75" customHeight="1" x14ac:dyDescent="0.25">
      <c r="A37" s="597"/>
      <c r="B37" s="204" t="s">
        <v>11</v>
      </c>
      <c r="C37" s="180"/>
      <c r="D37" s="186">
        <f t="shared" si="26"/>
        <v>2131.8159999999998</v>
      </c>
      <c r="E37" s="186">
        <f t="shared" si="26"/>
        <v>11028.83</v>
      </c>
      <c r="F37" s="182">
        <f t="shared" si="23"/>
        <v>5.1734436743133561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206.864</v>
      </c>
      <c r="K37" s="206">
        <f>K11+K19+K27</f>
        <v>1022.5359999999999</v>
      </c>
      <c r="L37" s="182">
        <f t="shared" si="28"/>
        <v>4.9430350375125682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2338.6799999999998</v>
      </c>
      <c r="S37" s="186">
        <f>S11+S19+S27</f>
        <v>12051.366</v>
      </c>
      <c r="T37" s="182">
        <f>S37/R37</f>
        <v>5.1530632664580027</v>
      </c>
      <c r="U37" s="176">
        <f t="shared" si="4"/>
        <v>6.1836759197496027</v>
      </c>
      <c r="V37" s="115"/>
      <c r="W37" s="16"/>
      <c r="X37" s="16"/>
      <c r="Y37" s="70"/>
      <c r="Z37" s="70"/>
      <c r="AC37" s="598"/>
      <c r="AD37" s="598"/>
      <c r="AE37" s="598"/>
      <c r="AF37" s="598"/>
      <c r="AG37" s="598"/>
      <c r="AH37" s="598"/>
    </row>
    <row r="38" spans="1:34" ht="24.75" customHeight="1" x14ac:dyDescent="0.25">
      <c r="A38" s="597"/>
      <c r="B38" s="204" t="s">
        <v>12</v>
      </c>
      <c r="C38" s="180"/>
      <c r="D38" s="186">
        <f t="shared" si="26"/>
        <v>17470.715</v>
      </c>
      <c r="E38" s="186">
        <f t="shared" si="26"/>
        <v>93418.709000000003</v>
      </c>
      <c r="F38" s="182">
        <f t="shared" si="23"/>
        <v>5.3471600332327558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1045.1869999999999</v>
      </c>
      <c r="K38" s="186">
        <f>K12+K20+K28</f>
        <v>4901.2849999999999</v>
      </c>
      <c r="L38" s="182">
        <f t="shared" si="28"/>
        <v>4.6893857271473909</v>
      </c>
      <c r="M38" s="181">
        <f>M12+M20+M28</f>
        <v>1077.04</v>
      </c>
      <c r="N38" s="186">
        <f>N12+N20+N28</f>
        <v>3414.0350000000003</v>
      </c>
      <c r="O38" s="182">
        <f t="shared" si="29"/>
        <v>3.1698312040407046</v>
      </c>
      <c r="P38" s="181" t="e">
        <f>P12+P20+P28+#REF!</f>
        <v>#REF!</v>
      </c>
      <c r="Q38" s="205" t="e">
        <f>Q12+Q20+Q28+#REF!</f>
        <v>#REF!</v>
      </c>
      <c r="R38" s="181">
        <f t="shared" si="31"/>
        <v>19592.941999999999</v>
      </c>
      <c r="S38" s="186">
        <f>S12+S20+S28</f>
        <v>101734.02900000001</v>
      </c>
      <c r="T38" s="182">
        <f>S38/R38</f>
        <v>5.192381470837816</v>
      </c>
      <c r="U38" s="176">
        <f t="shared" si="4"/>
        <v>6.2308577650053794</v>
      </c>
      <c r="V38" s="115"/>
      <c r="W38" s="16"/>
      <c r="X38" s="16"/>
      <c r="Y38" s="70"/>
      <c r="Z38" s="70"/>
      <c r="AC38" s="598"/>
      <c r="AD38" s="598"/>
      <c r="AE38" s="598"/>
      <c r="AF38" s="598"/>
      <c r="AG38" s="598"/>
      <c r="AH38" s="598"/>
    </row>
    <row r="39" spans="1:34" ht="24.75" customHeight="1" x14ac:dyDescent="0.25">
      <c r="A39" s="597"/>
      <c r="B39" s="204" t="s">
        <v>13</v>
      </c>
      <c r="C39" s="207"/>
      <c r="D39" s="186">
        <f t="shared" si="26"/>
        <v>55.109000000000002</v>
      </c>
      <c r="E39" s="206">
        <f t="shared" si="26"/>
        <v>266.77</v>
      </c>
      <c r="F39" s="182">
        <f t="shared" si="23"/>
        <v>4.840770110145348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55.109000000000002</v>
      </c>
      <c r="S39" s="186">
        <f>S13+S21+S29</f>
        <v>266.77</v>
      </c>
      <c r="T39" s="182">
        <f>S39/R39</f>
        <v>4.840770110145348</v>
      </c>
      <c r="U39" s="176">
        <f t="shared" si="4"/>
        <v>5.8089241321744174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3">P33+P34+P35+P36+P37+P38+P39</f>
        <v>#REF!</v>
      </c>
      <c r="Q42" s="73" t="e">
        <f t="shared" si="33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619" t="s">
        <v>75</v>
      </c>
      <c r="T44" s="619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E32 J6:J13 Y15:AB29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4"/>
    <pageSetUpPr fitToPage="1"/>
  </sheetPr>
  <dimension ref="A1:AJ50"/>
  <sheetViews>
    <sheetView zoomScale="80" zoomScaleNormal="80" zoomScaleSheetLayoutView="82" workbookViewId="0">
      <pane xSplit="3" ySplit="5" topLeftCell="S24" activePane="bottomRight" state="frozen"/>
      <selection pane="topRight" activeCell="D1" sqref="D1"/>
      <selection pane="bottomLeft" activeCell="A6" sqref="A6"/>
      <selection pane="bottomRight" activeCell="F14" sqref="F14"/>
    </sheetView>
  </sheetViews>
  <sheetFormatPr defaultRowHeight="15" x14ac:dyDescent="0.25"/>
  <cols>
    <col min="1" max="1" width="2" customWidth="1"/>
    <col min="2" max="2" width="47.42578125" style="153" customWidth="1"/>
    <col min="3" max="3" width="12.85546875" style="158" customWidth="1"/>
    <col min="4" max="4" width="17.28515625" style="153" customWidth="1"/>
    <col min="5" max="5" width="17.85546875" style="153" customWidth="1"/>
    <col min="6" max="6" width="14.140625" style="153" customWidth="1"/>
    <col min="7" max="7" width="16.28515625" style="153" customWidth="1"/>
    <col min="8" max="8" width="15.85546875" style="153" customWidth="1"/>
    <col min="9" max="9" width="14.28515625" style="153" customWidth="1"/>
    <col min="10" max="11" width="14.42578125" style="153" customWidth="1"/>
    <col min="12" max="13" width="15" style="153" customWidth="1"/>
    <col min="14" max="14" width="14.85546875" style="153" customWidth="1"/>
    <col min="15" max="17" width="15" style="153" customWidth="1"/>
    <col min="18" max="18" width="15.85546875" style="153" customWidth="1"/>
    <col min="19" max="19" width="16.7109375" style="153" customWidth="1"/>
    <col min="20" max="21" width="14.85546875" style="153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610"/>
      <c r="S1" s="610"/>
      <c r="T1" s="610"/>
      <c r="U1" s="148"/>
    </row>
    <row r="2" spans="1:36" s="1" customFormat="1" ht="88.5" customHeight="1" x14ac:dyDescent="0.25">
      <c r="B2" s="612" t="s">
        <v>84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2"/>
      <c r="W2" s="2"/>
      <c r="X2" s="603">
        <v>3</v>
      </c>
      <c r="Y2" s="603"/>
      <c r="Z2" s="604">
        <v>5</v>
      </c>
      <c r="AA2" s="604"/>
    </row>
    <row r="3" spans="1:36" ht="23.25" thickBot="1" x14ac:dyDescent="0.35">
      <c r="S3" s="614"/>
      <c r="T3" s="614"/>
      <c r="U3" s="159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160" t="s">
        <v>26</v>
      </c>
      <c r="Q4" s="161"/>
      <c r="R4" s="608" t="s">
        <v>26</v>
      </c>
      <c r="S4" s="608"/>
      <c r="T4" s="608"/>
      <c r="U4" s="608"/>
      <c r="V4" s="18"/>
      <c r="W4" s="18"/>
      <c r="X4" s="599" t="s">
        <v>16</v>
      </c>
      <c r="Y4" s="600"/>
      <c r="Z4" s="600"/>
      <c r="AA4" s="600"/>
      <c r="AB4" s="600"/>
      <c r="AC4" s="601"/>
      <c r="AE4" s="599" t="s">
        <v>19</v>
      </c>
      <c r="AF4" s="600"/>
      <c r="AG4" s="600"/>
      <c r="AH4" s="600"/>
      <c r="AI4" s="600"/>
      <c r="AJ4" s="601"/>
    </row>
    <row r="5" spans="1:36" ht="61.5" customHeight="1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602"/>
      <c r="B6" s="168" t="s">
        <v>1</v>
      </c>
      <c r="C6" s="169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94.56</v>
      </c>
      <c r="K6" s="170">
        <f t="shared" si="1"/>
        <v>636.51800000000003</v>
      </c>
      <c r="L6" s="173"/>
      <c r="M6" s="174">
        <f>AI6</f>
        <v>0</v>
      </c>
      <c r="N6" s="175">
        <f>AJ6</f>
        <v>0</v>
      </c>
      <c r="O6" s="176"/>
      <c r="P6" s="177"/>
      <c r="Q6" s="178"/>
      <c r="R6" s="174">
        <f>M6+J6+G6+D6</f>
        <v>94.56</v>
      </c>
      <c r="S6" s="175">
        <f>N6+K6+H6+E6</f>
        <v>636.51800000000003</v>
      </c>
      <c r="T6" s="176">
        <f>S6/R6</f>
        <v>6.7313663282571916</v>
      </c>
      <c r="U6" s="176">
        <f>T6*1.2</f>
        <v>8.0776395939086303</v>
      </c>
      <c r="V6" s="12"/>
      <c r="W6" s="12"/>
      <c r="X6" s="244">
        <f>SUM(X7:X13)</f>
        <v>94.56</v>
      </c>
      <c r="Y6" s="244">
        <f t="shared" ref="Y6:Z6" si="2">SUM(Y7:Y13)</f>
        <v>245.48099999999999</v>
      </c>
      <c r="Z6" s="244">
        <f t="shared" si="2"/>
        <v>0.45200000000000001</v>
      </c>
      <c r="AA6" s="244">
        <f>SUM(AA7:AA13)</f>
        <v>391.03699999999998</v>
      </c>
      <c r="AB6" s="247">
        <f t="shared" ref="AB6:AB13" si="3">X6</f>
        <v>94.56</v>
      </c>
      <c r="AC6" s="247">
        <f t="shared" ref="AC6:AC13" si="4">Y6+AA6</f>
        <v>636.51800000000003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602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M13" si="6">AI7</f>
        <v>0</v>
      </c>
      <c r="N7" s="188">
        <f t="shared" ref="N7:N13" si="7">AJ7</f>
        <v>0</v>
      </c>
      <c r="O7" s="182"/>
      <c r="P7" s="177"/>
      <c r="Q7" s="178"/>
      <c r="R7" s="187">
        <f t="shared" ref="R7:R13" si="8">M7+J7+G7+D7</f>
        <v>0</v>
      </c>
      <c r="S7" s="188">
        <f t="shared" ref="S7:S13" si="9">N7+K7+H7+E7</f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10">AE7</f>
        <v>0</v>
      </c>
      <c r="AJ7" s="87">
        <f t="shared" ref="AJ7:AJ38" si="11">AF7+AH7</f>
        <v>0</v>
      </c>
    </row>
    <row r="8" spans="1:36" ht="15.75" x14ac:dyDescent="0.25">
      <c r="A8" s="602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7"/>
        <v>0</v>
      </c>
      <c r="O8" s="182"/>
      <c r="P8" s="177"/>
      <c r="Q8" s="178"/>
      <c r="R8" s="187">
        <f t="shared" si="8"/>
        <v>0</v>
      </c>
      <c r="S8" s="188">
        <f t="shared" si="9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10"/>
        <v>0</v>
      </c>
      <c r="AJ8" s="87">
        <f t="shared" si="11"/>
        <v>0</v>
      </c>
    </row>
    <row r="9" spans="1:36" ht="15.75" x14ac:dyDescent="0.25">
      <c r="A9" s="602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7"/>
        <v>0</v>
      </c>
      <c r="O9" s="182"/>
      <c r="P9" s="177"/>
      <c r="Q9" s="178"/>
      <c r="R9" s="187">
        <f t="shared" si="8"/>
        <v>0</v>
      </c>
      <c r="S9" s="188">
        <f t="shared" si="9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10"/>
        <v>0</v>
      </c>
      <c r="AJ9" s="87">
        <f t="shared" si="11"/>
        <v>0</v>
      </c>
    </row>
    <row r="10" spans="1:36" ht="15.75" x14ac:dyDescent="0.25">
      <c r="A10" s="602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182"/>
      <c r="J10" s="181">
        <f t="shared" si="1"/>
        <v>94.56</v>
      </c>
      <c r="K10" s="181">
        <f t="shared" si="1"/>
        <v>636.51800000000003</v>
      </c>
      <c r="L10" s="173"/>
      <c r="M10" s="187">
        <f t="shared" si="6"/>
        <v>0</v>
      </c>
      <c r="N10" s="188">
        <f t="shared" si="7"/>
        <v>0</v>
      </c>
      <c r="O10" s="182"/>
      <c r="P10" s="177"/>
      <c r="Q10" s="178"/>
      <c r="R10" s="187">
        <f t="shared" si="8"/>
        <v>94.56</v>
      </c>
      <c r="S10" s="188">
        <f t="shared" si="9"/>
        <v>636.51800000000003</v>
      </c>
      <c r="T10" s="176">
        <f t="shared" ref="T10:T46" si="12">S10/R10</f>
        <v>6.7313663282571916</v>
      </c>
      <c r="U10" s="176">
        <f t="shared" ref="U10:U46" si="13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3"/>
        <v>94.56</v>
      </c>
      <c r="AC10" s="19">
        <f t="shared" si="4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10"/>
        <v>0</v>
      </c>
      <c r="AJ10" s="87">
        <f t="shared" si="11"/>
        <v>0</v>
      </c>
    </row>
    <row r="11" spans="1:36" ht="15.75" x14ac:dyDescent="0.25">
      <c r="A11" s="602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7"/>
        <v>0</v>
      </c>
      <c r="O11" s="182"/>
      <c r="P11" s="177"/>
      <c r="Q11" s="178"/>
      <c r="R11" s="187">
        <f t="shared" si="8"/>
        <v>0</v>
      </c>
      <c r="S11" s="188">
        <f t="shared" si="9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10"/>
        <v>0</v>
      </c>
      <c r="AJ11" s="87">
        <f t="shared" si="11"/>
        <v>0</v>
      </c>
    </row>
    <row r="12" spans="1:36" ht="15.75" x14ac:dyDescent="0.25">
      <c r="A12" s="602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7"/>
        <v>0</v>
      </c>
      <c r="O12" s="182"/>
      <c r="P12" s="177"/>
      <c r="Q12" s="178"/>
      <c r="R12" s="187">
        <f t="shared" si="8"/>
        <v>0</v>
      </c>
      <c r="S12" s="188">
        <f t="shared" si="9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10"/>
        <v>0</v>
      </c>
      <c r="AJ12" s="87">
        <f t="shared" si="11"/>
        <v>0</v>
      </c>
    </row>
    <row r="13" spans="1:36" ht="15.75" x14ac:dyDescent="0.25">
      <c r="A13" s="602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7"/>
        <v>0</v>
      </c>
      <c r="O13" s="181"/>
      <c r="P13" s="181"/>
      <c r="Q13" s="181"/>
      <c r="R13" s="187">
        <f t="shared" si="8"/>
        <v>0</v>
      </c>
      <c r="S13" s="188">
        <f t="shared" si="9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10"/>
        <v>0</v>
      </c>
      <c r="AJ13" s="87">
        <f t="shared" si="11"/>
        <v>0</v>
      </c>
    </row>
    <row r="14" spans="1:36" ht="36" x14ac:dyDescent="0.25">
      <c r="A14" s="602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/>
      <c r="G14" s="184">
        <f>SUM(G15:G21)</f>
        <v>0</v>
      </c>
      <c r="H14" s="184">
        <f>SUM(H15:H21)</f>
        <v>0</v>
      </c>
      <c r="I14" s="171"/>
      <c r="J14" s="170">
        <f>SUM(J15:J21)</f>
        <v>11776.226000000001</v>
      </c>
      <c r="K14" s="175">
        <f>SUM(K15:K21)</f>
        <v>55908.729999999996</v>
      </c>
      <c r="L14" s="173">
        <f>K14/J14</f>
        <v>4.7475931593024789</v>
      </c>
      <c r="M14" s="174">
        <f>SUM(M15:M21)</f>
        <v>6736.5360000000001</v>
      </c>
      <c r="N14" s="174">
        <f>SUM(N15:N21)</f>
        <v>21858.433000000001</v>
      </c>
      <c r="O14" s="173">
        <f t="shared" ref="O14:O28" si="14">N14/M14</f>
        <v>3.2447585821555767</v>
      </c>
      <c r="P14" s="177"/>
      <c r="Q14" s="178"/>
      <c r="R14" s="174">
        <f t="shared" ref="R14:S16" si="15">M14+J14+G14+D14</f>
        <v>18512.762000000002</v>
      </c>
      <c r="S14" s="175">
        <f t="shared" si="15"/>
        <v>77767.163</v>
      </c>
      <c r="T14" s="176">
        <f t="shared" si="12"/>
        <v>4.2007326081327028</v>
      </c>
      <c r="U14" s="176">
        <f t="shared" si="13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46">
        <f>X14</f>
        <v>11776.226000000001</v>
      </c>
      <c r="AC14" s="246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10"/>
        <v>6736.5360000000001</v>
      </c>
      <c r="AJ14" s="138">
        <f t="shared" si="11"/>
        <v>21858.432999999997</v>
      </c>
    </row>
    <row r="15" spans="1:36" ht="15.75" x14ac:dyDescent="0.25">
      <c r="A15" s="602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7" si="16">AB15</f>
        <v>1936.546</v>
      </c>
      <c r="K15" s="186">
        <f t="shared" si="16"/>
        <v>8575.4500000000007</v>
      </c>
      <c r="L15" s="182">
        <f t="shared" ref="L15:L26" si="17">K15/J15</f>
        <v>4.4282191076277044</v>
      </c>
      <c r="M15" s="181">
        <f t="shared" ref="M15:N38" si="18">AI15</f>
        <v>0</v>
      </c>
      <c r="N15" s="186">
        <f t="shared" si="18"/>
        <v>0</v>
      </c>
      <c r="O15" s="182"/>
      <c r="P15" s="177"/>
      <c r="Q15" s="178"/>
      <c r="R15" s="187">
        <f t="shared" si="15"/>
        <v>1936.546</v>
      </c>
      <c r="S15" s="188">
        <f t="shared" si="15"/>
        <v>8575.4500000000007</v>
      </c>
      <c r="T15" s="176">
        <f t="shared" si="12"/>
        <v>4.4282191076277044</v>
      </c>
      <c r="U15" s="176">
        <f t="shared" si="13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9">X15</f>
        <v>1936.546</v>
      </c>
      <c r="AC15" s="19">
        <f t="shared" ref="AC15:AC37" si="20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10"/>
        <v>0</v>
      </c>
      <c r="AJ15" s="87">
        <f t="shared" si="11"/>
        <v>0</v>
      </c>
    </row>
    <row r="16" spans="1:36" ht="15.75" x14ac:dyDescent="0.25">
      <c r="A16" s="602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6"/>
        <v>0</v>
      </c>
      <c r="K16" s="186">
        <f t="shared" si="16"/>
        <v>0</v>
      </c>
      <c r="L16" s="182"/>
      <c r="M16" s="181">
        <f t="shared" si="18"/>
        <v>0</v>
      </c>
      <c r="N16" s="186">
        <f t="shared" si="18"/>
        <v>0</v>
      </c>
      <c r="O16" s="182"/>
      <c r="P16" s="177"/>
      <c r="Q16" s="178"/>
      <c r="R16" s="187">
        <f t="shared" si="15"/>
        <v>0</v>
      </c>
      <c r="S16" s="188">
        <f t="shared" si="15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9"/>
        <v>0</v>
      </c>
      <c r="AC16" s="19">
        <f t="shared" si="20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10"/>
        <v>0</v>
      </c>
      <c r="AJ16" s="87">
        <f t="shared" si="11"/>
        <v>0</v>
      </c>
    </row>
    <row r="17" spans="1:36" ht="15.75" x14ac:dyDescent="0.25">
      <c r="A17" s="602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6"/>
        <v>0</v>
      </c>
      <c r="K17" s="186">
        <f t="shared" si="16"/>
        <v>0</v>
      </c>
      <c r="L17" s="182"/>
      <c r="M17" s="181">
        <f t="shared" si="18"/>
        <v>0</v>
      </c>
      <c r="N17" s="186">
        <f t="shared" si="18"/>
        <v>0</v>
      </c>
      <c r="O17" s="182"/>
      <c r="P17" s="177"/>
      <c r="Q17" s="178"/>
      <c r="R17" s="187">
        <f t="shared" ref="R17:S21" si="21">M17+J17+G17+D17</f>
        <v>0</v>
      </c>
      <c r="S17" s="188">
        <f t="shared" si="21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9"/>
        <v>0</v>
      </c>
      <c r="AC17" s="19">
        <f t="shared" si="20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10"/>
        <v>0</v>
      </c>
      <c r="AJ17" s="87">
        <f t="shared" si="11"/>
        <v>0</v>
      </c>
    </row>
    <row r="18" spans="1:36" ht="15.75" x14ac:dyDescent="0.25">
      <c r="A18" s="602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6"/>
        <v>8734.1029999999992</v>
      </c>
      <c r="K18" s="186">
        <f t="shared" si="16"/>
        <v>41663.722999999998</v>
      </c>
      <c r="L18" s="182">
        <f t="shared" si="17"/>
        <v>4.7702349056336981</v>
      </c>
      <c r="M18" s="181">
        <f t="shared" si="18"/>
        <v>6055.3220000000001</v>
      </c>
      <c r="N18" s="186">
        <f t="shared" si="18"/>
        <v>19520.411</v>
      </c>
      <c r="O18" s="182">
        <f t="shared" si="14"/>
        <v>3.2236784435245558</v>
      </c>
      <c r="P18" s="177"/>
      <c r="Q18" s="178"/>
      <c r="R18" s="187">
        <f>M18+J18+G18+D18</f>
        <v>14789.424999999999</v>
      </c>
      <c r="S18" s="188">
        <f>N18+K18+H18+E18</f>
        <v>61184.133999999998</v>
      </c>
      <c r="T18" s="176">
        <f t="shared" si="12"/>
        <v>4.1370191200807334</v>
      </c>
      <c r="U18" s="176">
        <f t="shared" si="13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9"/>
        <v>8734.1029999999992</v>
      </c>
      <c r="AC18" s="19">
        <f t="shared" si="20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10"/>
        <v>6055.3220000000001</v>
      </c>
      <c r="AJ18" s="87">
        <f t="shared" si="11"/>
        <v>19520.411</v>
      </c>
    </row>
    <row r="19" spans="1:36" ht="15.75" x14ac:dyDescent="0.25">
      <c r="A19" s="602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6"/>
        <v>188.637</v>
      </c>
      <c r="K19" s="186">
        <f t="shared" si="16"/>
        <v>979.71299999999997</v>
      </c>
      <c r="L19" s="182">
        <f t="shared" si="17"/>
        <v>5.1936417563892556</v>
      </c>
      <c r="M19" s="181">
        <f t="shared" si="18"/>
        <v>0</v>
      </c>
      <c r="N19" s="186">
        <f t="shared" si="18"/>
        <v>0</v>
      </c>
      <c r="O19" s="182"/>
      <c r="P19" s="177"/>
      <c r="Q19" s="178"/>
      <c r="R19" s="187">
        <f>M19+J19+G19+D19</f>
        <v>188.637</v>
      </c>
      <c r="S19" s="188">
        <f t="shared" si="21"/>
        <v>979.71299999999997</v>
      </c>
      <c r="T19" s="176">
        <f t="shared" si="12"/>
        <v>5.1936417563892556</v>
      </c>
      <c r="U19" s="176">
        <f t="shared" si="13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9"/>
        <v>188.637</v>
      </c>
      <c r="AC19" s="19">
        <f t="shared" si="20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10"/>
        <v>0</v>
      </c>
      <c r="AJ19" s="87">
        <f t="shared" si="11"/>
        <v>0</v>
      </c>
    </row>
    <row r="20" spans="1:36" ht="15.75" x14ac:dyDescent="0.25">
      <c r="A20" s="602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6"/>
        <v>916.94</v>
      </c>
      <c r="K20" s="186">
        <f t="shared" si="16"/>
        <v>4689.8440000000001</v>
      </c>
      <c r="L20" s="182">
        <f t="shared" si="17"/>
        <v>5.1146683534364294</v>
      </c>
      <c r="M20" s="181">
        <f t="shared" si="18"/>
        <v>681.21400000000006</v>
      </c>
      <c r="N20" s="186">
        <f t="shared" si="18"/>
        <v>2338.0219999999999</v>
      </c>
      <c r="O20" s="182">
        <f t="shared" si="14"/>
        <v>3.4321402672287999</v>
      </c>
      <c r="P20" s="177"/>
      <c r="Q20" s="178"/>
      <c r="R20" s="187">
        <f>M20+J20+G20+D20</f>
        <v>1598.154</v>
      </c>
      <c r="S20" s="188">
        <f t="shared" si="21"/>
        <v>7027.866</v>
      </c>
      <c r="T20" s="176">
        <f t="shared" si="12"/>
        <v>4.3974898539189589</v>
      </c>
      <c r="U20" s="176">
        <f t="shared" si="13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9"/>
        <v>916.94</v>
      </c>
      <c r="AC20" s="19">
        <f t="shared" si="20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10"/>
        <v>681.21400000000006</v>
      </c>
      <c r="AJ20" s="87">
        <f t="shared" si="11"/>
        <v>2338.0219999999999</v>
      </c>
    </row>
    <row r="21" spans="1:36" ht="15.75" x14ac:dyDescent="0.25">
      <c r="A21" s="602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6"/>
        <v>0</v>
      </c>
      <c r="K21" s="186">
        <f t="shared" si="16"/>
        <v>0</v>
      </c>
      <c r="L21" s="182"/>
      <c r="M21" s="181">
        <f t="shared" si="18"/>
        <v>0</v>
      </c>
      <c r="N21" s="186">
        <f t="shared" si="18"/>
        <v>0</v>
      </c>
      <c r="O21" s="182"/>
      <c r="P21" s="177"/>
      <c r="Q21" s="178"/>
      <c r="R21" s="187">
        <f>M21+J21+G21+D21</f>
        <v>0</v>
      </c>
      <c r="S21" s="188">
        <f t="shared" si="21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9"/>
        <v>0</v>
      </c>
      <c r="AC21" s="19">
        <f t="shared" si="20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10"/>
        <v>0</v>
      </c>
      <c r="AJ21" s="87">
        <f t="shared" si="11"/>
        <v>0</v>
      </c>
    </row>
    <row r="22" spans="1:36" ht="36" x14ac:dyDescent="0.25">
      <c r="A22" s="602"/>
      <c r="B22" s="168" t="s">
        <v>74</v>
      </c>
      <c r="C22" s="169">
        <v>300</v>
      </c>
      <c r="D22" s="189">
        <f>SUM(D23:D29)</f>
        <v>72078.126000000004</v>
      </c>
      <c r="E22" s="189">
        <f>SUM(E23:E29)</f>
        <v>385352.56099999999</v>
      </c>
      <c r="F22" s="183">
        <f>E22/D22</f>
        <v>5.3463177025440416</v>
      </c>
      <c r="G22" s="189">
        <f>SUM(G23:G29)</f>
        <v>2085.9430000000002</v>
      </c>
      <c r="H22" s="189">
        <f>SUM(H23:H29)</f>
        <v>11290.834999999999</v>
      </c>
      <c r="I22" s="176">
        <f>H22/G22</f>
        <v>5.4128204845482344</v>
      </c>
      <c r="J22" s="170">
        <f>SUM(J23:J29)</f>
        <v>2406.7400000000002</v>
      </c>
      <c r="K22" s="170">
        <f>SUM(K23:K29)</f>
        <v>11021.593000000001</v>
      </c>
      <c r="L22" s="173">
        <f t="shared" si="17"/>
        <v>4.5794697391492223</v>
      </c>
      <c r="M22" s="174">
        <f>SUM(M23:M29)</f>
        <v>2367.0920000000001</v>
      </c>
      <c r="N22" s="175">
        <f>SUM(N23:N29)</f>
        <v>8728.262999999999</v>
      </c>
      <c r="O22" s="173">
        <f t="shared" si="14"/>
        <v>3.6873357689519457</v>
      </c>
      <c r="P22" s="177"/>
      <c r="Q22" s="178"/>
      <c r="R22" s="174">
        <f>M22+J22+G22+D22</f>
        <v>78937.900999999998</v>
      </c>
      <c r="S22" s="175">
        <f>N22+K22+H22+E22</f>
        <v>416393.25199999998</v>
      </c>
      <c r="T22" s="176">
        <f t="shared" si="12"/>
        <v>5.2749471005062576</v>
      </c>
      <c r="U22" s="176">
        <f t="shared" si="13"/>
        <v>6.3299365206075091</v>
      </c>
      <c r="V22" s="12"/>
      <c r="W22" s="12"/>
      <c r="X22" s="74">
        <f>SUM(X23:X29)</f>
        <v>2406.7400000000002</v>
      </c>
      <c r="Y22" s="74">
        <f t="shared" ref="Y22:AA22" si="22">SUM(Y23:Y29)</f>
        <v>8884.19</v>
      </c>
      <c r="Z22" s="74">
        <f t="shared" si="22"/>
        <v>2.4740000000000002</v>
      </c>
      <c r="AA22" s="74">
        <f t="shared" si="22"/>
        <v>2137.4030000000002</v>
      </c>
      <c r="AB22" s="246">
        <f t="shared" si="19"/>
        <v>2406.7400000000002</v>
      </c>
      <c r="AC22" s="246">
        <f t="shared" si="20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10"/>
        <v>2367.0920000000001</v>
      </c>
      <c r="AJ22" s="138">
        <f t="shared" si="11"/>
        <v>8728.262999999999</v>
      </c>
    </row>
    <row r="23" spans="1:36" ht="15.75" x14ac:dyDescent="0.25">
      <c r="A23" s="602"/>
      <c r="B23" s="179" t="s">
        <v>7</v>
      </c>
      <c r="C23" s="180">
        <v>311</v>
      </c>
      <c r="D23" s="185">
        <v>7658.0259999999998</v>
      </c>
      <c r="E23" s="185">
        <v>38543.642</v>
      </c>
      <c r="F23" s="183">
        <f t="shared" ref="F23:F46" si="23">E23/D23</f>
        <v>5.0331040923600936</v>
      </c>
      <c r="G23" s="185">
        <v>0</v>
      </c>
      <c r="H23" s="185">
        <v>0</v>
      </c>
      <c r="I23" s="176"/>
      <c r="J23" s="181">
        <f t="shared" si="16"/>
        <v>207.477</v>
      </c>
      <c r="K23" s="186">
        <f t="shared" si="16"/>
        <v>971.03899999999999</v>
      </c>
      <c r="L23" s="182"/>
      <c r="M23" s="181">
        <f t="shared" si="18"/>
        <v>0</v>
      </c>
      <c r="N23" s="186">
        <f t="shared" si="18"/>
        <v>0</v>
      </c>
      <c r="O23" s="182" t="e">
        <f t="shared" si="14"/>
        <v>#DIV/0!</v>
      </c>
      <c r="P23" s="177"/>
      <c r="Q23" s="178"/>
      <c r="R23" s="187">
        <f>M23+J23+G23+D23</f>
        <v>7865.5029999999997</v>
      </c>
      <c r="S23" s="188">
        <f>N23+K23+H23+E23</f>
        <v>39514.680999999997</v>
      </c>
      <c r="T23" s="176">
        <f t="shared" si="12"/>
        <v>5.0237958081002576</v>
      </c>
      <c r="U23" s="176">
        <f t="shared" si="13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9"/>
        <v>207.477</v>
      </c>
      <c r="AC23" s="19">
        <f t="shared" si="20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10"/>
        <v>0</v>
      </c>
      <c r="AJ23" s="87">
        <f t="shared" si="11"/>
        <v>0</v>
      </c>
    </row>
    <row r="24" spans="1:36" ht="15.75" x14ac:dyDescent="0.25">
      <c r="A24" s="602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76"/>
      <c r="J24" s="181">
        <f t="shared" si="16"/>
        <v>0</v>
      </c>
      <c r="K24" s="186">
        <f t="shared" si="16"/>
        <v>0</v>
      </c>
      <c r="L24" s="182"/>
      <c r="M24" s="181">
        <f t="shared" si="18"/>
        <v>0</v>
      </c>
      <c r="N24" s="186">
        <f t="shared" si="18"/>
        <v>0</v>
      </c>
      <c r="O24" s="182"/>
      <c r="P24" s="177"/>
      <c r="Q24" s="178"/>
      <c r="R24" s="187">
        <f t="shared" ref="R24:S27" si="24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9"/>
        <v>0</v>
      </c>
      <c r="AC24" s="19">
        <f t="shared" si="20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10"/>
        <v>0</v>
      </c>
      <c r="AJ24" s="87">
        <f t="shared" si="11"/>
        <v>0</v>
      </c>
    </row>
    <row r="25" spans="1:36" ht="15.75" x14ac:dyDescent="0.25">
      <c r="A25" s="602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76"/>
      <c r="J25" s="181">
        <f t="shared" si="16"/>
        <v>0</v>
      </c>
      <c r="K25" s="186">
        <f t="shared" si="16"/>
        <v>0</v>
      </c>
      <c r="L25" s="182"/>
      <c r="M25" s="181">
        <f t="shared" si="18"/>
        <v>0</v>
      </c>
      <c r="N25" s="186">
        <f t="shared" si="18"/>
        <v>0</v>
      </c>
      <c r="O25" s="182"/>
      <c r="P25" s="177"/>
      <c r="Q25" s="178"/>
      <c r="R25" s="187">
        <f t="shared" ref="R25:R29" si="25">M25+J25+G25+D25</f>
        <v>0</v>
      </c>
      <c r="S25" s="188">
        <f t="shared" si="24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9"/>
        <v>0</v>
      </c>
      <c r="AC25" s="19">
        <f t="shared" si="20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10"/>
        <v>0</v>
      </c>
      <c r="AJ25" s="87">
        <f t="shared" si="11"/>
        <v>0</v>
      </c>
    </row>
    <row r="26" spans="1:36" ht="15.75" x14ac:dyDescent="0.25">
      <c r="A26" s="602"/>
      <c r="B26" s="179" t="s">
        <v>10</v>
      </c>
      <c r="C26" s="180">
        <v>341</v>
      </c>
      <c r="D26" s="185">
        <v>43558.561000000002</v>
      </c>
      <c r="E26" s="185">
        <v>230640.44500000001</v>
      </c>
      <c r="F26" s="183">
        <f t="shared" si="23"/>
        <v>5.2949509741609688</v>
      </c>
      <c r="G26" s="185">
        <v>0</v>
      </c>
      <c r="H26" s="185">
        <v>0</v>
      </c>
      <c r="I26" s="176"/>
      <c r="J26" s="181">
        <f t="shared" si="16"/>
        <v>1637.277</v>
      </c>
      <c r="K26" s="186">
        <f t="shared" si="16"/>
        <v>7605.1770000000006</v>
      </c>
      <c r="L26" s="182">
        <f t="shared" si="17"/>
        <v>4.6450154738630056</v>
      </c>
      <c r="M26" s="181">
        <f t="shared" si="18"/>
        <v>1960.175</v>
      </c>
      <c r="N26" s="186">
        <f t="shared" si="18"/>
        <v>7264.6929999999993</v>
      </c>
      <c r="O26" s="182">
        <f t="shared" si="14"/>
        <v>3.70614511459436</v>
      </c>
      <c r="P26" s="177"/>
      <c r="Q26" s="178"/>
      <c r="R26" s="187">
        <f t="shared" si="25"/>
        <v>47156.012999999999</v>
      </c>
      <c r="S26" s="188">
        <f t="shared" si="24"/>
        <v>245510.315</v>
      </c>
      <c r="T26" s="176">
        <f t="shared" si="12"/>
        <v>5.2063416599702776</v>
      </c>
      <c r="U26" s="176">
        <f t="shared" si="13"/>
        <v>6.2476099919643326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9"/>
        <v>1637.277</v>
      </c>
      <c r="AC26" s="19">
        <f t="shared" si="20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10"/>
        <v>1960.175</v>
      </c>
      <c r="AJ26" s="87">
        <f t="shared" si="11"/>
        <v>7264.6929999999993</v>
      </c>
    </row>
    <row r="27" spans="1:36" ht="15.75" x14ac:dyDescent="0.25">
      <c r="A27" s="602"/>
      <c r="B27" s="179" t="s">
        <v>11</v>
      </c>
      <c r="C27" s="180">
        <v>351</v>
      </c>
      <c r="D27" s="185">
        <v>1772.732</v>
      </c>
      <c r="E27" s="185">
        <v>9249.9959999999992</v>
      </c>
      <c r="F27" s="183">
        <f t="shared" si="23"/>
        <v>5.2179325470516691</v>
      </c>
      <c r="G27" s="185">
        <v>2085.9430000000002</v>
      </c>
      <c r="H27" s="185">
        <v>11290.834999999999</v>
      </c>
      <c r="I27" s="176"/>
      <c r="J27" s="181">
        <f t="shared" si="16"/>
        <v>0</v>
      </c>
      <c r="K27" s="186">
        <f t="shared" si="16"/>
        <v>0</v>
      </c>
      <c r="L27" s="182"/>
      <c r="M27" s="181">
        <f t="shared" si="18"/>
        <v>0</v>
      </c>
      <c r="N27" s="186">
        <f t="shared" si="18"/>
        <v>0</v>
      </c>
      <c r="O27" s="182"/>
      <c r="P27" s="177"/>
      <c r="Q27" s="178"/>
      <c r="R27" s="187">
        <f t="shared" si="25"/>
        <v>3858.6750000000002</v>
      </c>
      <c r="S27" s="188">
        <f t="shared" si="24"/>
        <v>20540.830999999998</v>
      </c>
      <c r="T27" s="176">
        <f t="shared" si="12"/>
        <v>5.32328610209463</v>
      </c>
      <c r="U27" s="176">
        <f t="shared" si="13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9"/>
        <v>0</v>
      </c>
      <c r="AC27" s="19">
        <f t="shared" si="20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10"/>
        <v>0</v>
      </c>
      <c r="AJ27" s="87">
        <f t="shared" si="11"/>
        <v>0</v>
      </c>
    </row>
    <row r="28" spans="1:36" ht="15.75" x14ac:dyDescent="0.25">
      <c r="A28" s="602"/>
      <c r="B28" s="179" t="s">
        <v>12</v>
      </c>
      <c r="C28" s="180">
        <v>361</v>
      </c>
      <c r="D28" s="185">
        <v>19088.807000000001</v>
      </c>
      <c r="E28" s="185">
        <v>106918.478</v>
      </c>
      <c r="F28" s="183">
        <f t="shared" si="23"/>
        <v>5.6011084401450546</v>
      </c>
      <c r="G28" s="185">
        <v>0</v>
      </c>
      <c r="H28" s="185">
        <v>0</v>
      </c>
      <c r="I28" s="176"/>
      <c r="J28" s="181">
        <f t="shared" ref="J28:K29" si="26">AB28</f>
        <v>561.98599999999999</v>
      </c>
      <c r="K28" s="186">
        <f t="shared" si="26"/>
        <v>2445.377</v>
      </c>
      <c r="L28" s="182">
        <f t="shared" ref="L28" si="27">K28/J28</f>
        <v>4.3513130220325777</v>
      </c>
      <c r="M28" s="181">
        <f t="shared" si="18"/>
        <v>406.91699999999997</v>
      </c>
      <c r="N28" s="186">
        <f t="shared" si="18"/>
        <v>1463.57</v>
      </c>
      <c r="O28" s="182">
        <f t="shared" si="14"/>
        <v>3.5967285711828212</v>
      </c>
      <c r="P28" s="177"/>
      <c r="Q28" s="178"/>
      <c r="R28" s="187">
        <f t="shared" si="25"/>
        <v>20057.71</v>
      </c>
      <c r="S28" s="188">
        <f>N28+K28+H28+E28</f>
        <v>110827.425</v>
      </c>
      <c r="T28" s="176">
        <f t="shared" si="12"/>
        <v>5.5254276285777397</v>
      </c>
      <c r="U28" s="176">
        <f t="shared" si="13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9"/>
        <v>561.98599999999999</v>
      </c>
      <c r="AC28" s="19">
        <f t="shared" si="20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10"/>
        <v>406.91699999999997</v>
      </c>
      <c r="AJ28" s="87">
        <f t="shared" si="11"/>
        <v>1463.57</v>
      </c>
    </row>
    <row r="29" spans="1:36" ht="23.25" customHeight="1" x14ac:dyDescent="0.25">
      <c r="A29" s="602"/>
      <c r="B29" s="179" t="s">
        <v>13</v>
      </c>
      <c r="C29" s="180">
        <v>371</v>
      </c>
      <c r="D29" s="185">
        <v>0</v>
      </c>
      <c r="E29" s="190">
        <v>0</v>
      </c>
      <c r="F29" s="183"/>
      <c r="G29" s="185">
        <v>0</v>
      </c>
      <c r="H29" s="185">
        <v>0</v>
      </c>
      <c r="I29" s="176"/>
      <c r="J29" s="181">
        <f t="shared" si="26"/>
        <v>0</v>
      </c>
      <c r="K29" s="186">
        <f t="shared" si="26"/>
        <v>0</v>
      </c>
      <c r="L29" s="176"/>
      <c r="M29" s="181">
        <f t="shared" si="18"/>
        <v>0</v>
      </c>
      <c r="N29" s="186">
        <f t="shared" si="18"/>
        <v>0</v>
      </c>
      <c r="O29" s="176"/>
      <c r="P29" s="185">
        <f t="shared" ref="P29:Q29" si="28">P31+P32+P33+P34+P35+P36+P37</f>
        <v>0</v>
      </c>
      <c r="Q29" s="185">
        <f t="shared" si="28"/>
        <v>0</v>
      </c>
      <c r="R29" s="187">
        <f t="shared" si="25"/>
        <v>0</v>
      </c>
      <c r="S29" s="188">
        <f>N29+K29+H29+E29</f>
        <v>0</v>
      </c>
      <c r="T29" s="176"/>
      <c r="U29" s="176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9"/>
        <v>0</v>
      </c>
      <c r="AC29" s="19">
        <f t="shared" si="20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10"/>
        <v>0</v>
      </c>
      <c r="AJ29" s="87">
        <f t="shared" si="11"/>
        <v>0</v>
      </c>
    </row>
    <row r="30" spans="1:36" ht="36" hidden="1" x14ac:dyDescent="0.25">
      <c r="A30" s="602"/>
      <c r="B30" s="168" t="s">
        <v>14</v>
      </c>
      <c r="C30" s="169">
        <v>400</v>
      </c>
      <c r="D30" s="189"/>
      <c r="E30" s="189"/>
      <c r="F30" s="183"/>
      <c r="G30" s="189"/>
      <c r="H30" s="189"/>
      <c r="I30" s="176"/>
      <c r="J30" s="170"/>
      <c r="K30" s="175"/>
      <c r="L30" s="173"/>
      <c r="M30" s="174"/>
      <c r="N30" s="175"/>
      <c r="O30" s="173"/>
      <c r="P30" s="177"/>
      <c r="Q30" s="178"/>
      <c r="R30" s="174"/>
      <c r="S30" s="175"/>
      <c r="T30" s="176" t="e">
        <f t="shared" si="12"/>
        <v>#DIV/0!</v>
      </c>
      <c r="U30" s="176" t="e">
        <f t="shared" si="13"/>
        <v>#DIV/0!</v>
      </c>
      <c r="V30" s="12"/>
      <c r="W30" s="12"/>
      <c r="X30" s="74"/>
      <c r="Y30" s="74"/>
      <c r="Z30" s="74"/>
      <c r="AA30" s="74">
        <f t="shared" ref="AA30" si="29">AA31+AA32+AA33+AA34+AA35+AA36+AA37</f>
        <v>250.3</v>
      </c>
      <c r="AB30" s="19">
        <f t="shared" si="19"/>
        <v>0</v>
      </c>
      <c r="AC30" s="19">
        <f t="shared" si="20"/>
        <v>250.3</v>
      </c>
      <c r="AD30" s="48"/>
      <c r="AE30" s="74">
        <f t="shared" ref="AE30:AH30" si="30">AE31+AE32+AE33+AE34+AE35+AE36+AE37</f>
        <v>2302.3900000000003</v>
      </c>
      <c r="AF30" s="74">
        <f t="shared" si="30"/>
        <v>4193.2790000000005</v>
      </c>
      <c r="AG30" s="74">
        <f t="shared" si="30"/>
        <v>3.7549999999999999</v>
      </c>
      <c r="AH30" s="74">
        <f t="shared" si="30"/>
        <v>5320.1870000000008</v>
      </c>
      <c r="AI30" s="4">
        <f t="shared" si="10"/>
        <v>2302.3900000000003</v>
      </c>
      <c r="AJ30" s="87">
        <f t="shared" si="11"/>
        <v>9513.4660000000003</v>
      </c>
    </row>
    <row r="31" spans="1:36" ht="15.75" hidden="1" x14ac:dyDescent="0.25">
      <c r="A31" s="602"/>
      <c r="B31" s="179" t="s">
        <v>7</v>
      </c>
      <c r="C31" s="180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178"/>
      <c r="R31" s="187"/>
      <c r="S31" s="188"/>
      <c r="T31" s="176" t="e">
        <f t="shared" si="12"/>
        <v>#DIV/0!</v>
      </c>
      <c r="U31" s="176" t="e">
        <f t="shared" si="13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9"/>
        <v>0</v>
      </c>
      <c r="AC31" s="19">
        <f t="shared" si="20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10"/>
        <v>247.31899999999999</v>
      </c>
      <c r="AJ31" s="87">
        <f t="shared" si="11"/>
        <v>1025.595</v>
      </c>
    </row>
    <row r="32" spans="1:36" ht="0.75" customHeight="1" x14ac:dyDescent="0.25">
      <c r="A32" s="602"/>
      <c r="B32" s="179" t="s">
        <v>8</v>
      </c>
      <c r="C32" s="180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178"/>
      <c r="R32" s="187"/>
      <c r="S32" s="188"/>
      <c r="T32" s="176" t="e">
        <f t="shared" si="12"/>
        <v>#DIV/0!</v>
      </c>
      <c r="U32" s="176" t="e">
        <f t="shared" si="13"/>
        <v>#DIV/0!</v>
      </c>
      <c r="V32" s="13"/>
      <c r="W32" s="13"/>
      <c r="X32" s="68"/>
      <c r="Y32" s="68"/>
      <c r="Z32" s="53"/>
      <c r="AA32" s="52">
        <v>0</v>
      </c>
      <c r="AB32" s="19">
        <f t="shared" si="19"/>
        <v>0</v>
      </c>
      <c r="AC32" s="19">
        <f t="shared" si="20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10"/>
        <v>0</v>
      </c>
      <c r="AJ32" s="87">
        <f t="shared" si="11"/>
        <v>0</v>
      </c>
    </row>
    <row r="33" spans="1:36" ht="15.75" hidden="1" x14ac:dyDescent="0.25">
      <c r="A33" s="602"/>
      <c r="B33" s="179" t="s">
        <v>9</v>
      </c>
      <c r="C33" s="180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178"/>
      <c r="R33" s="187"/>
      <c r="S33" s="188"/>
      <c r="T33" s="176" t="e">
        <f t="shared" si="12"/>
        <v>#DIV/0!</v>
      </c>
      <c r="U33" s="176" t="e">
        <f t="shared" si="13"/>
        <v>#DIV/0!</v>
      </c>
      <c r="V33" s="13"/>
      <c r="W33" s="13"/>
      <c r="X33" s="68"/>
      <c r="Y33" s="68"/>
      <c r="Z33" s="53"/>
      <c r="AA33" s="52">
        <v>0</v>
      </c>
      <c r="AB33" s="19">
        <f t="shared" si="19"/>
        <v>0</v>
      </c>
      <c r="AC33" s="19">
        <f t="shared" si="20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10"/>
        <v>0</v>
      </c>
      <c r="AJ33" s="87">
        <f t="shared" si="11"/>
        <v>0</v>
      </c>
    </row>
    <row r="34" spans="1:36" ht="15.75" hidden="1" x14ac:dyDescent="0.25">
      <c r="A34" s="602"/>
      <c r="B34" s="179" t="s">
        <v>10</v>
      </c>
      <c r="C34" s="180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178"/>
      <c r="R34" s="187"/>
      <c r="S34" s="188"/>
      <c r="T34" s="176" t="e">
        <f t="shared" si="12"/>
        <v>#DIV/0!</v>
      </c>
      <c r="U34" s="176" t="e">
        <f t="shared" si="13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9"/>
        <v>0</v>
      </c>
      <c r="AC34" s="19">
        <f t="shared" si="20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10"/>
        <v>1595.2730000000001</v>
      </c>
      <c r="AJ34" s="87">
        <f t="shared" si="11"/>
        <v>6564.268</v>
      </c>
    </row>
    <row r="35" spans="1:36" ht="15.75" hidden="1" x14ac:dyDescent="0.25">
      <c r="A35" s="602"/>
      <c r="B35" s="179" t="s">
        <v>11</v>
      </c>
      <c r="C35" s="180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178"/>
      <c r="R35" s="187"/>
      <c r="S35" s="188"/>
      <c r="T35" s="176" t="e">
        <f t="shared" si="12"/>
        <v>#DIV/0!</v>
      </c>
      <c r="U35" s="176" t="e">
        <f t="shared" si="13"/>
        <v>#DIV/0!</v>
      </c>
      <c r="V35" s="13"/>
      <c r="W35" s="13"/>
      <c r="X35" s="68"/>
      <c r="Y35" s="75"/>
      <c r="Z35" s="76"/>
      <c r="AA35" s="76">
        <v>0</v>
      </c>
      <c r="AB35" s="48">
        <f t="shared" si="19"/>
        <v>0</v>
      </c>
      <c r="AC35" s="19">
        <f t="shared" si="20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10"/>
        <v>0</v>
      </c>
      <c r="AJ35" s="87">
        <f t="shared" si="11"/>
        <v>0</v>
      </c>
    </row>
    <row r="36" spans="1:36" ht="15.75" hidden="1" x14ac:dyDescent="0.25">
      <c r="A36" s="602"/>
      <c r="B36" s="179" t="s">
        <v>12</v>
      </c>
      <c r="C36" s="180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178"/>
      <c r="R36" s="187"/>
      <c r="S36" s="188"/>
      <c r="T36" s="176" t="e">
        <f t="shared" si="12"/>
        <v>#DIV/0!</v>
      </c>
      <c r="U36" s="176" t="e">
        <f t="shared" si="13"/>
        <v>#DIV/0!</v>
      </c>
      <c r="V36" s="13"/>
      <c r="W36" s="13"/>
      <c r="X36" s="68"/>
      <c r="Y36" s="75"/>
      <c r="Z36" s="76"/>
      <c r="AA36" s="76">
        <v>0</v>
      </c>
      <c r="AB36" s="48">
        <f t="shared" si="19"/>
        <v>0</v>
      </c>
      <c r="AC36" s="19">
        <f t="shared" si="20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10"/>
        <v>459.798</v>
      </c>
      <c r="AJ36" s="87">
        <f t="shared" si="11"/>
        <v>1923.6030000000001</v>
      </c>
    </row>
    <row r="37" spans="1:36" ht="15.75" hidden="1" x14ac:dyDescent="0.25">
      <c r="A37" s="602"/>
      <c r="B37" s="179" t="s">
        <v>13</v>
      </c>
      <c r="C37" s="180">
        <v>471</v>
      </c>
      <c r="D37" s="185"/>
      <c r="E37" s="185"/>
      <c r="F37" s="183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178"/>
      <c r="R37" s="187"/>
      <c r="S37" s="188"/>
      <c r="T37" s="176" t="e">
        <f t="shared" si="12"/>
        <v>#DIV/0!</v>
      </c>
      <c r="U37" s="176" t="e">
        <f t="shared" si="13"/>
        <v>#DIV/0!</v>
      </c>
      <c r="V37" s="13"/>
      <c r="W37" s="13"/>
      <c r="X37" s="68"/>
      <c r="Y37" s="75"/>
      <c r="Z37" s="76"/>
      <c r="AA37" s="76">
        <v>0</v>
      </c>
      <c r="AB37" s="48">
        <f t="shared" si="19"/>
        <v>0</v>
      </c>
      <c r="AC37" s="19">
        <f t="shared" si="20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11"/>
        <v>0</v>
      </c>
    </row>
    <row r="38" spans="1:36" ht="56.25" customHeight="1" x14ac:dyDescent="0.25">
      <c r="A38" s="602"/>
      <c r="B38" s="168" t="s">
        <v>15</v>
      </c>
      <c r="C38" s="169">
        <v>500</v>
      </c>
      <c r="D38" s="189">
        <v>0</v>
      </c>
      <c r="E38" s="189">
        <v>0</v>
      </c>
      <c r="F38" s="183"/>
      <c r="G38" s="189">
        <v>0</v>
      </c>
      <c r="H38" s="189">
        <v>0</v>
      </c>
      <c r="I38" s="176"/>
      <c r="J38" s="181">
        <f t="shared" ref="J38" si="31">AB38</f>
        <v>0</v>
      </c>
      <c r="K38" s="186">
        <f t="shared" ref="K38" si="32">AC38</f>
        <v>0</v>
      </c>
      <c r="L38" s="176"/>
      <c r="M38" s="181">
        <f t="shared" si="18"/>
        <v>0</v>
      </c>
      <c r="N38" s="186">
        <f t="shared" si="18"/>
        <v>0</v>
      </c>
      <c r="O38" s="176"/>
      <c r="P38" s="177"/>
      <c r="Q38" s="178"/>
      <c r="R38" s="187">
        <f t="shared" ref="R38" si="33">M38+J38+G38+D38</f>
        <v>0</v>
      </c>
      <c r="S38" s="188">
        <f t="shared" ref="S38" si="34">N38+K38+H38+E38</f>
        <v>0</v>
      </c>
      <c r="T38" s="176"/>
      <c r="U38" s="176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11"/>
        <v>0</v>
      </c>
    </row>
    <row r="39" spans="1:36" ht="55.5" customHeight="1" x14ac:dyDescent="0.25">
      <c r="B39" s="191" t="s">
        <v>31</v>
      </c>
      <c r="C39" s="192">
        <v>600</v>
      </c>
      <c r="D39" s="242">
        <f>D6+D14+D22</f>
        <v>72078.126000000004</v>
      </c>
      <c r="E39" s="242">
        <f>E6+E14+E22</f>
        <v>385352.56099999999</v>
      </c>
      <c r="F39" s="183">
        <f t="shared" si="23"/>
        <v>5.3463177025440416</v>
      </c>
      <c r="G39" s="242">
        <f>G6+G14+G22</f>
        <v>2085.9430000000002</v>
      </c>
      <c r="H39" s="242">
        <f>H6+H14+H22</f>
        <v>11290.834999999999</v>
      </c>
      <c r="I39" s="193">
        <f>H39/G39</f>
        <v>5.4128204845482344</v>
      </c>
      <c r="J39" s="241">
        <f>J6+J14+J22</f>
        <v>14277.526</v>
      </c>
      <c r="K39" s="241">
        <f>K6+K14+K22</f>
        <v>67566.840999999986</v>
      </c>
      <c r="L39" s="193">
        <f>K39/J39</f>
        <v>4.7323913820923869</v>
      </c>
      <c r="M39" s="242">
        <f>M6+M14+M22</f>
        <v>9103.6280000000006</v>
      </c>
      <c r="N39" s="242">
        <f>N6+N14+N22</f>
        <v>30586.696</v>
      </c>
      <c r="O39" s="193">
        <f>N39/M39</f>
        <v>3.3598358808158677</v>
      </c>
      <c r="P39" s="194"/>
      <c r="Q39" s="195"/>
      <c r="R39" s="242">
        <f>R6+R14+R22</f>
        <v>97545.222999999998</v>
      </c>
      <c r="S39" s="242">
        <f>S6+S14+S22</f>
        <v>494796.93299999996</v>
      </c>
      <c r="T39" s="248">
        <f t="shared" si="12"/>
        <v>5.0724875886541358</v>
      </c>
      <c r="U39" s="176">
        <f t="shared" si="13"/>
        <v>6.0869851063849625</v>
      </c>
      <c r="V39" s="14"/>
      <c r="W39" s="14"/>
      <c r="X39" s="23">
        <f t="shared" ref="X39:AC39" si="35">X6+X14+X22</f>
        <v>14277.526</v>
      </c>
      <c r="Y39" s="23">
        <f t="shared" si="35"/>
        <v>46858.468000000001</v>
      </c>
      <c r="Z39" s="23">
        <f t="shared" si="35"/>
        <v>23.96</v>
      </c>
      <c r="AA39" s="23">
        <f t="shared" si="35"/>
        <v>20708.373</v>
      </c>
      <c r="AB39" s="23">
        <f t="shared" si="35"/>
        <v>14277.526</v>
      </c>
      <c r="AC39" s="23">
        <f t="shared" si="35"/>
        <v>67566.840999999986</v>
      </c>
      <c r="AE39" s="23">
        <f>AE6+AE14+AE22</f>
        <v>9103.6280000000006</v>
      </c>
      <c r="AF39" s="23">
        <f t="shared" ref="AF39:AH39" si="36">AF6+AF14+AF22</f>
        <v>17647.091</v>
      </c>
      <c r="AG39" s="23">
        <f t="shared" si="36"/>
        <v>14.213999999999999</v>
      </c>
      <c r="AH39" s="23">
        <f t="shared" si="36"/>
        <v>12939.605</v>
      </c>
      <c r="AI39" s="23">
        <f>AI6+AI14+AI22</f>
        <v>9103.6280000000006</v>
      </c>
      <c r="AJ39" s="23">
        <f>AJ6+AJ14+AJ22</f>
        <v>30586.695999999996</v>
      </c>
    </row>
    <row r="40" spans="1:36" ht="35.25" customHeight="1" x14ac:dyDescent="0.25">
      <c r="B40" s="197" t="s">
        <v>22</v>
      </c>
      <c r="C40" s="198"/>
      <c r="D40" s="243">
        <f>SUM(D41:D47)</f>
        <v>72078.126000000004</v>
      </c>
      <c r="E40" s="243">
        <f>SUM(E41:E47)</f>
        <v>385352.56099999999</v>
      </c>
      <c r="F40" s="183">
        <f t="shared" si="23"/>
        <v>5.3463177025440416</v>
      </c>
      <c r="G40" s="243">
        <f>SUM(G41:G47)</f>
        <v>2085.9430000000002</v>
      </c>
      <c r="H40" s="243">
        <f>SUM(H41:H47)</f>
        <v>11290.834999999999</v>
      </c>
      <c r="I40" s="200">
        <f t="shared" ref="I40:O40" si="37">I39</f>
        <v>5.4128204845482344</v>
      </c>
      <c r="J40" s="199">
        <f>SUM(J41:J47)</f>
        <v>14277.526</v>
      </c>
      <c r="K40" s="199">
        <f>SUM(K41:K47)</f>
        <v>67566.841</v>
      </c>
      <c r="L40" s="200">
        <f t="shared" si="37"/>
        <v>4.7323913820923869</v>
      </c>
      <c r="M40" s="199">
        <f>SUM(M41:M47)</f>
        <v>9103.6280000000006</v>
      </c>
      <c r="N40" s="199">
        <f>SUM(N41:N47)</f>
        <v>30586.696</v>
      </c>
      <c r="O40" s="200">
        <f t="shared" si="37"/>
        <v>3.3598358808158677</v>
      </c>
      <c r="P40" s="201"/>
      <c r="Q40" s="201"/>
      <c r="R40" s="202">
        <f>SUM(R41:R47)</f>
        <v>97545.222999999998</v>
      </c>
      <c r="S40" s="202">
        <f>SUM(S41:S47)</f>
        <v>494796.93299999996</v>
      </c>
      <c r="T40" s="176">
        <f t="shared" si="12"/>
        <v>5.0724875886541358</v>
      </c>
      <c r="U40" s="176">
        <f t="shared" si="13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597"/>
      <c r="B41" s="204" t="s">
        <v>7</v>
      </c>
      <c r="C41" s="180"/>
      <c r="D41" s="186">
        <f t="shared" ref="D41:E47" si="38">D7+D15+D23</f>
        <v>7658.0259999999998</v>
      </c>
      <c r="E41" s="186">
        <f t="shared" si="38"/>
        <v>38543.642</v>
      </c>
      <c r="F41" s="183">
        <f t="shared" si="23"/>
        <v>5.0331040923600936</v>
      </c>
      <c r="G41" s="186">
        <f t="shared" ref="G41:H47" si="39">G7+G15+G23</f>
        <v>0</v>
      </c>
      <c r="H41" s="186">
        <f t="shared" si="39"/>
        <v>0</v>
      </c>
      <c r="I41" s="182"/>
      <c r="J41" s="181">
        <f t="shared" ref="J41:K47" si="40">J7+J15+J23</f>
        <v>2144.0230000000001</v>
      </c>
      <c r="K41" s="181">
        <f t="shared" si="40"/>
        <v>9546.4890000000014</v>
      </c>
      <c r="L41" s="182">
        <f t="shared" ref="L41:L46" si="41">K41/J41</f>
        <v>4.4526056856666187</v>
      </c>
      <c r="M41" s="181">
        <f t="shared" ref="M41:N47" si="42">M7+M15+M23</f>
        <v>0</v>
      </c>
      <c r="N41" s="186">
        <f t="shared" si="42"/>
        <v>0</v>
      </c>
      <c r="O41" s="182"/>
      <c r="P41" s="181">
        <f t="shared" ref="P41:Q41" si="43">P7+P15+P23+P31</f>
        <v>0</v>
      </c>
      <c r="Q41" s="205">
        <f t="shared" si="43"/>
        <v>0</v>
      </c>
      <c r="R41" s="181">
        <f t="shared" ref="R41:S47" si="44">R7+R15+R23</f>
        <v>9802.0489999999991</v>
      </c>
      <c r="S41" s="186">
        <f t="shared" si="44"/>
        <v>48090.130999999994</v>
      </c>
      <c r="T41" s="176">
        <f t="shared" si="12"/>
        <v>4.9061304427268215</v>
      </c>
      <c r="U41" s="176">
        <f t="shared" si="13"/>
        <v>5.8873565312721858</v>
      </c>
      <c r="V41" s="16"/>
      <c r="W41" s="16"/>
      <c r="X41" s="70"/>
      <c r="Y41" s="70"/>
    </row>
    <row r="42" spans="1:36" ht="24.75" customHeight="1" x14ac:dyDescent="0.25">
      <c r="A42" s="597"/>
      <c r="B42" s="204" t="s">
        <v>8</v>
      </c>
      <c r="C42" s="180"/>
      <c r="D42" s="186">
        <f t="shared" si="38"/>
        <v>0</v>
      </c>
      <c r="E42" s="186">
        <f t="shared" si="38"/>
        <v>0</v>
      </c>
      <c r="F42" s="183"/>
      <c r="G42" s="186">
        <f t="shared" si="39"/>
        <v>0</v>
      </c>
      <c r="H42" s="186">
        <f t="shared" si="39"/>
        <v>0</v>
      </c>
      <c r="I42" s="182"/>
      <c r="J42" s="181">
        <f t="shared" si="40"/>
        <v>0</v>
      </c>
      <c r="K42" s="181">
        <f t="shared" si="40"/>
        <v>0</v>
      </c>
      <c r="L42" s="182"/>
      <c r="M42" s="181">
        <f t="shared" si="42"/>
        <v>0</v>
      </c>
      <c r="N42" s="186">
        <f t="shared" si="42"/>
        <v>0</v>
      </c>
      <c r="O42" s="182"/>
      <c r="P42" s="181"/>
      <c r="Q42" s="205"/>
      <c r="R42" s="181">
        <f t="shared" si="44"/>
        <v>0</v>
      </c>
      <c r="S42" s="186">
        <f t="shared" si="44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597"/>
      <c r="B43" s="204" t="s">
        <v>9</v>
      </c>
      <c r="C43" s="180"/>
      <c r="D43" s="186">
        <f t="shared" si="38"/>
        <v>0</v>
      </c>
      <c r="E43" s="186">
        <f t="shared" si="38"/>
        <v>0</v>
      </c>
      <c r="F43" s="183"/>
      <c r="G43" s="186">
        <f t="shared" si="39"/>
        <v>0</v>
      </c>
      <c r="H43" s="186">
        <f t="shared" si="39"/>
        <v>0</v>
      </c>
      <c r="I43" s="182"/>
      <c r="J43" s="181">
        <f t="shared" si="40"/>
        <v>0</v>
      </c>
      <c r="K43" s="181">
        <f t="shared" si="40"/>
        <v>0</v>
      </c>
      <c r="L43" s="182"/>
      <c r="M43" s="181">
        <f t="shared" si="42"/>
        <v>0</v>
      </c>
      <c r="N43" s="186">
        <f t="shared" si="42"/>
        <v>0</v>
      </c>
      <c r="O43" s="182"/>
      <c r="P43" s="181">
        <f t="shared" ref="P43:Q43" si="45">P9+P17+P25+P33</f>
        <v>0</v>
      </c>
      <c r="Q43" s="205">
        <f t="shared" si="45"/>
        <v>0</v>
      </c>
      <c r="R43" s="181">
        <f t="shared" si="44"/>
        <v>0</v>
      </c>
      <c r="S43" s="186">
        <f t="shared" si="44"/>
        <v>0</v>
      </c>
      <c r="T43" s="176"/>
      <c r="U43" s="176"/>
      <c r="V43" s="16"/>
      <c r="W43" s="16"/>
      <c r="X43" s="70"/>
      <c r="Y43" s="70"/>
      <c r="AB43" s="598" t="s">
        <v>32</v>
      </c>
      <c r="AC43" s="598"/>
      <c r="AD43" s="598"/>
      <c r="AE43" s="598"/>
      <c r="AF43" s="598"/>
      <c r="AG43" s="598"/>
    </row>
    <row r="44" spans="1:36" ht="24.75" customHeight="1" x14ac:dyDescent="0.25">
      <c r="A44" s="597"/>
      <c r="B44" s="204" t="s">
        <v>10</v>
      </c>
      <c r="C44" s="180"/>
      <c r="D44" s="186">
        <f t="shared" si="38"/>
        <v>43558.561000000002</v>
      </c>
      <c r="E44" s="186">
        <f t="shared" si="38"/>
        <v>230640.44500000001</v>
      </c>
      <c r="F44" s="183">
        <f t="shared" si="23"/>
        <v>5.2949509741609688</v>
      </c>
      <c r="G44" s="181">
        <f t="shared" si="39"/>
        <v>0</v>
      </c>
      <c r="H44" s="181">
        <f t="shared" si="39"/>
        <v>0</v>
      </c>
      <c r="I44" s="182"/>
      <c r="J44" s="181">
        <f t="shared" si="40"/>
        <v>10465.939999999999</v>
      </c>
      <c r="K44" s="181">
        <f t="shared" si="40"/>
        <v>49905.417999999998</v>
      </c>
      <c r="L44" s="182">
        <f t="shared" si="41"/>
        <v>4.7683646189448829</v>
      </c>
      <c r="M44" s="181">
        <f t="shared" si="42"/>
        <v>8015.4970000000003</v>
      </c>
      <c r="N44" s="186">
        <f t="shared" si="42"/>
        <v>26785.103999999999</v>
      </c>
      <c r="O44" s="182">
        <f t="shared" ref="O44:O46" si="46">N44/M44</f>
        <v>3.3416647776176571</v>
      </c>
      <c r="P44" s="181">
        <f t="shared" ref="P44:Q47" si="47">P10+P18+P26+P34</f>
        <v>0</v>
      </c>
      <c r="Q44" s="205">
        <f t="shared" si="47"/>
        <v>0</v>
      </c>
      <c r="R44" s="181">
        <f t="shared" si="44"/>
        <v>62039.998</v>
      </c>
      <c r="S44" s="186">
        <f t="shared" si="44"/>
        <v>307330.967</v>
      </c>
      <c r="T44" s="176">
        <f t="shared" si="12"/>
        <v>4.9537552693022331</v>
      </c>
      <c r="U44" s="176">
        <f t="shared" si="13"/>
        <v>5.9445063231626794</v>
      </c>
      <c r="V44" s="16"/>
      <c r="W44" s="16"/>
      <c r="X44" s="70"/>
      <c r="Y44" s="70"/>
      <c r="AB44" s="598"/>
      <c r="AC44" s="598"/>
      <c r="AD44" s="598"/>
      <c r="AE44" s="598"/>
      <c r="AF44" s="598"/>
      <c r="AG44" s="598"/>
    </row>
    <row r="45" spans="1:36" ht="24.75" customHeight="1" x14ac:dyDescent="0.25">
      <c r="A45" s="597"/>
      <c r="B45" s="204" t="s">
        <v>11</v>
      </c>
      <c r="C45" s="180"/>
      <c r="D45" s="186">
        <f t="shared" si="38"/>
        <v>1772.732</v>
      </c>
      <c r="E45" s="186">
        <f t="shared" si="38"/>
        <v>9249.9959999999992</v>
      </c>
      <c r="F45" s="183">
        <f t="shared" si="23"/>
        <v>5.2179325470516691</v>
      </c>
      <c r="G45" s="186">
        <f t="shared" si="39"/>
        <v>2085.9430000000002</v>
      </c>
      <c r="H45" s="186">
        <f t="shared" si="39"/>
        <v>11290.834999999999</v>
      </c>
      <c r="I45" s="182"/>
      <c r="J45" s="181">
        <f t="shared" si="40"/>
        <v>188.637</v>
      </c>
      <c r="K45" s="181">
        <f t="shared" si="40"/>
        <v>979.71299999999997</v>
      </c>
      <c r="L45" s="182">
        <f t="shared" si="41"/>
        <v>5.1936417563892556</v>
      </c>
      <c r="M45" s="181">
        <f t="shared" si="42"/>
        <v>0</v>
      </c>
      <c r="N45" s="186">
        <f t="shared" si="42"/>
        <v>0</v>
      </c>
      <c r="O45" s="182"/>
      <c r="P45" s="181">
        <f t="shared" si="47"/>
        <v>0</v>
      </c>
      <c r="Q45" s="205">
        <f t="shared" si="47"/>
        <v>0</v>
      </c>
      <c r="R45" s="181">
        <f t="shared" si="44"/>
        <v>4047.3120000000004</v>
      </c>
      <c r="S45" s="186">
        <f t="shared" si="44"/>
        <v>21520.543999999998</v>
      </c>
      <c r="T45" s="176">
        <f t="shared" si="12"/>
        <v>5.3172436422000571</v>
      </c>
      <c r="U45" s="176">
        <f t="shared" si="13"/>
        <v>6.3806923706400687</v>
      </c>
      <c r="V45" s="16"/>
      <c r="W45" s="16"/>
      <c r="X45" s="70"/>
      <c r="Y45" s="70"/>
      <c r="AB45" s="598"/>
      <c r="AC45" s="598"/>
      <c r="AD45" s="598"/>
      <c r="AE45" s="598"/>
      <c r="AF45" s="598"/>
      <c r="AG45" s="598"/>
    </row>
    <row r="46" spans="1:36" ht="24.75" customHeight="1" x14ac:dyDescent="0.25">
      <c r="A46" s="597"/>
      <c r="B46" s="204" t="s">
        <v>12</v>
      </c>
      <c r="C46" s="180"/>
      <c r="D46" s="186">
        <f t="shared" si="38"/>
        <v>19088.807000000001</v>
      </c>
      <c r="E46" s="186">
        <f t="shared" si="38"/>
        <v>106918.478</v>
      </c>
      <c r="F46" s="183">
        <f t="shared" si="23"/>
        <v>5.6011084401450546</v>
      </c>
      <c r="G46" s="186">
        <f t="shared" si="39"/>
        <v>0</v>
      </c>
      <c r="H46" s="186">
        <f t="shared" si="39"/>
        <v>0</v>
      </c>
      <c r="I46" s="182"/>
      <c r="J46" s="181">
        <f t="shared" si="40"/>
        <v>1478.9259999999999</v>
      </c>
      <c r="K46" s="181">
        <f t="shared" si="40"/>
        <v>7135.2209999999995</v>
      </c>
      <c r="L46" s="182">
        <f t="shared" si="41"/>
        <v>4.8245963624954866</v>
      </c>
      <c r="M46" s="181">
        <f t="shared" si="42"/>
        <v>1088.1310000000001</v>
      </c>
      <c r="N46" s="186">
        <f t="shared" si="42"/>
        <v>3801.5919999999996</v>
      </c>
      <c r="O46" s="182">
        <f t="shared" si="46"/>
        <v>3.4936896384718379</v>
      </c>
      <c r="P46" s="181">
        <f t="shared" si="47"/>
        <v>0</v>
      </c>
      <c r="Q46" s="205">
        <f t="shared" si="47"/>
        <v>0</v>
      </c>
      <c r="R46" s="181">
        <f t="shared" si="44"/>
        <v>21655.863999999998</v>
      </c>
      <c r="S46" s="186">
        <f t="shared" si="44"/>
        <v>117855.291</v>
      </c>
      <c r="T46" s="176">
        <f t="shared" si="12"/>
        <v>5.442188360621401</v>
      </c>
      <c r="U46" s="176">
        <f t="shared" si="13"/>
        <v>6.5306260327456807</v>
      </c>
      <c r="V46" s="16"/>
      <c r="W46" s="16"/>
      <c r="X46" s="70"/>
      <c r="Y46" s="70"/>
      <c r="AB46" s="598"/>
      <c r="AC46" s="598"/>
      <c r="AD46" s="598"/>
      <c r="AE46" s="598"/>
      <c r="AF46" s="598"/>
      <c r="AG46" s="598"/>
    </row>
    <row r="47" spans="1:36" ht="24.75" customHeight="1" x14ac:dyDescent="0.25">
      <c r="A47" s="597"/>
      <c r="B47" s="204" t="s">
        <v>13</v>
      </c>
      <c r="C47" s="207"/>
      <c r="D47" s="186">
        <f t="shared" si="38"/>
        <v>0</v>
      </c>
      <c r="E47" s="186">
        <f t="shared" si="38"/>
        <v>0</v>
      </c>
      <c r="F47" s="183"/>
      <c r="G47" s="186">
        <f t="shared" si="39"/>
        <v>0</v>
      </c>
      <c r="H47" s="186">
        <f t="shared" si="39"/>
        <v>0</v>
      </c>
      <c r="I47" s="182"/>
      <c r="J47" s="181">
        <f t="shared" si="40"/>
        <v>0</v>
      </c>
      <c r="K47" s="181">
        <f t="shared" si="40"/>
        <v>0</v>
      </c>
      <c r="L47" s="182"/>
      <c r="M47" s="181">
        <f t="shared" si="42"/>
        <v>0</v>
      </c>
      <c r="N47" s="186">
        <f t="shared" si="42"/>
        <v>0</v>
      </c>
      <c r="O47" s="182"/>
      <c r="P47" s="181">
        <f t="shared" si="47"/>
        <v>0</v>
      </c>
      <c r="Q47" s="205">
        <f t="shared" si="47"/>
        <v>0</v>
      </c>
      <c r="R47" s="181">
        <f t="shared" si="44"/>
        <v>0</v>
      </c>
      <c r="S47" s="186">
        <f t="shared" si="44"/>
        <v>0</v>
      </c>
      <c r="T47" s="176"/>
      <c r="U47" s="176"/>
      <c r="V47" s="16"/>
      <c r="W47" s="16"/>
      <c r="X47" s="70"/>
      <c r="Y47" s="70"/>
    </row>
    <row r="48" spans="1:36" ht="15.75" x14ac:dyDescent="0.25">
      <c r="B48" s="67" t="s">
        <v>72</v>
      </c>
      <c r="C48" s="153"/>
      <c r="R48" s="201"/>
      <c r="S48" s="616" t="s">
        <v>75</v>
      </c>
      <c r="T48" s="616"/>
      <c r="U48" s="616"/>
    </row>
    <row r="49" spans="3:18" x14ac:dyDescent="0.25">
      <c r="C49" s="153"/>
    </row>
    <row r="50" spans="3:18" x14ac:dyDescent="0.25">
      <c r="R50" s="201"/>
    </row>
  </sheetData>
  <mergeCells count="18">
    <mergeCell ref="R1:T1"/>
    <mergeCell ref="AE4:AJ4"/>
    <mergeCell ref="R4:U4"/>
    <mergeCell ref="B2:U2"/>
    <mergeCell ref="S48:U48"/>
    <mergeCell ref="A6:A38"/>
    <mergeCell ref="A41:A47"/>
    <mergeCell ref="AB43:AG46"/>
    <mergeCell ref="X2:Y2"/>
    <mergeCell ref="Z2:AA2"/>
    <mergeCell ref="B4:B5"/>
    <mergeCell ref="C4:C5"/>
    <mergeCell ref="D4:F4"/>
    <mergeCell ref="G4:I4"/>
    <mergeCell ref="J4:L4"/>
    <mergeCell ref="M4:O4"/>
    <mergeCell ref="X4:AC4"/>
    <mergeCell ref="S3:T3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FF0000"/>
    <pageSetUpPr fitToPage="1"/>
  </sheetPr>
  <dimension ref="A1:AK46"/>
  <sheetViews>
    <sheetView zoomScale="91" zoomScaleNormal="91" zoomScaleSheetLayoutView="8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:U2"/>
    </sheetView>
  </sheetViews>
  <sheetFormatPr defaultRowHeight="15" x14ac:dyDescent="0.25"/>
  <cols>
    <col min="1" max="1" width="2" customWidth="1"/>
    <col min="2" max="2" width="44.7109375" customWidth="1"/>
    <col min="3" max="3" width="8.7109375" style="3" customWidth="1"/>
    <col min="4" max="4" width="0.140625" customWidth="1"/>
    <col min="5" max="5" width="16.7109375" hidden="1" customWidth="1"/>
    <col min="6" max="6" width="13.5703125" hidden="1" customWidth="1"/>
    <col min="7" max="7" width="15.42578125" hidden="1" customWidth="1"/>
    <col min="8" max="8" width="14.140625" hidden="1" customWidth="1"/>
    <col min="9" max="9" width="13.5703125" hidden="1" customWidth="1"/>
    <col min="10" max="10" width="15" hidden="1" customWidth="1"/>
    <col min="11" max="11" width="17.140625" hidden="1" customWidth="1"/>
    <col min="12" max="12" width="13.5703125" hidden="1" customWidth="1"/>
    <col min="13" max="13" width="15.42578125" hidden="1" customWidth="1"/>
    <col min="14" max="14" width="16" hidden="1" customWidth="1"/>
    <col min="15" max="15" width="13.5703125" hidden="1" customWidth="1"/>
    <col min="16" max="16" width="10.5703125" hidden="1" customWidth="1"/>
    <col min="17" max="17" width="11.140625" hidden="1" customWidth="1"/>
    <col min="18" max="18" width="16.7109375" bestFit="1" customWidth="1"/>
    <col min="19" max="19" width="19.28515625" bestFit="1" customWidth="1"/>
    <col min="20" max="21" width="14.85546875" customWidth="1"/>
    <col min="22" max="22" width="14.85546875" style="3" customWidth="1"/>
    <col min="23" max="23" width="9.7109375" style="118" customWidth="1"/>
    <col min="24" max="24" width="5.5703125" customWidth="1"/>
    <col min="25" max="25" width="14.85546875" customWidth="1"/>
    <col min="26" max="26" width="14.85546875" bestFit="1" customWidth="1"/>
    <col min="27" max="27" width="11.42578125" customWidth="1"/>
    <col min="28" max="28" width="15.7109375" customWidth="1"/>
    <col min="29" max="29" width="14.28515625" customWidth="1"/>
    <col min="30" max="30" width="14.7109375" customWidth="1"/>
    <col min="31" max="31" width="12" customWidth="1"/>
    <col min="32" max="35" width="14.5703125" customWidth="1"/>
    <col min="36" max="36" width="15.42578125" customWidth="1"/>
    <col min="37" max="37" width="14.28515625" customWidth="1"/>
  </cols>
  <sheetData>
    <row r="1" spans="1:37" ht="15.75" x14ac:dyDescent="0.25">
      <c r="R1" s="610" t="s">
        <v>73</v>
      </c>
      <c r="S1" s="610"/>
      <c r="T1" s="610"/>
      <c r="U1" s="146"/>
      <c r="V1" s="117"/>
    </row>
    <row r="2" spans="1:37" s="112" customFormat="1" ht="81.75" customHeight="1" x14ac:dyDescent="0.25">
      <c r="B2" s="612" t="s">
        <v>80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119"/>
      <c r="W2" s="119"/>
      <c r="X2" s="116"/>
      <c r="Y2" s="603">
        <v>3</v>
      </c>
      <c r="Z2" s="603"/>
      <c r="AA2" s="604">
        <v>5</v>
      </c>
      <c r="AB2" s="604"/>
    </row>
    <row r="3" spans="1:37" ht="15.75" thickBot="1" x14ac:dyDescent="0.3">
      <c r="W3" s="3"/>
      <c r="X3" s="17"/>
      <c r="Y3" s="17"/>
      <c r="Z3" s="17"/>
      <c r="AA3" s="17"/>
      <c r="AB3" s="17"/>
      <c r="AC3" s="17"/>
      <c r="AD3" s="17"/>
    </row>
    <row r="4" spans="1:37" ht="40.5" customHeight="1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160" t="s">
        <v>26</v>
      </c>
      <c r="Q4" s="161"/>
      <c r="R4" s="608" t="s">
        <v>26</v>
      </c>
      <c r="S4" s="608"/>
      <c r="T4" s="608"/>
      <c r="U4" s="608"/>
      <c r="V4" s="120"/>
      <c r="W4" s="18"/>
      <c r="X4" s="18"/>
      <c r="Y4" s="600" t="s">
        <v>16</v>
      </c>
      <c r="Z4" s="600"/>
      <c r="AA4" s="600"/>
      <c r="AB4" s="600"/>
      <c r="AC4" s="600"/>
      <c r="AD4" s="601"/>
      <c r="AF4" s="599" t="s">
        <v>19</v>
      </c>
      <c r="AG4" s="600"/>
      <c r="AH4" s="600"/>
      <c r="AI4" s="600"/>
      <c r="AJ4" s="600"/>
      <c r="AK4" s="601"/>
    </row>
    <row r="5" spans="1:37" ht="61.5" customHeight="1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11"/>
      <c r="Y5" s="129" t="s">
        <v>5</v>
      </c>
      <c r="Z5" s="25" t="s">
        <v>27</v>
      </c>
      <c r="AA5" s="24" t="s">
        <v>29</v>
      </c>
      <c r="AB5" s="25" t="s">
        <v>28</v>
      </c>
      <c r="AC5" s="26" t="s">
        <v>20</v>
      </c>
      <c r="AD5" s="7" t="s">
        <v>21</v>
      </c>
      <c r="AF5" s="5" t="s">
        <v>5</v>
      </c>
      <c r="AG5" s="6" t="s">
        <v>18</v>
      </c>
      <c r="AH5" s="5" t="s">
        <v>29</v>
      </c>
      <c r="AI5" s="6" t="s">
        <v>28</v>
      </c>
      <c r="AJ5" s="7" t="s">
        <v>20</v>
      </c>
      <c r="AK5" s="7" t="s">
        <v>21</v>
      </c>
    </row>
    <row r="6" spans="1:37" ht="36" x14ac:dyDescent="0.25">
      <c r="A6" s="602"/>
      <c r="B6" s="168" t="s">
        <v>1</v>
      </c>
      <c r="C6" s="169">
        <v>100</v>
      </c>
      <c r="D6" s="170">
        <v>0</v>
      </c>
      <c r="E6" s="211">
        <v>0</v>
      </c>
      <c r="F6" s="171"/>
      <c r="G6" s="220">
        <v>0</v>
      </c>
      <c r="H6" s="211">
        <v>0</v>
      </c>
      <c r="I6" s="172"/>
      <c r="J6" s="229">
        <f t="shared" ref="J6:K13" si="0">AC6</f>
        <v>56.859000000000002</v>
      </c>
      <c r="K6" s="230">
        <f t="shared" si="0"/>
        <v>320.36400000000003</v>
      </c>
      <c r="L6" s="173"/>
      <c r="M6" s="174">
        <f>AJ6</f>
        <v>0</v>
      </c>
      <c r="N6" s="175">
        <f>AK6</f>
        <v>0</v>
      </c>
      <c r="O6" s="176" t="e">
        <f>N6/M6</f>
        <v>#DIV/0!</v>
      </c>
      <c r="P6" s="177"/>
      <c r="Q6" s="178"/>
      <c r="R6" s="174">
        <f>M6+J6+G6+D6</f>
        <v>56.859000000000002</v>
      </c>
      <c r="S6" s="175">
        <f>N6+K6+H6+E6</f>
        <v>320.36400000000003</v>
      </c>
      <c r="T6" s="176">
        <f>S6/R6</f>
        <v>5.6343586767266398</v>
      </c>
      <c r="U6" s="176">
        <f>T6*1.2</f>
        <v>6.761230412071968</v>
      </c>
      <c r="V6" s="121"/>
      <c r="W6" s="12"/>
      <c r="X6" s="12"/>
      <c r="Y6" s="130">
        <f>Y7+Y8+Y9+Y10+Y11+Y12+Y13</f>
        <v>56.859000000000002</v>
      </c>
      <c r="Z6" s="50">
        <f t="shared" ref="Z6:AB6" si="1">Z7+Z8+Z9+Z10+Z11+Z12+Z13</f>
        <v>148.649</v>
      </c>
      <c r="AA6" s="50">
        <f t="shared" si="1"/>
        <v>0.215</v>
      </c>
      <c r="AB6" s="50">
        <f t="shared" si="1"/>
        <v>171.715</v>
      </c>
      <c r="AC6" s="19">
        <f t="shared" ref="AC6:AC13" si="2">Y6</f>
        <v>56.859000000000002</v>
      </c>
      <c r="AD6" s="19">
        <f t="shared" ref="AD6:AD13" si="3">Z6+AB6</f>
        <v>320.36400000000003</v>
      </c>
      <c r="AE6" s="48"/>
      <c r="AF6" s="86">
        <f>AF7+AF8+AF9+AF10+AF11+AF12+AF13</f>
        <v>0</v>
      </c>
      <c r="AG6" s="86">
        <f>AG7+AG8+AG9+AG10+AG11+AG12+AG13</f>
        <v>0</v>
      </c>
      <c r="AH6" s="86">
        <f>AH7+AH8+AH9+AH10+AH11+AH12+AH13</f>
        <v>0</v>
      </c>
      <c r="AI6" s="86">
        <f>AI7+AI8+AI9+AI10+AI11+AI12+AI13</f>
        <v>0</v>
      </c>
      <c r="AJ6" s="4">
        <f>AF6</f>
        <v>0</v>
      </c>
      <c r="AK6" s="87">
        <f>AG6+AI6</f>
        <v>0</v>
      </c>
    </row>
    <row r="7" spans="1:37" ht="15.75" x14ac:dyDescent="0.25">
      <c r="A7" s="602"/>
      <c r="B7" s="179" t="s">
        <v>7</v>
      </c>
      <c r="C7" s="180">
        <v>111</v>
      </c>
      <c r="D7" s="181">
        <v>0</v>
      </c>
      <c r="E7" s="206">
        <v>0</v>
      </c>
      <c r="F7" s="182"/>
      <c r="G7" s="214">
        <v>0</v>
      </c>
      <c r="H7" s="206">
        <v>0</v>
      </c>
      <c r="I7" s="182"/>
      <c r="J7" s="231">
        <f t="shared" si="0"/>
        <v>0</v>
      </c>
      <c r="K7" s="232"/>
      <c r="L7" s="173"/>
      <c r="M7" s="181"/>
      <c r="N7" s="186"/>
      <c r="O7" s="182"/>
      <c r="P7" s="177"/>
      <c r="Q7" s="178"/>
      <c r="R7" s="187"/>
      <c r="S7" s="188"/>
      <c r="T7" s="183"/>
      <c r="U7" s="176">
        <f t="shared" ref="U7:U39" si="4">T7*1.2</f>
        <v>0</v>
      </c>
      <c r="V7" s="122"/>
      <c r="W7" s="13"/>
      <c r="X7" s="13"/>
      <c r="Y7" s="131">
        <v>0</v>
      </c>
      <c r="Z7" s="51">
        <v>0</v>
      </c>
      <c r="AA7" s="51">
        <v>0</v>
      </c>
      <c r="AB7" s="51">
        <v>0</v>
      </c>
      <c r="AC7" s="19">
        <f t="shared" si="2"/>
        <v>0</v>
      </c>
      <c r="AD7" s="19">
        <f t="shared" si="3"/>
        <v>0</v>
      </c>
      <c r="AE7" s="48"/>
      <c r="AF7" s="27">
        <v>0</v>
      </c>
      <c r="AG7" s="27">
        <v>0</v>
      </c>
      <c r="AH7" s="27">
        <v>0</v>
      </c>
      <c r="AI7" s="27">
        <v>0</v>
      </c>
      <c r="AJ7" s="4">
        <f t="shared" ref="AJ7:AJ29" si="5">AF7</f>
        <v>0</v>
      </c>
      <c r="AK7" s="87">
        <f t="shared" ref="AK7:AK30" si="6">AG7+AI7</f>
        <v>0</v>
      </c>
    </row>
    <row r="8" spans="1:37" ht="15.75" x14ac:dyDescent="0.25">
      <c r="A8" s="602"/>
      <c r="B8" s="179" t="s">
        <v>8</v>
      </c>
      <c r="C8" s="180">
        <v>121</v>
      </c>
      <c r="D8" s="181">
        <v>0</v>
      </c>
      <c r="E8" s="206">
        <v>0</v>
      </c>
      <c r="F8" s="182"/>
      <c r="G8" s="214">
        <v>0</v>
      </c>
      <c r="H8" s="206">
        <v>0</v>
      </c>
      <c r="I8" s="182"/>
      <c r="J8" s="231">
        <f t="shared" si="0"/>
        <v>0</v>
      </c>
      <c r="K8" s="232"/>
      <c r="L8" s="173"/>
      <c r="M8" s="181"/>
      <c r="N8" s="186"/>
      <c r="O8" s="182"/>
      <c r="P8" s="177"/>
      <c r="Q8" s="178"/>
      <c r="R8" s="187"/>
      <c r="S8" s="188"/>
      <c r="T8" s="183"/>
      <c r="U8" s="176">
        <f t="shared" si="4"/>
        <v>0</v>
      </c>
      <c r="V8" s="122"/>
      <c r="W8" s="13"/>
      <c r="X8" s="13"/>
      <c r="Y8" s="131">
        <v>0</v>
      </c>
      <c r="Z8" s="51">
        <v>0</v>
      </c>
      <c r="AA8" s="51">
        <v>0</v>
      </c>
      <c r="AB8" s="51">
        <v>0</v>
      </c>
      <c r="AC8" s="19">
        <f t="shared" si="2"/>
        <v>0</v>
      </c>
      <c r="AD8" s="19">
        <f t="shared" si="3"/>
        <v>0</v>
      </c>
      <c r="AE8" s="48"/>
      <c r="AF8" s="27">
        <v>0</v>
      </c>
      <c r="AG8" s="27">
        <v>0</v>
      </c>
      <c r="AH8" s="27">
        <v>0</v>
      </c>
      <c r="AI8" s="27">
        <v>0</v>
      </c>
      <c r="AJ8" s="4">
        <f t="shared" si="5"/>
        <v>0</v>
      </c>
      <c r="AK8" s="87">
        <f t="shared" si="6"/>
        <v>0</v>
      </c>
    </row>
    <row r="9" spans="1:37" ht="15.75" x14ac:dyDescent="0.25">
      <c r="A9" s="602"/>
      <c r="B9" s="179" t="s">
        <v>9</v>
      </c>
      <c r="C9" s="180">
        <v>131</v>
      </c>
      <c r="D9" s="181">
        <v>0</v>
      </c>
      <c r="E9" s="206">
        <v>0</v>
      </c>
      <c r="F9" s="182"/>
      <c r="G9" s="214">
        <v>0</v>
      </c>
      <c r="H9" s="206">
        <v>0</v>
      </c>
      <c r="I9" s="182"/>
      <c r="J9" s="231">
        <f t="shared" si="0"/>
        <v>0</v>
      </c>
      <c r="K9" s="232"/>
      <c r="L9" s="173"/>
      <c r="M9" s="181"/>
      <c r="N9" s="186"/>
      <c r="O9" s="182"/>
      <c r="P9" s="177"/>
      <c r="Q9" s="178"/>
      <c r="R9" s="187"/>
      <c r="S9" s="188"/>
      <c r="T9" s="183"/>
      <c r="U9" s="176">
        <f t="shared" si="4"/>
        <v>0</v>
      </c>
      <c r="V9" s="122"/>
      <c r="W9" s="13"/>
      <c r="X9" s="13"/>
      <c r="Y9" s="131">
        <v>0</v>
      </c>
      <c r="Z9" s="51">
        <v>0</v>
      </c>
      <c r="AA9" s="51">
        <v>0</v>
      </c>
      <c r="AB9" s="51">
        <v>0</v>
      </c>
      <c r="AC9" s="19">
        <f t="shared" si="2"/>
        <v>0</v>
      </c>
      <c r="AD9" s="19">
        <f t="shared" si="3"/>
        <v>0</v>
      </c>
      <c r="AE9" s="48"/>
      <c r="AF9" s="27">
        <v>0</v>
      </c>
      <c r="AG9" s="27">
        <v>0</v>
      </c>
      <c r="AH9" s="27">
        <v>0</v>
      </c>
      <c r="AI9" s="27">
        <v>0</v>
      </c>
      <c r="AJ9" s="4">
        <f t="shared" si="5"/>
        <v>0</v>
      </c>
      <c r="AK9" s="87">
        <f t="shared" si="6"/>
        <v>0</v>
      </c>
    </row>
    <row r="10" spans="1:37" ht="15.75" x14ac:dyDescent="0.25">
      <c r="A10" s="602"/>
      <c r="B10" s="179" t="s">
        <v>10</v>
      </c>
      <c r="C10" s="180">
        <v>141</v>
      </c>
      <c r="D10" s="181">
        <v>0</v>
      </c>
      <c r="E10" s="206">
        <v>0</v>
      </c>
      <c r="F10" s="182"/>
      <c r="G10" s="214">
        <v>0</v>
      </c>
      <c r="H10" s="206">
        <v>0</v>
      </c>
      <c r="I10" s="182"/>
      <c r="J10" s="231">
        <f t="shared" si="0"/>
        <v>56.859000000000002</v>
      </c>
      <c r="K10" s="232">
        <f t="shared" si="0"/>
        <v>320.36400000000003</v>
      </c>
      <c r="L10" s="173"/>
      <c r="M10" s="181">
        <f t="shared" ref="M10:N28" si="7">AJ10</f>
        <v>0</v>
      </c>
      <c r="N10" s="186">
        <f t="shared" si="7"/>
        <v>0</v>
      </c>
      <c r="O10" s="182" t="e">
        <f t="shared" ref="O10:O28" si="8">N10/M10</f>
        <v>#DIV/0!</v>
      </c>
      <c r="P10" s="177"/>
      <c r="Q10" s="178"/>
      <c r="R10" s="187">
        <f>M10+J10+G10+D10</f>
        <v>56.859000000000002</v>
      </c>
      <c r="S10" s="188">
        <f>N10+K10+H10+E10</f>
        <v>320.36400000000003</v>
      </c>
      <c r="T10" s="183">
        <f t="shared" ref="T10:T27" si="9">S10/R10</f>
        <v>5.6343586767266398</v>
      </c>
      <c r="U10" s="176">
        <f t="shared" si="4"/>
        <v>6.761230412071968</v>
      </c>
      <c r="V10" s="122"/>
      <c r="W10" s="12"/>
      <c r="X10" s="12"/>
      <c r="Y10" s="131">
        <v>56.859000000000002</v>
      </c>
      <c r="Z10" s="51">
        <v>148.649</v>
      </c>
      <c r="AA10" s="51">
        <v>0.215</v>
      </c>
      <c r="AB10" s="51">
        <v>171.715</v>
      </c>
      <c r="AC10" s="19">
        <f t="shared" si="2"/>
        <v>56.859000000000002</v>
      </c>
      <c r="AD10" s="19">
        <f t="shared" si="3"/>
        <v>320.36400000000003</v>
      </c>
      <c r="AE10" s="48"/>
      <c r="AF10" s="27">
        <v>0</v>
      </c>
      <c r="AG10" s="27">
        <v>0</v>
      </c>
      <c r="AH10" s="27">
        <v>0</v>
      </c>
      <c r="AI10" s="27">
        <v>0</v>
      </c>
      <c r="AJ10" s="4">
        <f t="shared" si="5"/>
        <v>0</v>
      </c>
      <c r="AK10" s="87">
        <f t="shared" si="6"/>
        <v>0</v>
      </c>
    </row>
    <row r="11" spans="1:37" ht="15.75" x14ac:dyDescent="0.25">
      <c r="A11" s="602"/>
      <c r="B11" s="179" t="s">
        <v>11</v>
      </c>
      <c r="C11" s="180">
        <v>151</v>
      </c>
      <c r="D11" s="181">
        <v>0</v>
      </c>
      <c r="E11" s="206">
        <v>0</v>
      </c>
      <c r="F11" s="182"/>
      <c r="G11" s="214">
        <v>0</v>
      </c>
      <c r="H11" s="206">
        <v>0</v>
      </c>
      <c r="I11" s="182"/>
      <c r="J11" s="231">
        <f t="shared" si="0"/>
        <v>0</v>
      </c>
      <c r="K11" s="232"/>
      <c r="L11" s="173"/>
      <c r="M11" s="181"/>
      <c r="N11" s="186"/>
      <c r="O11" s="182"/>
      <c r="P11" s="177"/>
      <c r="Q11" s="178"/>
      <c r="R11" s="187"/>
      <c r="S11" s="188"/>
      <c r="T11" s="183"/>
      <c r="U11" s="176">
        <f t="shared" si="4"/>
        <v>0</v>
      </c>
      <c r="V11" s="122"/>
      <c r="W11" s="13"/>
      <c r="X11" s="13"/>
      <c r="Y11" s="131">
        <v>0</v>
      </c>
      <c r="Z11" s="51">
        <v>0</v>
      </c>
      <c r="AA11" s="51">
        <v>0</v>
      </c>
      <c r="AB11" s="51">
        <v>0</v>
      </c>
      <c r="AC11" s="19">
        <f t="shared" si="2"/>
        <v>0</v>
      </c>
      <c r="AD11" s="19">
        <f t="shared" si="3"/>
        <v>0</v>
      </c>
      <c r="AE11" s="48"/>
      <c r="AF11" s="27">
        <v>0</v>
      </c>
      <c r="AG11" s="27">
        <v>0</v>
      </c>
      <c r="AH11" s="27">
        <v>0</v>
      </c>
      <c r="AI11" s="27">
        <v>0</v>
      </c>
      <c r="AJ11" s="4">
        <f t="shared" si="5"/>
        <v>0</v>
      </c>
      <c r="AK11" s="87">
        <f t="shared" si="6"/>
        <v>0</v>
      </c>
    </row>
    <row r="12" spans="1:37" ht="15.75" x14ac:dyDescent="0.25">
      <c r="A12" s="602"/>
      <c r="B12" s="179" t="s">
        <v>12</v>
      </c>
      <c r="C12" s="180">
        <v>161</v>
      </c>
      <c r="D12" s="181">
        <v>0</v>
      </c>
      <c r="E12" s="214">
        <v>0</v>
      </c>
      <c r="F12" s="182"/>
      <c r="G12" s="214">
        <v>0</v>
      </c>
      <c r="H12" s="206">
        <v>0</v>
      </c>
      <c r="I12" s="182"/>
      <c r="J12" s="231">
        <f t="shared" si="0"/>
        <v>0</v>
      </c>
      <c r="K12" s="232"/>
      <c r="L12" s="173"/>
      <c r="M12" s="181"/>
      <c r="N12" s="186"/>
      <c r="O12" s="182"/>
      <c r="P12" s="177"/>
      <c r="Q12" s="178"/>
      <c r="R12" s="187"/>
      <c r="S12" s="188"/>
      <c r="T12" s="183"/>
      <c r="U12" s="176">
        <f t="shared" si="4"/>
        <v>0</v>
      </c>
      <c r="V12" s="122"/>
      <c r="W12" s="13"/>
      <c r="X12" s="13"/>
      <c r="Y12" s="131">
        <v>0</v>
      </c>
      <c r="Z12" s="51">
        <v>0</v>
      </c>
      <c r="AA12" s="51">
        <v>0</v>
      </c>
      <c r="AB12" s="51">
        <v>0</v>
      </c>
      <c r="AC12" s="19">
        <f t="shared" si="2"/>
        <v>0</v>
      </c>
      <c r="AD12" s="19">
        <f t="shared" si="3"/>
        <v>0</v>
      </c>
      <c r="AE12" s="48"/>
      <c r="AF12" s="27">
        <v>0</v>
      </c>
      <c r="AG12" s="27">
        <v>0</v>
      </c>
      <c r="AH12" s="27">
        <v>0</v>
      </c>
      <c r="AI12" s="27">
        <v>0</v>
      </c>
      <c r="AJ12" s="4">
        <f t="shared" si="5"/>
        <v>0</v>
      </c>
      <c r="AK12" s="87">
        <f t="shared" si="6"/>
        <v>0</v>
      </c>
    </row>
    <row r="13" spans="1:37" ht="15.75" x14ac:dyDescent="0.25">
      <c r="A13" s="602"/>
      <c r="B13" s="179" t="s">
        <v>13</v>
      </c>
      <c r="C13" s="180">
        <v>171</v>
      </c>
      <c r="D13" s="181">
        <v>0</v>
      </c>
      <c r="E13" s="214">
        <v>0</v>
      </c>
      <c r="F13" s="181"/>
      <c r="G13" s="214">
        <v>0</v>
      </c>
      <c r="H13" s="214">
        <v>0</v>
      </c>
      <c r="I13" s="181"/>
      <c r="J13" s="231">
        <f t="shared" si="0"/>
        <v>0</v>
      </c>
      <c r="K13" s="221"/>
      <c r="L13" s="181"/>
      <c r="M13" s="181"/>
      <c r="N13" s="181"/>
      <c r="O13" s="181"/>
      <c r="P13" s="181"/>
      <c r="Q13" s="181"/>
      <c r="R13" s="181"/>
      <c r="S13" s="181"/>
      <c r="T13" s="181"/>
      <c r="U13" s="176">
        <f t="shared" si="4"/>
        <v>0</v>
      </c>
      <c r="V13" s="115"/>
      <c r="W13" s="115"/>
      <c r="X13" s="13"/>
      <c r="Y13" s="131">
        <v>0</v>
      </c>
      <c r="Z13" s="51">
        <v>0</v>
      </c>
      <c r="AA13" s="51">
        <v>0</v>
      </c>
      <c r="AB13" s="51">
        <v>0</v>
      </c>
      <c r="AC13" s="19">
        <f t="shared" si="2"/>
        <v>0</v>
      </c>
      <c r="AD13" s="19">
        <f t="shared" si="3"/>
        <v>0</v>
      </c>
      <c r="AE13" s="48"/>
      <c r="AF13" s="27">
        <v>0</v>
      </c>
      <c r="AG13" s="27">
        <v>0</v>
      </c>
      <c r="AH13" s="27">
        <v>0</v>
      </c>
      <c r="AI13" s="27">
        <v>0</v>
      </c>
      <c r="AJ13" s="4">
        <f t="shared" si="5"/>
        <v>0</v>
      </c>
      <c r="AK13" s="87">
        <f t="shared" si="6"/>
        <v>0</v>
      </c>
    </row>
    <row r="14" spans="1:37" ht="36" x14ac:dyDescent="0.25">
      <c r="A14" s="602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 t="e">
        <f>E14/D14</f>
        <v>#DIV/0!</v>
      </c>
      <c r="G14" s="215">
        <f>SUM(G15:G21)</f>
        <v>0</v>
      </c>
      <c r="H14" s="215">
        <f>SUM(H15:H21)</f>
        <v>0</v>
      </c>
      <c r="I14" s="171"/>
      <c r="J14" s="170">
        <f>SUM(J15:J21)</f>
        <v>12932.544</v>
      </c>
      <c r="K14" s="175">
        <f>SUM(K15:K21)</f>
        <v>58666.590000000004</v>
      </c>
      <c r="L14" s="173">
        <f>K14/J14</f>
        <v>4.5363534042490024</v>
      </c>
      <c r="M14" s="174">
        <f>SUM(M15:M21)</f>
        <v>7469.3739999999998</v>
      </c>
      <c r="N14" s="175">
        <f>N15+N16+N17+N18+N19+N20+N21</f>
        <v>23842.027999999998</v>
      </c>
      <c r="O14" s="173">
        <f t="shared" si="8"/>
        <v>3.1919713753789809</v>
      </c>
      <c r="P14" s="177"/>
      <c r="Q14" s="178"/>
      <c r="R14" s="174">
        <f>M14+J14+G14+D14</f>
        <v>20401.917999999998</v>
      </c>
      <c r="S14" s="175">
        <f>N14+K14+H14+E14</f>
        <v>82508.618000000002</v>
      </c>
      <c r="T14" s="173">
        <f>S14/R14</f>
        <v>4.0441598677143986</v>
      </c>
      <c r="U14" s="176">
        <f t="shared" si="4"/>
        <v>4.8529918412572783</v>
      </c>
      <c r="V14" s="123"/>
      <c r="W14" s="12"/>
      <c r="X14" s="12"/>
      <c r="Y14" s="132">
        <f>SUM(Y15:Y21)</f>
        <v>12932.544</v>
      </c>
      <c r="Z14" s="69">
        <f>SUM(Z15:Z21)</f>
        <v>43290.840999999993</v>
      </c>
      <c r="AA14" s="69">
        <f>SUM(AA15:AA21)</f>
        <v>19.283999999999999</v>
      </c>
      <c r="AB14" s="69">
        <f>SUM(AB15:AB21)</f>
        <v>15375.749</v>
      </c>
      <c r="AC14" s="19">
        <f>Y14</f>
        <v>12932.544</v>
      </c>
      <c r="AD14" s="19">
        <f>Z14+AB14</f>
        <v>58666.59</v>
      </c>
      <c r="AE14" s="48"/>
      <c r="AF14" s="69">
        <f t="shared" ref="AF14:AH14" si="10">SUM(AF15:AF21)</f>
        <v>7469.3739999999998</v>
      </c>
      <c r="AG14" s="69">
        <f t="shared" si="10"/>
        <v>14958.828000000001</v>
      </c>
      <c r="AH14" s="69">
        <f t="shared" si="10"/>
        <v>10.462</v>
      </c>
      <c r="AI14" s="69">
        <f>SUM(AI15:AI21)</f>
        <v>8883.2000000000007</v>
      </c>
      <c r="AJ14" s="4">
        <f t="shared" si="5"/>
        <v>7469.3739999999998</v>
      </c>
      <c r="AK14" s="87">
        <f>AG14+AI14</f>
        <v>23842.028000000002</v>
      </c>
    </row>
    <row r="15" spans="1:37" ht="15.75" x14ac:dyDescent="0.25">
      <c r="A15" s="602"/>
      <c r="B15" s="179" t="s">
        <v>7</v>
      </c>
      <c r="C15" s="180">
        <v>211</v>
      </c>
      <c r="D15" s="185">
        <v>0</v>
      </c>
      <c r="E15" s="185">
        <v>0</v>
      </c>
      <c r="F15" s="183"/>
      <c r="G15" s="223">
        <v>0</v>
      </c>
      <c r="H15" s="223">
        <v>0</v>
      </c>
      <c r="I15" s="182"/>
      <c r="J15" s="181">
        <f t="shared" ref="J15:K29" si="11">AC15</f>
        <v>2099.0889999999999</v>
      </c>
      <c r="K15" s="186">
        <f t="shared" si="11"/>
        <v>8951.7740000000013</v>
      </c>
      <c r="L15" s="182">
        <f t="shared" ref="L15:L26" si="12">K15/J15</f>
        <v>4.2645995477085545</v>
      </c>
      <c r="M15" s="181">
        <f t="shared" si="7"/>
        <v>0</v>
      </c>
      <c r="N15" s="186">
        <f t="shared" si="7"/>
        <v>0</v>
      </c>
      <c r="O15" s="182" t="e">
        <f t="shared" si="8"/>
        <v>#DIV/0!</v>
      </c>
      <c r="P15" s="177"/>
      <c r="Q15" s="178"/>
      <c r="R15" s="187">
        <f>M15+J15+G15+D15</f>
        <v>2099.0889999999999</v>
      </c>
      <c r="S15" s="188">
        <f>N15+K15+H15+E15</f>
        <v>8951.7740000000013</v>
      </c>
      <c r="T15" s="183">
        <f t="shared" si="9"/>
        <v>4.2645995477085545</v>
      </c>
      <c r="U15" s="176">
        <f t="shared" si="4"/>
        <v>5.1175194572502649</v>
      </c>
      <c r="V15" s="122"/>
      <c r="W15" s="13"/>
      <c r="X15" s="13"/>
      <c r="Y15" s="133">
        <v>2099.0889999999999</v>
      </c>
      <c r="Z15" s="68">
        <v>6466.7690000000002</v>
      </c>
      <c r="AA15" s="53">
        <v>3.117</v>
      </c>
      <c r="AB15" s="52">
        <v>2485.0050000000001</v>
      </c>
      <c r="AC15" s="19">
        <f t="shared" ref="AC15:AC29" si="13">Y15</f>
        <v>2099.0889999999999</v>
      </c>
      <c r="AD15" s="19">
        <f>Z15+AB15</f>
        <v>8951.7740000000013</v>
      </c>
      <c r="AE15" s="48"/>
      <c r="AF15" s="27">
        <v>0</v>
      </c>
      <c r="AG15" s="27">
        <v>0</v>
      </c>
      <c r="AH15" s="27">
        <v>0</v>
      </c>
      <c r="AI15" s="27">
        <v>0</v>
      </c>
      <c r="AJ15" s="4">
        <f>AF15</f>
        <v>0</v>
      </c>
      <c r="AK15" s="87">
        <f>AG15+AI15</f>
        <v>0</v>
      </c>
    </row>
    <row r="16" spans="1:37" ht="15.75" x14ac:dyDescent="0.25">
      <c r="A16" s="602"/>
      <c r="B16" s="179" t="s">
        <v>8</v>
      </c>
      <c r="C16" s="180">
        <v>221</v>
      </c>
      <c r="D16" s="185">
        <v>0</v>
      </c>
      <c r="E16" s="185">
        <v>0</v>
      </c>
      <c r="F16" s="183"/>
      <c r="G16" s="223">
        <v>0</v>
      </c>
      <c r="H16" s="223">
        <v>0</v>
      </c>
      <c r="I16" s="182"/>
      <c r="J16" s="181">
        <f t="shared" si="11"/>
        <v>0</v>
      </c>
      <c r="K16" s="186"/>
      <c r="L16" s="182"/>
      <c r="M16" s="181"/>
      <c r="N16" s="186"/>
      <c r="O16" s="182"/>
      <c r="P16" s="177"/>
      <c r="Q16" s="178"/>
      <c r="R16" s="187"/>
      <c r="S16" s="188"/>
      <c r="T16" s="183"/>
      <c r="U16" s="176">
        <f t="shared" si="4"/>
        <v>0</v>
      </c>
      <c r="V16" s="122"/>
      <c r="W16" s="13"/>
      <c r="X16" s="13"/>
      <c r="Y16" s="133">
        <v>0</v>
      </c>
      <c r="Z16" s="68">
        <v>0</v>
      </c>
      <c r="AA16" s="53">
        <v>0</v>
      </c>
      <c r="AB16" s="52">
        <v>0</v>
      </c>
      <c r="AC16" s="19">
        <f t="shared" si="13"/>
        <v>0</v>
      </c>
      <c r="AD16" s="19">
        <f t="shared" ref="AD16:AD29" si="14">Z16+AB16</f>
        <v>0</v>
      </c>
      <c r="AE16" s="48"/>
      <c r="AF16" s="27">
        <v>0</v>
      </c>
      <c r="AG16" s="27">
        <v>0</v>
      </c>
      <c r="AH16" s="27">
        <v>0</v>
      </c>
      <c r="AI16" s="27">
        <v>0</v>
      </c>
      <c r="AJ16" s="4">
        <f t="shared" si="5"/>
        <v>0</v>
      </c>
      <c r="AK16" s="87">
        <f t="shared" si="6"/>
        <v>0</v>
      </c>
    </row>
    <row r="17" spans="1:37" ht="15.75" x14ac:dyDescent="0.25">
      <c r="A17" s="602"/>
      <c r="B17" s="179" t="s">
        <v>9</v>
      </c>
      <c r="C17" s="180">
        <v>231</v>
      </c>
      <c r="D17" s="185">
        <v>0</v>
      </c>
      <c r="E17" s="185">
        <v>0</v>
      </c>
      <c r="F17" s="183"/>
      <c r="G17" s="223">
        <v>0</v>
      </c>
      <c r="H17" s="223">
        <v>0</v>
      </c>
      <c r="I17" s="182"/>
      <c r="J17" s="181">
        <f t="shared" si="11"/>
        <v>0</v>
      </c>
      <c r="K17" s="186">
        <f t="shared" si="11"/>
        <v>0</v>
      </c>
      <c r="L17" s="182"/>
      <c r="M17" s="181"/>
      <c r="N17" s="186"/>
      <c r="O17" s="182"/>
      <c r="P17" s="177"/>
      <c r="Q17" s="178"/>
      <c r="R17" s="187">
        <f t="shared" ref="R17:S29" si="15">M17+J17+G17+D17</f>
        <v>0</v>
      </c>
      <c r="S17" s="188">
        <f t="shared" si="15"/>
        <v>0</v>
      </c>
      <c r="T17" s="183"/>
      <c r="U17" s="176">
        <f t="shared" si="4"/>
        <v>0</v>
      </c>
      <c r="V17" s="122"/>
      <c r="W17" s="13"/>
      <c r="X17" s="13"/>
      <c r="Y17" s="133">
        <v>0</v>
      </c>
      <c r="Z17" s="68">
        <v>0</v>
      </c>
      <c r="AA17" s="53">
        <v>0</v>
      </c>
      <c r="AB17" s="52">
        <v>0</v>
      </c>
      <c r="AC17" s="19">
        <f t="shared" si="13"/>
        <v>0</v>
      </c>
      <c r="AD17" s="19">
        <f t="shared" si="14"/>
        <v>0</v>
      </c>
      <c r="AE17" s="48"/>
      <c r="AF17" s="27">
        <v>0</v>
      </c>
      <c r="AG17" s="27">
        <v>0</v>
      </c>
      <c r="AH17" s="27">
        <v>0</v>
      </c>
      <c r="AI17" s="27">
        <v>0</v>
      </c>
      <c r="AJ17" s="4">
        <f t="shared" si="5"/>
        <v>0</v>
      </c>
      <c r="AK17" s="87">
        <f t="shared" si="6"/>
        <v>0</v>
      </c>
    </row>
    <row r="18" spans="1:37" ht="15.75" x14ac:dyDescent="0.25">
      <c r="A18" s="602"/>
      <c r="B18" s="179" t="s">
        <v>10</v>
      </c>
      <c r="C18" s="180">
        <v>241</v>
      </c>
      <c r="D18" s="185">
        <v>0</v>
      </c>
      <c r="E18" s="185">
        <v>0</v>
      </c>
      <c r="F18" s="183"/>
      <c r="G18" s="223">
        <v>0</v>
      </c>
      <c r="H18" s="223">
        <v>0</v>
      </c>
      <c r="I18" s="182"/>
      <c r="J18" s="181">
        <f t="shared" si="11"/>
        <v>9694.6910000000007</v>
      </c>
      <c r="K18" s="186">
        <f t="shared" si="11"/>
        <v>44031.502999999997</v>
      </c>
      <c r="L18" s="182">
        <f t="shared" si="12"/>
        <v>4.5418160310627735</v>
      </c>
      <c r="M18" s="181">
        <f>AJ18</f>
        <v>6776.05</v>
      </c>
      <c r="N18" s="186">
        <f t="shared" si="7"/>
        <v>21539.565999999999</v>
      </c>
      <c r="O18" s="182">
        <f t="shared" si="8"/>
        <v>3.1787790822086612</v>
      </c>
      <c r="P18" s="177"/>
      <c r="Q18" s="178"/>
      <c r="R18" s="187">
        <f>M18+J18+G18+D18</f>
        <v>16470.741000000002</v>
      </c>
      <c r="S18" s="188">
        <f t="shared" si="15"/>
        <v>65571.068999999989</v>
      </c>
      <c r="T18" s="183">
        <f t="shared" si="9"/>
        <v>3.9810636934913846</v>
      </c>
      <c r="U18" s="176">
        <f t="shared" si="4"/>
        <v>4.7772764321896615</v>
      </c>
      <c r="V18" s="122"/>
      <c r="W18" s="13"/>
      <c r="X18" s="13"/>
      <c r="Y18" s="133">
        <v>9694.6910000000007</v>
      </c>
      <c r="Z18" s="68">
        <v>32560.955999999998</v>
      </c>
      <c r="AA18" s="53">
        <v>14.387</v>
      </c>
      <c r="AB18" s="52">
        <v>11470.547</v>
      </c>
      <c r="AC18" s="19">
        <f t="shared" si="13"/>
        <v>9694.6910000000007</v>
      </c>
      <c r="AD18" s="19">
        <f t="shared" si="14"/>
        <v>44031.502999999997</v>
      </c>
      <c r="AE18" s="48"/>
      <c r="AF18" s="27">
        <v>6776.05</v>
      </c>
      <c r="AG18" s="27">
        <v>13487.468000000001</v>
      </c>
      <c r="AH18" s="27">
        <v>9.42</v>
      </c>
      <c r="AI18" s="27">
        <v>8052.098</v>
      </c>
      <c r="AJ18" s="4">
        <f t="shared" si="5"/>
        <v>6776.05</v>
      </c>
      <c r="AK18" s="87">
        <f>AG18+AI18</f>
        <v>21539.565999999999</v>
      </c>
    </row>
    <row r="19" spans="1:37" ht="15.75" x14ac:dyDescent="0.25">
      <c r="A19" s="602"/>
      <c r="B19" s="179" t="s">
        <v>11</v>
      </c>
      <c r="C19" s="180">
        <v>251</v>
      </c>
      <c r="D19" s="185">
        <v>0</v>
      </c>
      <c r="E19" s="185">
        <v>0</v>
      </c>
      <c r="F19" s="183"/>
      <c r="G19" s="223">
        <v>0</v>
      </c>
      <c r="H19" s="223">
        <v>0</v>
      </c>
      <c r="I19" s="182"/>
      <c r="J19" s="181">
        <f t="shared" si="11"/>
        <v>227.40899999999999</v>
      </c>
      <c r="K19" s="186">
        <f t="shared" si="11"/>
        <v>1151.385</v>
      </c>
      <c r="L19" s="182">
        <f t="shared" si="12"/>
        <v>5.063058190309091</v>
      </c>
      <c r="M19" s="181"/>
      <c r="N19" s="186"/>
      <c r="O19" s="182"/>
      <c r="P19" s="177"/>
      <c r="Q19" s="178"/>
      <c r="R19" s="187">
        <f t="shared" si="15"/>
        <v>227.40899999999999</v>
      </c>
      <c r="S19" s="188">
        <f t="shared" si="15"/>
        <v>1151.385</v>
      </c>
      <c r="T19" s="183">
        <f t="shared" si="9"/>
        <v>5.063058190309091</v>
      </c>
      <c r="U19" s="176">
        <f t="shared" si="4"/>
        <v>6.0756698283709092</v>
      </c>
      <c r="V19" s="122"/>
      <c r="W19" s="13"/>
      <c r="X19" s="13"/>
      <c r="Y19" s="133">
        <v>227.40899999999999</v>
      </c>
      <c r="Z19" s="68">
        <v>866.399</v>
      </c>
      <c r="AA19" s="53">
        <v>0.35699999999999998</v>
      </c>
      <c r="AB19" s="52">
        <v>284.98599999999999</v>
      </c>
      <c r="AC19" s="19">
        <f t="shared" si="13"/>
        <v>227.40899999999999</v>
      </c>
      <c r="AD19" s="19">
        <f t="shared" si="14"/>
        <v>1151.385</v>
      </c>
      <c r="AE19" s="48"/>
      <c r="AF19" s="27">
        <v>0</v>
      </c>
      <c r="AG19" s="27">
        <v>0</v>
      </c>
      <c r="AH19" s="27">
        <v>0</v>
      </c>
      <c r="AI19" s="27">
        <v>0</v>
      </c>
      <c r="AJ19" s="4">
        <f t="shared" si="5"/>
        <v>0</v>
      </c>
      <c r="AK19" s="87">
        <f>AG19+AI19</f>
        <v>0</v>
      </c>
    </row>
    <row r="20" spans="1:37" ht="15.75" x14ac:dyDescent="0.25">
      <c r="A20" s="602"/>
      <c r="B20" s="179" t="s">
        <v>12</v>
      </c>
      <c r="C20" s="180">
        <v>261</v>
      </c>
      <c r="D20" s="185">
        <v>0</v>
      </c>
      <c r="E20" s="185">
        <v>0</v>
      </c>
      <c r="F20" s="183"/>
      <c r="G20" s="223">
        <v>0</v>
      </c>
      <c r="H20" s="223">
        <v>0</v>
      </c>
      <c r="I20" s="182"/>
      <c r="J20" s="181">
        <f t="shared" si="11"/>
        <v>911.35500000000002</v>
      </c>
      <c r="K20" s="186">
        <f t="shared" si="11"/>
        <v>4531.9279999999999</v>
      </c>
      <c r="L20" s="182">
        <f t="shared" si="12"/>
        <v>4.9727362004926725</v>
      </c>
      <c r="M20" s="181">
        <f t="shared" si="7"/>
        <v>693.32399999999996</v>
      </c>
      <c r="N20" s="186">
        <f t="shared" si="7"/>
        <v>2302.462</v>
      </c>
      <c r="O20" s="182">
        <f t="shared" si="8"/>
        <v>3.3209033583144389</v>
      </c>
      <c r="P20" s="177"/>
      <c r="Q20" s="178"/>
      <c r="R20" s="187">
        <f t="shared" si="15"/>
        <v>1604.6790000000001</v>
      </c>
      <c r="S20" s="188">
        <f>E20+K20+N20</f>
        <v>6834.3899999999994</v>
      </c>
      <c r="T20" s="183">
        <f t="shared" si="9"/>
        <v>4.2590387236325764</v>
      </c>
      <c r="U20" s="176">
        <f t="shared" si="4"/>
        <v>5.1108464683590915</v>
      </c>
      <c r="V20" s="122"/>
      <c r="W20" s="13"/>
      <c r="X20" s="13"/>
      <c r="Y20" s="133">
        <v>911.35500000000002</v>
      </c>
      <c r="Z20" s="68">
        <v>3396.7170000000001</v>
      </c>
      <c r="AA20" s="53">
        <v>1.423</v>
      </c>
      <c r="AB20" s="52">
        <v>1135.211</v>
      </c>
      <c r="AC20" s="19">
        <f t="shared" si="13"/>
        <v>911.35500000000002</v>
      </c>
      <c r="AD20" s="19">
        <f t="shared" si="14"/>
        <v>4531.9279999999999</v>
      </c>
      <c r="AE20" s="48"/>
      <c r="AF20" s="27">
        <v>693.32399999999996</v>
      </c>
      <c r="AG20" s="27">
        <v>1471.36</v>
      </c>
      <c r="AH20" s="27">
        <v>1.042</v>
      </c>
      <c r="AI20" s="27">
        <v>831.10199999999998</v>
      </c>
      <c r="AJ20" s="4">
        <f t="shared" si="5"/>
        <v>693.32399999999996</v>
      </c>
      <c r="AK20" s="87">
        <f>AG20+AI20</f>
        <v>2302.462</v>
      </c>
    </row>
    <row r="21" spans="1:37" ht="15.75" x14ac:dyDescent="0.25">
      <c r="A21" s="602"/>
      <c r="B21" s="179" t="s">
        <v>13</v>
      </c>
      <c r="C21" s="180">
        <v>271</v>
      </c>
      <c r="D21" s="185">
        <v>0</v>
      </c>
      <c r="E21" s="185">
        <v>0</v>
      </c>
      <c r="F21" s="183"/>
      <c r="G21" s="223">
        <v>0</v>
      </c>
      <c r="H21" s="223">
        <v>0</v>
      </c>
      <c r="I21" s="182"/>
      <c r="J21" s="181">
        <f t="shared" si="11"/>
        <v>0</v>
      </c>
      <c r="K21" s="181">
        <f t="shared" si="11"/>
        <v>0</v>
      </c>
      <c r="L21" s="182"/>
      <c r="M21" s="181">
        <f>AJ21</f>
        <v>0</v>
      </c>
      <c r="N21" s="186">
        <f>AK21</f>
        <v>0</v>
      </c>
      <c r="O21" s="182" t="e">
        <f t="shared" si="8"/>
        <v>#DIV/0!</v>
      </c>
      <c r="P21" s="177"/>
      <c r="Q21" s="178"/>
      <c r="R21" s="187">
        <f t="shared" si="15"/>
        <v>0</v>
      </c>
      <c r="S21" s="188">
        <f>E21+K21+N21</f>
        <v>0</v>
      </c>
      <c r="T21" s="183"/>
      <c r="U21" s="176">
        <f t="shared" si="4"/>
        <v>0</v>
      </c>
      <c r="V21" s="122"/>
      <c r="W21" s="13"/>
      <c r="X21" s="13"/>
      <c r="Y21" s="133">
        <v>0</v>
      </c>
      <c r="Z21" s="68">
        <v>0</v>
      </c>
      <c r="AA21" s="53">
        <v>0</v>
      </c>
      <c r="AB21" s="52">
        <v>0</v>
      </c>
      <c r="AC21" s="19">
        <f t="shared" si="13"/>
        <v>0</v>
      </c>
      <c r="AD21" s="19">
        <f t="shared" si="14"/>
        <v>0</v>
      </c>
      <c r="AE21" s="48"/>
      <c r="AF21" s="27">
        <v>0</v>
      </c>
      <c r="AG21" s="27">
        <v>0</v>
      </c>
      <c r="AH21" s="27">
        <v>0</v>
      </c>
      <c r="AI21" s="27">
        <v>0</v>
      </c>
      <c r="AJ21" s="4">
        <f t="shared" si="5"/>
        <v>0</v>
      </c>
      <c r="AK21" s="87">
        <f t="shared" si="6"/>
        <v>0</v>
      </c>
    </row>
    <row r="22" spans="1:37" ht="36" x14ac:dyDescent="0.25">
      <c r="A22" s="602"/>
      <c r="B22" s="168" t="s">
        <v>74</v>
      </c>
      <c r="C22" s="169">
        <v>300</v>
      </c>
      <c r="D22" s="189">
        <f>SUM(D23:D29)</f>
        <v>72340.563999999998</v>
      </c>
      <c r="E22" s="189">
        <f>E23+E24+E25+E26+E27+E28+E29</f>
        <v>373268.967</v>
      </c>
      <c r="F22" s="183">
        <f t="shared" ref="F22:F30" si="16">E22/D22</f>
        <v>5.1598846671972316</v>
      </c>
      <c r="G22" s="189">
        <f>G23+G24+G25+G26+G27+G28+G29</f>
        <v>2607.5940000000001</v>
      </c>
      <c r="H22" s="189">
        <f>H23+H24+H25+H26+H27+H28+H29</f>
        <v>14117.679</v>
      </c>
      <c r="I22" s="176">
        <f>H22/G22</f>
        <v>5.4140633089353631</v>
      </c>
      <c r="J22" s="170">
        <f>J23+J24+J25+J26+J27+J28+J29</f>
        <v>2300.9720000000002</v>
      </c>
      <c r="K22" s="175">
        <f>SUM(K23:K29)</f>
        <v>10355.77</v>
      </c>
      <c r="L22" s="173">
        <f t="shared" si="12"/>
        <v>4.5006067001249903</v>
      </c>
      <c r="M22" s="174">
        <f>SUM(M23:M29)</f>
        <v>2885.0190000000002</v>
      </c>
      <c r="N22" s="175">
        <f>SUM(N23:N29)</f>
        <v>9920.7459999999992</v>
      </c>
      <c r="O22" s="173">
        <f t="shared" si="8"/>
        <v>3.4387108022512152</v>
      </c>
      <c r="P22" s="177"/>
      <c r="Q22" s="178"/>
      <c r="R22" s="174">
        <f>M22+J22+G22+D22</f>
        <v>80134.149000000005</v>
      </c>
      <c r="S22" s="175">
        <f>N22+K22+H22+E22</f>
        <v>407663.16200000001</v>
      </c>
      <c r="T22" s="173">
        <f t="shared" si="9"/>
        <v>5.0872588913373251</v>
      </c>
      <c r="U22" s="176">
        <f t="shared" si="4"/>
        <v>6.1047106696047901</v>
      </c>
      <c r="V22" s="123"/>
      <c r="W22" s="12"/>
      <c r="X22" s="12"/>
      <c r="Y22" s="134">
        <f t="shared" ref="Y22:AB22" si="17">Y23+Y24+Y25+Y26+Y27+Y28+Y29</f>
        <v>2300.9720000000002</v>
      </c>
      <c r="Z22" s="74">
        <f t="shared" si="17"/>
        <v>8755.1319999999996</v>
      </c>
      <c r="AA22" s="74">
        <f t="shared" si="17"/>
        <v>2.0090000000000003</v>
      </c>
      <c r="AB22" s="74">
        <f t="shared" si="17"/>
        <v>1600.6379999999999</v>
      </c>
      <c r="AC22" s="19">
        <f t="shared" si="13"/>
        <v>2300.9720000000002</v>
      </c>
      <c r="AD22" s="19">
        <f>Z22+AB22</f>
        <v>10355.77</v>
      </c>
      <c r="AE22" s="48"/>
      <c r="AF22" s="74">
        <f t="shared" ref="AF22:AJ22" si="18">AF23+AF24+AF25+AF26+AF27+AF28+AF29</f>
        <v>2885.0190000000002</v>
      </c>
      <c r="AG22" s="74">
        <f t="shared" si="18"/>
        <v>6350.018</v>
      </c>
      <c r="AH22" s="74">
        <f t="shared" si="18"/>
        <v>4.1950000000000003</v>
      </c>
      <c r="AI22" s="74">
        <f t="shared" si="18"/>
        <v>3570.7280000000001</v>
      </c>
      <c r="AJ22" s="52">
        <f t="shared" si="18"/>
        <v>2885.0190000000002</v>
      </c>
      <c r="AK22" s="87">
        <f>AG22+AI22</f>
        <v>9920.7459999999992</v>
      </c>
    </row>
    <row r="23" spans="1:37" ht="15.75" x14ac:dyDescent="0.25">
      <c r="A23" s="602"/>
      <c r="B23" s="179" t="s">
        <v>7</v>
      </c>
      <c r="C23" s="180">
        <v>311</v>
      </c>
      <c r="D23" s="185">
        <v>7893.03</v>
      </c>
      <c r="E23" s="185">
        <v>38755.396999999997</v>
      </c>
      <c r="F23" s="183">
        <f t="shared" si="16"/>
        <v>4.9100785123076944</v>
      </c>
      <c r="G23" s="223">
        <v>0</v>
      </c>
      <c r="H23" s="223">
        <v>0</v>
      </c>
      <c r="I23" s="182"/>
      <c r="J23" s="181">
        <f>AC23</f>
        <v>201.24700000000001</v>
      </c>
      <c r="K23" s="181">
        <f>AD23</f>
        <v>928.65599999999995</v>
      </c>
      <c r="L23" s="182"/>
      <c r="M23" s="181">
        <f t="shared" si="7"/>
        <v>0</v>
      </c>
      <c r="N23" s="186">
        <f t="shared" si="7"/>
        <v>0</v>
      </c>
      <c r="O23" s="182" t="e">
        <f t="shared" si="8"/>
        <v>#DIV/0!</v>
      </c>
      <c r="P23" s="177"/>
      <c r="Q23" s="178"/>
      <c r="R23" s="187">
        <f>M23+J23+G23+D23</f>
        <v>8094.277</v>
      </c>
      <c r="S23" s="188">
        <f>N23+K23+H23+E23</f>
        <v>39684.053</v>
      </c>
      <c r="T23" s="183">
        <f t="shared" si="9"/>
        <v>4.9027297929141787</v>
      </c>
      <c r="U23" s="176">
        <f t="shared" si="4"/>
        <v>5.8832757514970142</v>
      </c>
      <c r="V23" s="122"/>
      <c r="W23" s="13"/>
      <c r="X23" s="13"/>
      <c r="Y23" s="133">
        <v>201.24700000000001</v>
      </c>
      <c r="Z23" s="68">
        <v>791.10699999999997</v>
      </c>
      <c r="AA23" s="53">
        <v>0.17299999999999999</v>
      </c>
      <c r="AB23" s="52">
        <v>137.54900000000001</v>
      </c>
      <c r="AC23" s="19">
        <f t="shared" si="13"/>
        <v>201.24700000000001</v>
      </c>
      <c r="AD23" s="19">
        <f t="shared" si="14"/>
        <v>928.65599999999995</v>
      </c>
      <c r="AE23" s="48"/>
      <c r="AF23" s="27">
        <v>0</v>
      </c>
      <c r="AG23" s="27">
        <v>0</v>
      </c>
      <c r="AH23" s="27">
        <v>0</v>
      </c>
      <c r="AI23" s="27">
        <v>0</v>
      </c>
      <c r="AJ23" s="4">
        <f t="shared" si="5"/>
        <v>0</v>
      </c>
      <c r="AK23" s="87">
        <f t="shared" si="6"/>
        <v>0</v>
      </c>
    </row>
    <row r="24" spans="1:37" ht="15.75" x14ac:dyDescent="0.25">
      <c r="A24" s="602"/>
      <c r="B24" s="179" t="s">
        <v>8</v>
      </c>
      <c r="C24" s="180">
        <v>321</v>
      </c>
      <c r="D24" s="185">
        <v>0</v>
      </c>
      <c r="E24" s="185">
        <v>0</v>
      </c>
      <c r="F24" s="183"/>
      <c r="G24" s="223">
        <v>0</v>
      </c>
      <c r="H24" s="223">
        <v>0</v>
      </c>
      <c r="I24" s="182"/>
      <c r="J24" s="181">
        <f t="shared" si="11"/>
        <v>0</v>
      </c>
      <c r="K24" s="181">
        <f t="shared" ref="K24:K29" si="19">AD24</f>
        <v>0</v>
      </c>
      <c r="L24" s="182"/>
      <c r="M24" s="181"/>
      <c r="N24" s="186"/>
      <c r="O24" s="182"/>
      <c r="P24" s="177"/>
      <c r="Q24" s="178"/>
      <c r="R24" s="187">
        <f t="shared" si="15"/>
        <v>0</v>
      </c>
      <c r="S24" s="188"/>
      <c r="T24" s="183"/>
      <c r="U24" s="176">
        <f t="shared" si="4"/>
        <v>0</v>
      </c>
      <c r="V24" s="122"/>
      <c r="W24" s="13"/>
      <c r="X24" s="13"/>
      <c r="Y24" s="133">
        <v>0</v>
      </c>
      <c r="Z24" s="68">
        <v>0</v>
      </c>
      <c r="AA24" s="53">
        <v>0</v>
      </c>
      <c r="AB24" s="52">
        <v>0</v>
      </c>
      <c r="AC24" s="19">
        <f t="shared" si="13"/>
        <v>0</v>
      </c>
      <c r="AD24" s="19">
        <f t="shared" si="14"/>
        <v>0</v>
      </c>
      <c r="AE24" s="48"/>
      <c r="AF24" s="28">
        <v>0</v>
      </c>
      <c r="AG24" s="28">
        <v>0</v>
      </c>
      <c r="AH24" s="28">
        <v>0</v>
      </c>
      <c r="AI24" s="28">
        <v>0</v>
      </c>
      <c r="AJ24" s="4">
        <f t="shared" si="5"/>
        <v>0</v>
      </c>
      <c r="AK24" s="87">
        <f t="shared" si="6"/>
        <v>0</v>
      </c>
    </row>
    <row r="25" spans="1:37" ht="15.75" x14ac:dyDescent="0.25">
      <c r="A25" s="602"/>
      <c r="B25" s="179" t="s">
        <v>9</v>
      </c>
      <c r="C25" s="180">
        <v>331</v>
      </c>
      <c r="D25" s="185">
        <v>0</v>
      </c>
      <c r="E25" s="185">
        <v>0</v>
      </c>
      <c r="F25" s="183" t="e">
        <f t="shared" si="16"/>
        <v>#DIV/0!</v>
      </c>
      <c r="G25" s="223">
        <v>0</v>
      </c>
      <c r="H25" s="223">
        <v>0</v>
      </c>
      <c r="I25" s="182"/>
      <c r="J25" s="181">
        <f t="shared" si="11"/>
        <v>0</v>
      </c>
      <c r="K25" s="181">
        <f t="shared" si="19"/>
        <v>0</v>
      </c>
      <c r="L25" s="182"/>
      <c r="M25" s="181"/>
      <c r="N25" s="186"/>
      <c r="O25" s="182"/>
      <c r="P25" s="177"/>
      <c r="Q25" s="178"/>
      <c r="R25" s="187">
        <f t="shared" si="15"/>
        <v>0</v>
      </c>
      <c r="S25" s="188">
        <f t="shared" si="15"/>
        <v>0</v>
      </c>
      <c r="T25" s="183"/>
      <c r="U25" s="176">
        <f t="shared" si="4"/>
        <v>0</v>
      </c>
      <c r="V25" s="122"/>
      <c r="W25" s="13"/>
      <c r="X25" s="13"/>
      <c r="Y25" s="133">
        <v>0</v>
      </c>
      <c r="Z25" s="68">
        <v>0</v>
      </c>
      <c r="AA25" s="53">
        <v>0</v>
      </c>
      <c r="AB25" s="52">
        <v>0</v>
      </c>
      <c r="AC25" s="19">
        <f t="shared" si="13"/>
        <v>0</v>
      </c>
      <c r="AD25" s="19">
        <f t="shared" si="14"/>
        <v>0</v>
      </c>
      <c r="AE25" s="48"/>
      <c r="AF25" s="29">
        <v>0</v>
      </c>
      <c r="AG25" s="29">
        <v>0</v>
      </c>
      <c r="AH25" s="29">
        <v>0</v>
      </c>
      <c r="AI25" s="29">
        <v>0</v>
      </c>
      <c r="AJ25" s="4">
        <f t="shared" si="5"/>
        <v>0</v>
      </c>
      <c r="AK25" s="87">
        <f t="shared" si="6"/>
        <v>0</v>
      </c>
    </row>
    <row r="26" spans="1:37" ht="15.75" x14ac:dyDescent="0.25">
      <c r="A26" s="602"/>
      <c r="B26" s="179" t="s">
        <v>10</v>
      </c>
      <c r="C26" s="180">
        <v>341</v>
      </c>
      <c r="D26" s="185">
        <v>40601.587</v>
      </c>
      <c r="E26" s="185">
        <v>205741.35399999999</v>
      </c>
      <c r="F26" s="183">
        <f t="shared" si="16"/>
        <v>5.0673229595680578</v>
      </c>
      <c r="G26" s="185">
        <v>2607.5940000000001</v>
      </c>
      <c r="H26" s="185">
        <v>14117.679</v>
      </c>
      <c r="I26" s="182">
        <f>H26/G26</f>
        <v>5.4140633089353631</v>
      </c>
      <c r="J26" s="181">
        <f t="shared" si="11"/>
        <v>1810.912</v>
      </c>
      <c r="K26" s="181">
        <f t="shared" si="19"/>
        <v>8094.3850000000002</v>
      </c>
      <c r="L26" s="182">
        <f t="shared" si="12"/>
        <v>4.4697837332791437</v>
      </c>
      <c r="M26" s="181">
        <f t="shared" si="7"/>
        <v>2390.904</v>
      </c>
      <c r="N26" s="186">
        <f t="shared" si="7"/>
        <v>8250.31</v>
      </c>
      <c r="O26" s="182">
        <f t="shared" si="8"/>
        <v>3.4507073475137435</v>
      </c>
      <c r="P26" s="177"/>
      <c r="Q26" s="178"/>
      <c r="R26" s="187">
        <f t="shared" si="15"/>
        <v>47410.997000000003</v>
      </c>
      <c r="S26" s="188">
        <f t="shared" si="15"/>
        <v>236203.728</v>
      </c>
      <c r="T26" s="183">
        <f t="shared" si="9"/>
        <v>4.9820451571604787</v>
      </c>
      <c r="U26" s="176">
        <f t="shared" si="4"/>
        <v>5.9784541885925746</v>
      </c>
      <c r="V26" s="122"/>
      <c r="W26" s="13"/>
      <c r="X26" s="13"/>
      <c r="Y26" s="133">
        <v>1810.912</v>
      </c>
      <c r="Z26" s="68">
        <v>6828.6940000000004</v>
      </c>
      <c r="AA26" s="53">
        <v>1.5880000000000001</v>
      </c>
      <c r="AB26" s="52">
        <v>1265.691</v>
      </c>
      <c r="AC26" s="19">
        <f t="shared" si="13"/>
        <v>1810.912</v>
      </c>
      <c r="AD26" s="19">
        <f t="shared" si="14"/>
        <v>8094.3850000000002</v>
      </c>
      <c r="AE26" s="48"/>
      <c r="AF26" s="29">
        <v>2390.904</v>
      </c>
      <c r="AG26" s="29">
        <v>5208.6859999999997</v>
      </c>
      <c r="AH26" s="29">
        <v>3.5310000000000001</v>
      </c>
      <c r="AI26" s="29">
        <v>3041.6239999999998</v>
      </c>
      <c r="AJ26" s="4">
        <f t="shared" si="5"/>
        <v>2390.904</v>
      </c>
      <c r="AK26" s="87">
        <f>AG26+AI26</f>
        <v>8250.31</v>
      </c>
    </row>
    <row r="27" spans="1:37" ht="15.75" x14ac:dyDescent="0.25">
      <c r="A27" s="602"/>
      <c r="B27" s="179" t="s">
        <v>11</v>
      </c>
      <c r="C27" s="180">
        <v>351</v>
      </c>
      <c r="D27" s="185">
        <v>1681.239</v>
      </c>
      <c r="E27" s="185">
        <v>8585.2649999999994</v>
      </c>
      <c r="F27" s="183">
        <f t="shared" si="16"/>
        <v>5.1065107340479248</v>
      </c>
      <c r="G27" s="223">
        <v>0</v>
      </c>
      <c r="H27" s="223">
        <v>0</v>
      </c>
      <c r="I27" s="182"/>
      <c r="J27" s="181">
        <f t="shared" si="11"/>
        <v>0</v>
      </c>
      <c r="K27" s="181">
        <f t="shared" si="19"/>
        <v>0</v>
      </c>
      <c r="L27" s="182"/>
      <c r="M27" s="181"/>
      <c r="N27" s="186"/>
      <c r="O27" s="182"/>
      <c r="P27" s="177"/>
      <c r="Q27" s="178"/>
      <c r="R27" s="187">
        <f t="shared" si="15"/>
        <v>1681.239</v>
      </c>
      <c r="S27" s="188">
        <f t="shared" si="15"/>
        <v>8585.2649999999994</v>
      </c>
      <c r="T27" s="183">
        <f t="shared" si="9"/>
        <v>5.1065107340479248</v>
      </c>
      <c r="U27" s="176">
        <f t="shared" si="4"/>
        <v>6.1278128808575092</v>
      </c>
      <c r="V27" s="122"/>
      <c r="W27" s="13"/>
      <c r="X27" s="13"/>
      <c r="Y27" s="133">
        <v>0</v>
      </c>
      <c r="Z27" s="68">
        <v>0</v>
      </c>
      <c r="AA27" s="53">
        <v>0</v>
      </c>
      <c r="AB27" s="52">
        <v>0</v>
      </c>
      <c r="AC27" s="19">
        <f t="shared" si="13"/>
        <v>0</v>
      </c>
      <c r="AD27" s="19">
        <f t="shared" si="14"/>
        <v>0</v>
      </c>
      <c r="AE27" s="48"/>
      <c r="AF27" s="29">
        <v>0</v>
      </c>
      <c r="AG27" s="29">
        <v>0</v>
      </c>
      <c r="AH27" s="29">
        <v>0</v>
      </c>
      <c r="AI27" s="29">
        <v>0</v>
      </c>
      <c r="AJ27" s="4">
        <f t="shared" si="5"/>
        <v>0</v>
      </c>
      <c r="AK27" s="87">
        <f t="shared" si="6"/>
        <v>0</v>
      </c>
    </row>
    <row r="28" spans="1:37" ht="15.75" x14ac:dyDescent="0.25">
      <c r="A28" s="602"/>
      <c r="B28" s="179" t="s">
        <v>12</v>
      </c>
      <c r="C28" s="180">
        <v>361</v>
      </c>
      <c r="D28" s="185">
        <v>22088.958999999999</v>
      </c>
      <c r="E28" s="185">
        <v>119809.56600000001</v>
      </c>
      <c r="F28" s="183">
        <f t="shared" si="16"/>
        <v>5.4239571000154427</v>
      </c>
      <c r="G28" s="223">
        <v>0</v>
      </c>
      <c r="H28" s="223">
        <v>0</v>
      </c>
      <c r="I28" s="182"/>
      <c r="J28" s="181">
        <f t="shared" si="11"/>
        <v>288.81299999999999</v>
      </c>
      <c r="K28" s="181">
        <f t="shared" si="19"/>
        <v>1332.7289999999998</v>
      </c>
      <c r="L28" s="182"/>
      <c r="M28" s="181">
        <f t="shared" si="7"/>
        <v>494.11500000000001</v>
      </c>
      <c r="N28" s="186">
        <f t="shared" si="7"/>
        <v>1670.4360000000001</v>
      </c>
      <c r="O28" s="182">
        <f t="shared" si="8"/>
        <v>3.3806623964056954</v>
      </c>
      <c r="P28" s="177"/>
      <c r="Q28" s="178"/>
      <c r="R28" s="187">
        <f t="shared" si="15"/>
        <v>22871.886999999999</v>
      </c>
      <c r="S28" s="188">
        <f>N28+K28+H28+E28</f>
        <v>122812.731</v>
      </c>
      <c r="T28" s="183">
        <f>S28/R28</f>
        <v>5.3695932915373357</v>
      </c>
      <c r="U28" s="176">
        <f t="shared" si="4"/>
        <v>6.4435119498448028</v>
      </c>
      <c r="V28" s="122"/>
      <c r="W28" s="13"/>
      <c r="X28" s="13"/>
      <c r="Y28" s="133">
        <v>288.81299999999999</v>
      </c>
      <c r="Z28" s="68">
        <v>1135.3309999999999</v>
      </c>
      <c r="AA28" s="53">
        <v>0.248</v>
      </c>
      <c r="AB28" s="52">
        <v>197.398</v>
      </c>
      <c r="AC28" s="19">
        <f t="shared" si="13"/>
        <v>288.81299999999999</v>
      </c>
      <c r="AD28" s="19">
        <f t="shared" si="14"/>
        <v>1332.7289999999998</v>
      </c>
      <c r="AE28" s="48"/>
      <c r="AF28" s="29">
        <v>494.11500000000001</v>
      </c>
      <c r="AG28" s="29">
        <v>1141.3320000000001</v>
      </c>
      <c r="AH28" s="29">
        <v>0.66400000000000003</v>
      </c>
      <c r="AI28" s="29">
        <v>529.10400000000004</v>
      </c>
      <c r="AJ28" s="4">
        <f t="shared" si="5"/>
        <v>494.11500000000001</v>
      </c>
      <c r="AK28" s="87">
        <f>AG28+AI28</f>
        <v>1670.4360000000001</v>
      </c>
    </row>
    <row r="29" spans="1:37" ht="15.75" x14ac:dyDescent="0.25">
      <c r="A29" s="602"/>
      <c r="B29" s="179" t="s">
        <v>13</v>
      </c>
      <c r="C29" s="180">
        <v>371</v>
      </c>
      <c r="D29" s="185">
        <v>75.748999999999995</v>
      </c>
      <c r="E29" s="185">
        <v>377.38499999999999</v>
      </c>
      <c r="F29" s="183">
        <f t="shared" si="16"/>
        <v>4.9820459676035327</v>
      </c>
      <c r="G29" s="223">
        <v>0</v>
      </c>
      <c r="H29" s="223">
        <v>0</v>
      </c>
      <c r="I29" s="182"/>
      <c r="J29" s="181">
        <f t="shared" si="11"/>
        <v>0</v>
      </c>
      <c r="K29" s="181">
        <f t="shared" si="19"/>
        <v>0</v>
      </c>
      <c r="L29" s="182"/>
      <c r="M29" s="182"/>
      <c r="N29" s="182"/>
      <c r="O29" s="182"/>
      <c r="P29" s="182">
        <f>D29</f>
        <v>75.748999999999995</v>
      </c>
      <c r="Q29" s="182">
        <f>E29</f>
        <v>377.38499999999999</v>
      </c>
      <c r="R29" s="182">
        <f t="shared" si="15"/>
        <v>75.748999999999995</v>
      </c>
      <c r="S29" s="182">
        <f>N29+K29+H29+E29</f>
        <v>377.38499999999999</v>
      </c>
      <c r="T29" s="182">
        <f>S29/R29</f>
        <v>4.9820459676035327</v>
      </c>
      <c r="U29" s="176">
        <f t="shared" si="4"/>
        <v>5.9784551611242387</v>
      </c>
      <c r="V29" s="115"/>
      <c r="W29" s="13"/>
      <c r="X29" s="13"/>
      <c r="Y29" s="133">
        <v>0</v>
      </c>
      <c r="Z29" s="68">
        <v>0</v>
      </c>
      <c r="AA29" s="53">
        <v>0</v>
      </c>
      <c r="AB29" s="52">
        <v>0</v>
      </c>
      <c r="AC29" s="19">
        <f t="shared" si="13"/>
        <v>0</v>
      </c>
      <c r="AD29" s="19">
        <f t="shared" si="14"/>
        <v>0</v>
      </c>
      <c r="AE29" s="48"/>
      <c r="AF29" s="29">
        <v>0</v>
      </c>
      <c r="AG29" s="29">
        <v>0</v>
      </c>
      <c r="AH29" s="29">
        <v>0</v>
      </c>
      <c r="AI29" s="29">
        <v>0</v>
      </c>
      <c r="AJ29" s="4">
        <f t="shared" si="5"/>
        <v>0</v>
      </c>
      <c r="AK29" s="87">
        <f t="shared" si="6"/>
        <v>0</v>
      </c>
    </row>
    <row r="30" spans="1:37" ht="56.25" customHeight="1" x14ac:dyDescent="0.25">
      <c r="A30" s="602"/>
      <c r="B30" s="168" t="s">
        <v>15</v>
      </c>
      <c r="C30" s="169">
        <v>500</v>
      </c>
      <c r="D30" s="189">
        <v>79991.278000000006</v>
      </c>
      <c r="E30" s="189">
        <v>257495.57399999999</v>
      </c>
      <c r="F30" s="183">
        <f t="shared" si="16"/>
        <v>3.2190456314499687</v>
      </c>
      <c r="G30" s="189">
        <v>0</v>
      </c>
      <c r="H30" s="189">
        <v>0</v>
      </c>
      <c r="I30" s="176"/>
      <c r="J30" s="181">
        <f t="shared" ref="J30:K30" si="20">AC30</f>
        <v>0</v>
      </c>
      <c r="K30" s="186">
        <f t="shared" si="20"/>
        <v>0</v>
      </c>
      <c r="L30" s="176"/>
      <c r="M30" s="174"/>
      <c r="N30" s="175"/>
      <c r="O30" s="176"/>
      <c r="P30" s="177"/>
      <c r="Q30" s="178"/>
      <c r="R30" s="174">
        <f>D30+G30+J30+M30</f>
        <v>79991.278000000006</v>
      </c>
      <c r="S30" s="175">
        <f>E30+H30+K30+N30</f>
        <v>257495.57399999999</v>
      </c>
      <c r="T30" s="176">
        <f>S30/R30</f>
        <v>3.2190456314499687</v>
      </c>
      <c r="U30" s="176">
        <f t="shared" si="4"/>
        <v>3.8628547577399623</v>
      </c>
      <c r="V30" s="121"/>
      <c r="W30" s="12"/>
      <c r="X30" s="12"/>
      <c r="Y30" s="71">
        <v>0</v>
      </c>
      <c r="Z30" s="71">
        <v>0</v>
      </c>
      <c r="AA30">
        <v>0</v>
      </c>
      <c r="AB30">
        <v>0</v>
      </c>
      <c r="AF30" s="20">
        <v>0</v>
      </c>
      <c r="AG30" s="20">
        <v>0</v>
      </c>
      <c r="AH30" s="20">
        <v>0</v>
      </c>
      <c r="AI30" s="20">
        <v>0</v>
      </c>
      <c r="AJ30" s="3"/>
      <c r="AK30" s="87">
        <f t="shared" si="6"/>
        <v>0</v>
      </c>
    </row>
    <row r="31" spans="1:37" ht="55.5" customHeight="1" x14ac:dyDescent="0.25">
      <c r="B31" s="191" t="s">
        <v>31</v>
      </c>
      <c r="C31" s="192">
        <v>600</v>
      </c>
      <c r="D31" s="155">
        <f>D22+D14</f>
        <v>72340.563999999998</v>
      </c>
      <c r="E31" s="155">
        <f>E22+E14</f>
        <v>373268.967</v>
      </c>
      <c r="F31" s="193">
        <f>E31/D31</f>
        <v>5.1598846671972316</v>
      </c>
      <c r="G31" s="155">
        <f>G22+G14</f>
        <v>2607.5940000000001</v>
      </c>
      <c r="H31" s="155">
        <f>H22+H14</f>
        <v>14117.679</v>
      </c>
      <c r="I31" s="193">
        <f>H31/G31</f>
        <v>5.4140633089353631</v>
      </c>
      <c r="J31" s="155">
        <f>J14+J22</f>
        <v>15233.516</v>
      </c>
      <c r="K31" s="155">
        <f>K14+K22</f>
        <v>69022.36</v>
      </c>
      <c r="L31" s="193">
        <f>K31/J31</f>
        <v>4.5309539833089092</v>
      </c>
      <c r="M31" s="155">
        <f>M6+M14+M22</f>
        <v>10354.393</v>
      </c>
      <c r="N31" s="155">
        <f>N6+N14+N22</f>
        <v>33762.773999999998</v>
      </c>
      <c r="O31" s="193">
        <f>N31/M31</f>
        <v>3.2607197737230948</v>
      </c>
      <c r="P31" s="194"/>
      <c r="Q31" s="195"/>
      <c r="R31" s="155">
        <f>R6+R14+R22</f>
        <v>100592.92600000001</v>
      </c>
      <c r="S31" s="155">
        <f>S6+S14+S22</f>
        <v>490492.14400000003</v>
      </c>
      <c r="T31" s="196">
        <f>S31/R31</f>
        <v>4.8760103071263678</v>
      </c>
      <c r="U31" s="176">
        <f t="shared" si="4"/>
        <v>5.8512123685516411</v>
      </c>
      <c r="V31" s="124"/>
      <c r="W31" s="14"/>
      <c r="X31" s="14"/>
      <c r="Y31" s="135">
        <f t="shared" ref="Y31:AD31" si="21">Y6+Y14+Y22</f>
        <v>15290.375</v>
      </c>
      <c r="Z31" s="23">
        <f t="shared" si="21"/>
        <v>52194.621999999988</v>
      </c>
      <c r="AA31" s="23">
        <f t="shared" si="21"/>
        <v>21.507999999999999</v>
      </c>
      <c r="AB31" s="23">
        <f t="shared" si="21"/>
        <v>17148.101999999999</v>
      </c>
      <c r="AC31" s="23">
        <f t="shared" si="21"/>
        <v>15290.375</v>
      </c>
      <c r="AD31" s="23">
        <f t="shared" si="21"/>
        <v>69342.724000000002</v>
      </c>
      <c r="AF31" s="23">
        <f>AF6+AF14+AF22</f>
        <v>10354.393</v>
      </c>
      <c r="AG31" s="23">
        <f t="shared" ref="AG31:AK31" si="22">AG6+AG14+AG22</f>
        <v>21308.846000000001</v>
      </c>
      <c r="AH31" s="23">
        <f t="shared" si="22"/>
        <v>14.657</v>
      </c>
      <c r="AI31" s="23">
        <f t="shared" si="22"/>
        <v>12453.928</v>
      </c>
      <c r="AJ31" s="23">
        <f t="shared" si="22"/>
        <v>10354.393</v>
      </c>
      <c r="AK31" s="23">
        <f t="shared" si="22"/>
        <v>33762.774000000005</v>
      </c>
    </row>
    <row r="32" spans="1:37" ht="30.75" customHeight="1" x14ac:dyDescent="0.25">
      <c r="B32" s="197" t="s">
        <v>22</v>
      </c>
      <c r="C32" s="198"/>
      <c r="D32" s="199">
        <f>SUM(D33:D39)</f>
        <v>72340.563999999998</v>
      </c>
      <c r="E32" s="199">
        <f>SUM(E33:E39)</f>
        <v>373268.967</v>
      </c>
      <c r="F32" s="193">
        <f t="shared" ref="F32:F39" si="23">E32/D32</f>
        <v>5.1598846671972316</v>
      </c>
      <c r="G32" s="199">
        <f>G31</f>
        <v>2607.5940000000001</v>
      </c>
      <c r="H32" s="199">
        <f t="shared" ref="H32:O32" si="24">H31</f>
        <v>14117.679</v>
      </c>
      <c r="I32" s="200">
        <f t="shared" si="24"/>
        <v>5.4140633089353631</v>
      </c>
      <c r="J32" s="199">
        <f t="shared" si="24"/>
        <v>15233.516</v>
      </c>
      <c r="K32" s="199">
        <f>K31</f>
        <v>69022.36</v>
      </c>
      <c r="L32" s="200">
        <f t="shared" si="24"/>
        <v>4.5309539833089092</v>
      </c>
      <c r="M32" s="199">
        <f t="shared" si="24"/>
        <v>10354.393</v>
      </c>
      <c r="N32" s="199">
        <f t="shared" si="24"/>
        <v>33762.773999999998</v>
      </c>
      <c r="O32" s="200">
        <f t="shared" si="24"/>
        <v>3.2607197737230948</v>
      </c>
      <c r="P32" s="201"/>
      <c r="Q32" s="201"/>
      <c r="R32" s="202">
        <f>R31</f>
        <v>100592.92600000001</v>
      </c>
      <c r="S32" s="202">
        <f t="shared" ref="S32:T32" si="25">S31</f>
        <v>490492.14400000003</v>
      </c>
      <c r="T32" s="203">
        <f t="shared" si="25"/>
        <v>4.8760103071263678</v>
      </c>
      <c r="U32" s="176">
        <f t="shared" si="4"/>
        <v>5.8512123685516411</v>
      </c>
      <c r="V32" s="15"/>
      <c r="W32" s="15"/>
      <c r="X32" s="15"/>
      <c r="Y32" s="72"/>
      <c r="Z32" s="72"/>
    </row>
    <row r="33" spans="1:34" ht="24.75" customHeight="1" x14ac:dyDescent="0.25">
      <c r="A33" s="597"/>
      <c r="B33" s="204" t="s">
        <v>7</v>
      </c>
      <c r="C33" s="180"/>
      <c r="D33" s="186">
        <f t="shared" ref="D33:E39" si="26">D7+D15+D23</f>
        <v>7893.03</v>
      </c>
      <c r="E33" s="186">
        <f t="shared" si="26"/>
        <v>38755.396999999997</v>
      </c>
      <c r="F33" s="182">
        <f t="shared" si="23"/>
        <v>4.9100785123076944</v>
      </c>
      <c r="G33" s="206">
        <f t="shared" ref="G33:H39" si="27">G7+G15+G23</f>
        <v>0</v>
      </c>
      <c r="H33" s="206">
        <f t="shared" si="27"/>
        <v>0</v>
      </c>
      <c r="I33" s="182"/>
      <c r="J33" s="181">
        <f>J7+J15+J23</f>
        <v>2300.3359999999998</v>
      </c>
      <c r="K33" s="186">
        <f>K7+K15+K23</f>
        <v>9880.43</v>
      </c>
      <c r="L33" s="182">
        <f t="shared" ref="L33:L38" si="28">K33/J33</f>
        <v>4.2952116560363365</v>
      </c>
      <c r="M33" s="181">
        <f>M7+M15+M23</f>
        <v>0</v>
      </c>
      <c r="N33" s="186">
        <f>N7+N15+N23</f>
        <v>0</v>
      </c>
      <c r="O33" s="182" t="e">
        <f t="shared" ref="O33:O38" si="29">N33/M33</f>
        <v>#DIV/0!</v>
      </c>
      <c r="P33" s="181" t="e">
        <f>P7+P15+P23+#REF!</f>
        <v>#REF!</v>
      </c>
      <c r="Q33" s="205" t="e">
        <f>Q7+Q15+Q23+#REF!</f>
        <v>#REF!</v>
      </c>
      <c r="R33" s="181">
        <f>R7+R15+R23</f>
        <v>10193.366</v>
      </c>
      <c r="S33" s="186">
        <f>S7+S15+S23</f>
        <v>48635.827000000005</v>
      </c>
      <c r="T33" s="182">
        <f>S33/R33</f>
        <v>4.7713215634560759</v>
      </c>
      <c r="U33" s="176">
        <f t="shared" si="4"/>
        <v>5.7255858761472913</v>
      </c>
      <c r="V33" s="115"/>
      <c r="W33" s="16"/>
      <c r="X33" s="16"/>
      <c r="Y33" s="70"/>
      <c r="Z33" s="70"/>
    </row>
    <row r="34" spans="1:34" ht="24.75" customHeight="1" x14ac:dyDescent="0.25">
      <c r="A34" s="597"/>
      <c r="B34" s="204" t="s">
        <v>8</v>
      </c>
      <c r="C34" s="180"/>
      <c r="D34" s="186">
        <f t="shared" si="26"/>
        <v>0</v>
      </c>
      <c r="E34" s="206">
        <f t="shared" si="26"/>
        <v>0</v>
      </c>
      <c r="F34" s="182"/>
      <c r="G34" s="206">
        <f t="shared" si="27"/>
        <v>0</v>
      </c>
      <c r="H34" s="206">
        <f t="shared" si="27"/>
        <v>0</v>
      </c>
      <c r="I34" s="182"/>
      <c r="J34" s="181">
        <f t="shared" ref="J34:J39" si="30">J8+J16+J24</f>
        <v>0</v>
      </c>
      <c r="K34" s="186"/>
      <c r="L34" s="182"/>
      <c r="M34" s="181"/>
      <c r="N34" s="186"/>
      <c r="O34" s="182"/>
      <c r="P34" s="181"/>
      <c r="Q34" s="205"/>
      <c r="R34" s="181">
        <f t="shared" ref="R34:R39" si="31">R8+R16+R24</f>
        <v>0</v>
      </c>
      <c r="S34" s="186"/>
      <c r="T34" s="182"/>
      <c r="U34" s="176">
        <f t="shared" si="4"/>
        <v>0</v>
      </c>
      <c r="V34" s="115"/>
      <c r="W34" s="16"/>
      <c r="X34" s="16"/>
      <c r="Y34" s="70"/>
      <c r="Z34" s="70"/>
    </row>
    <row r="35" spans="1:34" ht="24.75" customHeight="1" x14ac:dyDescent="0.25">
      <c r="A35" s="597"/>
      <c r="B35" s="204" t="s">
        <v>9</v>
      </c>
      <c r="C35" s="180"/>
      <c r="D35" s="186">
        <f t="shared" si="26"/>
        <v>0</v>
      </c>
      <c r="E35" s="186">
        <f t="shared" si="26"/>
        <v>0</v>
      </c>
      <c r="F35" s="182" t="e">
        <f t="shared" si="23"/>
        <v>#DIV/0!</v>
      </c>
      <c r="G35" s="206">
        <f t="shared" si="27"/>
        <v>0</v>
      </c>
      <c r="H35" s="206">
        <f t="shared" si="27"/>
        <v>0</v>
      </c>
      <c r="I35" s="182"/>
      <c r="J35" s="181">
        <f t="shared" si="30"/>
        <v>0</v>
      </c>
      <c r="K35" s="206">
        <f>K9+K17+K25</f>
        <v>0</v>
      </c>
      <c r="L35" s="182"/>
      <c r="M35" s="181"/>
      <c r="N35" s="186"/>
      <c r="O35" s="182"/>
      <c r="P35" s="181" t="e">
        <f>P9+P17+P25+#REF!</f>
        <v>#REF!</v>
      </c>
      <c r="Q35" s="205" t="e">
        <f>Q9+Q17+Q25+#REF!</f>
        <v>#REF!</v>
      </c>
      <c r="R35" s="181">
        <f t="shared" si="31"/>
        <v>0</v>
      </c>
      <c r="S35" s="186">
        <f>S9+S17+S25</f>
        <v>0</v>
      </c>
      <c r="T35" s="182"/>
      <c r="U35" s="176">
        <f t="shared" si="4"/>
        <v>0</v>
      </c>
      <c r="V35" s="115"/>
      <c r="W35" s="16"/>
      <c r="X35" s="16"/>
      <c r="Y35" s="70"/>
      <c r="Z35" s="70"/>
      <c r="AC35" s="598" t="s">
        <v>32</v>
      </c>
      <c r="AD35" s="598"/>
      <c r="AE35" s="598"/>
      <c r="AF35" s="598"/>
      <c r="AG35" s="598"/>
      <c r="AH35" s="598"/>
    </row>
    <row r="36" spans="1:34" ht="24.75" customHeight="1" x14ac:dyDescent="0.25">
      <c r="A36" s="597"/>
      <c r="B36" s="204" t="s">
        <v>10</v>
      </c>
      <c r="C36" s="180"/>
      <c r="D36" s="186">
        <f t="shared" si="26"/>
        <v>40601.587</v>
      </c>
      <c r="E36" s="186">
        <f t="shared" si="26"/>
        <v>205741.35399999999</v>
      </c>
      <c r="F36" s="182">
        <f t="shared" si="23"/>
        <v>5.0673229595680578</v>
      </c>
      <c r="G36" s="181">
        <f t="shared" si="27"/>
        <v>2607.5940000000001</v>
      </c>
      <c r="H36" s="186">
        <f t="shared" si="27"/>
        <v>14117.679</v>
      </c>
      <c r="I36" s="182">
        <f t="shared" ref="I36" si="32">H36/G36</f>
        <v>5.4140633089353631</v>
      </c>
      <c r="J36" s="181">
        <f t="shared" si="30"/>
        <v>11562.462000000001</v>
      </c>
      <c r="K36" s="186">
        <f>K10+K18+K26</f>
        <v>52446.252</v>
      </c>
      <c r="L36" s="182">
        <f t="shared" si="28"/>
        <v>4.5359069720618317</v>
      </c>
      <c r="M36" s="181">
        <f>M10+M18+M26</f>
        <v>9166.9539999999997</v>
      </c>
      <c r="N36" s="186">
        <f>N10+N18+N26</f>
        <v>29789.875999999997</v>
      </c>
      <c r="O36" s="182">
        <f t="shared" si="29"/>
        <v>3.2497027911343284</v>
      </c>
      <c r="P36" s="181" t="e">
        <f>P10+P18+P26+#REF!</f>
        <v>#REF!</v>
      </c>
      <c r="Q36" s="205" t="e">
        <f>Q10+Q18+Q26+#REF!</f>
        <v>#REF!</v>
      </c>
      <c r="R36" s="181">
        <f t="shared" si="31"/>
        <v>63938.597000000009</v>
      </c>
      <c r="S36" s="186">
        <f>S10+S18+S26</f>
        <v>302095.16099999996</v>
      </c>
      <c r="T36" s="182">
        <f t="shared" ref="T36" si="33">S36/R36</f>
        <v>4.7247699382581061</v>
      </c>
      <c r="U36" s="176">
        <f t="shared" si="4"/>
        <v>5.669723925909727</v>
      </c>
      <c r="V36" s="115"/>
      <c r="W36" s="16"/>
      <c r="X36" s="16"/>
      <c r="Y36" s="70"/>
      <c r="Z36" s="70"/>
      <c r="AC36" s="598"/>
      <c r="AD36" s="598"/>
      <c r="AE36" s="598"/>
      <c r="AF36" s="598"/>
      <c r="AG36" s="598"/>
      <c r="AH36" s="598"/>
    </row>
    <row r="37" spans="1:34" ht="24.75" customHeight="1" x14ac:dyDescent="0.25">
      <c r="A37" s="597"/>
      <c r="B37" s="204" t="s">
        <v>11</v>
      </c>
      <c r="C37" s="180"/>
      <c r="D37" s="186">
        <f t="shared" si="26"/>
        <v>1681.239</v>
      </c>
      <c r="E37" s="186">
        <f t="shared" si="26"/>
        <v>8585.2649999999994</v>
      </c>
      <c r="F37" s="182">
        <f t="shared" si="23"/>
        <v>5.1065107340479248</v>
      </c>
      <c r="G37" s="206">
        <f t="shared" si="27"/>
        <v>0</v>
      </c>
      <c r="H37" s="206">
        <f t="shared" si="27"/>
        <v>0</v>
      </c>
      <c r="I37" s="182"/>
      <c r="J37" s="181">
        <f t="shared" si="30"/>
        <v>227.40899999999999</v>
      </c>
      <c r="K37" s="206">
        <f>K11+K19+K27</f>
        <v>1151.385</v>
      </c>
      <c r="L37" s="182">
        <f t="shared" si="28"/>
        <v>5.063058190309091</v>
      </c>
      <c r="M37" s="181">
        <f>M11+M19+M27</f>
        <v>0</v>
      </c>
      <c r="N37" s="186"/>
      <c r="O37" s="182"/>
      <c r="P37" s="181" t="e">
        <f>P11+P19+P27+#REF!</f>
        <v>#REF!</v>
      </c>
      <c r="Q37" s="205" t="e">
        <f>Q11+Q19+Q27+#REF!</f>
        <v>#REF!</v>
      </c>
      <c r="R37" s="181">
        <f t="shared" si="31"/>
        <v>1908.6480000000001</v>
      </c>
      <c r="S37" s="186">
        <f>S11+S19+S27</f>
        <v>9736.65</v>
      </c>
      <c r="T37" s="182">
        <f>S37/R37</f>
        <v>5.1013335093741743</v>
      </c>
      <c r="U37" s="176">
        <f t="shared" si="4"/>
        <v>6.1216002112490093</v>
      </c>
      <c r="V37" s="115"/>
      <c r="W37" s="16"/>
      <c r="X37" s="16"/>
      <c r="Y37" s="70"/>
      <c r="Z37" s="70"/>
      <c r="AC37" s="598"/>
      <c r="AD37" s="598"/>
      <c r="AE37" s="598"/>
      <c r="AF37" s="598"/>
      <c r="AG37" s="598"/>
      <c r="AH37" s="598"/>
    </row>
    <row r="38" spans="1:34" ht="24.75" customHeight="1" x14ac:dyDescent="0.25">
      <c r="A38" s="597"/>
      <c r="B38" s="204" t="s">
        <v>12</v>
      </c>
      <c r="C38" s="180"/>
      <c r="D38" s="186">
        <f t="shared" si="26"/>
        <v>22088.958999999999</v>
      </c>
      <c r="E38" s="186">
        <f t="shared" si="26"/>
        <v>119809.56600000001</v>
      </c>
      <c r="F38" s="182">
        <f t="shared" si="23"/>
        <v>5.4239571000154427</v>
      </c>
      <c r="G38" s="206">
        <f t="shared" si="27"/>
        <v>0</v>
      </c>
      <c r="H38" s="206">
        <f t="shared" si="27"/>
        <v>0</v>
      </c>
      <c r="I38" s="182"/>
      <c r="J38" s="181">
        <f t="shared" si="30"/>
        <v>1200.1680000000001</v>
      </c>
      <c r="K38" s="186">
        <f>K12+K20+K28</f>
        <v>5864.6569999999992</v>
      </c>
      <c r="L38" s="182">
        <f t="shared" si="28"/>
        <v>4.8865300524593209</v>
      </c>
      <c r="M38" s="181">
        <f>M12+M20+M28</f>
        <v>1187.4389999999999</v>
      </c>
      <c r="N38" s="186">
        <f>N12+N20+N28</f>
        <v>3972.8980000000001</v>
      </c>
      <c r="O38" s="182">
        <f t="shared" si="29"/>
        <v>3.3457701827209654</v>
      </c>
      <c r="P38" s="181" t="e">
        <f>P12+P20+P28+#REF!</f>
        <v>#REF!</v>
      </c>
      <c r="Q38" s="205" t="e">
        <f>Q12+Q20+Q28+#REF!</f>
        <v>#REF!</v>
      </c>
      <c r="R38" s="181">
        <f t="shared" si="31"/>
        <v>24476.565999999999</v>
      </c>
      <c r="S38" s="186">
        <f>S12+S20+S28</f>
        <v>129647.121</v>
      </c>
      <c r="T38" s="182">
        <f>S38/R38</f>
        <v>5.2967855458155366</v>
      </c>
      <c r="U38" s="176">
        <f t="shared" si="4"/>
        <v>6.3561426549786439</v>
      </c>
      <c r="V38" s="115"/>
      <c r="W38" s="16"/>
      <c r="X38" s="16"/>
      <c r="Y38" s="70"/>
      <c r="Z38" s="70"/>
      <c r="AC38" s="598"/>
      <c r="AD38" s="598"/>
      <c r="AE38" s="598"/>
      <c r="AF38" s="598"/>
      <c r="AG38" s="598"/>
      <c r="AH38" s="598"/>
    </row>
    <row r="39" spans="1:34" ht="24.75" customHeight="1" x14ac:dyDescent="0.25">
      <c r="A39" s="597"/>
      <c r="B39" s="204" t="s">
        <v>13</v>
      </c>
      <c r="C39" s="207"/>
      <c r="D39" s="186">
        <f t="shared" si="26"/>
        <v>75.748999999999995</v>
      </c>
      <c r="E39" s="206">
        <f t="shared" si="26"/>
        <v>377.38499999999999</v>
      </c>
      <c r="F39" s="182">
        <f t="shared" si="23"/>
        <v>4.9820459676035327</v>
      </c>
      <c r="G39" s="206">
        <f t="shared" si="27"/>
        <v>0</v>
      </c>
      <c r="H39" s="206">
        <f t="shared" si="27"/>
        <v>0</v>
      </c>
      <c r="I39" s="182"/>
      <c r="J39" s="181">
        <f t="shared" si="30"/>
        <v>0</v>
      </c>
      <c r="K39" s="186"/>
      <c r="L39" s="182"/>
      <c r="M39" s="181">
        <f>M13+M21+M29</f>
        <v>0</v>
      </c>
      <c r="N39" s="186"/>
      <c r="O39" s="182"/>
      <c r="P39" s="181" t="e">
        <f>P13+P21+P29+#REF!</f>
        <v>#REF!</v>
      </c>
      <c r="Q39" s="205" t="e">
        <f>Q13+Q21+Q29+#REF!</f>
        <v>#REF!</v>
      </c>
      <c r="R39" s="181">
        <f t="shared" si="31"/>
        <v>75.748999999999995</v>
      </c>
      <c r="S39" s="186">
        <f>S13+S21+S29</f>
        <v>377.38499999999999</v>
      </c>
      <c r="T39" s="182">
        <f>S39/R39</f>
        <v>4.9820459676035327</v>
      </c>
      <c r="U39" s="176">
        <f t="shared" si="4"/>
        <v>5.9784551611242387</v>
      </c>
      <c r="V39" s="115"/>
      <c r="W39" s="16"/>
      <c r="X39" s="16"/>
      <c r="Y39" s="70"/>
      <c r="Z39" s="70"/>
    </row>
    <row r="40" spans="1:34" x14ac:dyDescent="0.25">
      <c r="C40"/>
      <c r="J40" s="48"/>
      <c r="K40" s="48"/>
      <c r="R40" s="48"/>
      <c r="S40" s="127"/>
      <c r="T40" s="115"/>
      <c r="U40" s="115"/>
      <c r="V40" s="115"/>
      <c r="W40" s="3"/>
      <c r="X40" s="17"/>
    </row>
    <row r="41" spans="1:34" ht="17.25" customHeight="1" x14ac:dyDescent="0.25">
      <c r="C41"/>
      <c r="M41" s="48"/>
      <c r="R41" s="48"/>
      <c r="S41" s="128"/>
      <c r="T41" s="17"/>
      <c r="U41" s="17"/>
      <c r="W41" s="3"/>
      <c r="X41" s="17"/>
    </row>
    <row r="42" spans="1:34" s="22" customFormat="1" ht="3.75" customHeight="1" x14ac:dyDescent="0.3">
      <c r="A42" s="21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 t="e">
        <f t="shared" ref="P42:Q42" si="34">P33+P34+P35+P36+P37+P38+P39</f>
        <v>#REF!</v>
      </c>
      <c r="Q42" s="73" t="e">
        <f t="shared" si="34"/>
        <v>#REF!</v>
      </c>
      <c r="R42" s="73"/>
      <c r="S42" s="73"/>
      <c r="T42" s="73"/>
      <c r="U42" s="73"/>
      <c r="V42" s="125"/>
      <c r="W42" s="136"/>
      <c r="X42" s="137"/>
    </row>
    <row r="43" spans="1:34" ht="4.5" customHeight="1" x14ac:dyDescent="0.3">
      <c r="A43" s="21"/>
      <c r="C43"/>
      <c r="W43" s="3"/>
      <c r="X43" s="17"/>
    </row>
    <row r="44" spans="1:34" ht="15.75" x14ac:dyDescent="0.25">
      <c r="B44" s="67" t="s">
        <v>72</v>
      </c>
      <c r="C44"/>
      <c r="R44" s="48"/>
      <c r="S44" s="619" t="s">
        <v>75</v>
      </c>
      <c r="T44" s="619"/>
      <c r="U44" s="147"/>
      <c r="V44" s="126"/>
      <c r="W44" s="3"/>
      <c r="X44" s="17"/>
    </row>
    <row r="45" spans="1:34" x14ac:dyDescent="0.25">
      <c r="C45"/>
    </row>
    <row r="46" spans="1:34" x14ac:dyDescent="0.25">
      <c r="R46" s="48"/>
    </row>
  </sheetData>
  <mergeCells count="17">
    <mergeCell ref="S44:T44"/>
    <mergeCell ref="R4:U4"/>
    <mergeCell ref="Y4:AD4"/>
    <mergeCell ref="AF4:AK4"/>
    <mergeCell ref="A6:A30"/>
    <mergeCell ref="A33:A39"/>
    <mergeCell ref="AC35:AH38"/>
    <mergeCell ref="R1:T1"/>
    <mergeCell ref="Y2:Z2"/>
    <mergeCell ref="AA2:AB2"/>
    <mergeCell ref="B4:B5"/>
    <mergeCell ref="C4:C5"/>
    <mergeCell ref="D4:F4"/>
    <mergeCell ref="G4:I4"/>
    <mergeCell ref="J4:L4"/>
    <mergeCell ref="M4:O4"/>
    <mergeCell ref="B2:U2"/>
  </mergeCells>
  <dataValidations count="1">
    <dataValidation type="decimal" allowBlank="1" showErrorMessage="1" errorTitle="Ошибка" error="Допускается ввод только действительных чисел!" sqref="AF6:AI13 AF22:AJ22 G22:H28 F32:F39 V31:AD31 E31:O31 I33:I39 O33:O39 AF15:AI21 Y15:AB29 J6:J13 E32 L33:L39 G29:Q29 K6:K12 AF31:AK31 R31:T31 T33:T39 V33:V39 AF23:AI30 D22:D32 E22:E30 J15:J28 K14:K28 J30:K30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BB35"/>
  <sheetViews>
    <sheetView zoomScale="70" zoomScaleNormal="70" workbookViewId="0">
      <selection activeCell="G26" sqref="G26"/>
    </sheetView>
  </sheetViews>
  <sheetFormatPr defaultRowHeight="15" x14ac:dyDescent="0.25"/>
  <cols>
    <col min="1" max="1" width="23.85546875" customWidth="1"/>
    <col min="2" max="2" width="11.85546875" customWidth="1"/>
    <col min="3" max="3" width="10.28515625" bestFit="1" customWidth="1"/>
    <col min="4" max="4" width="10.85546875" customWidth="1"/>
    <col min="5" max="5" width="10.5703125" customWidth="1"/>
    <col min="7" max="7" width="12" bestFit="1" customWidth="1"/>
    <col min="8" max="8" width="13.7109375" customWidth="1"/>
    <col min="9" max="9" width="9.140625" customWidth="1"/>
    <col min="10" max="10" width="11" customWidth="1"/>
    <col min="11" max="11" width="10.42578125" customWidth="1"/>
    <col min="12" max="15" width="10.5703125" customWidth="1"/>
    <col min="16" max="16" width="8.7109375" customWidth="1"/>
    <col min="17" max="17" width="12" customWidth="1"/>
    <col min="18" max="18" width="12.140625" customWidth="1"/>
    <col min="19" max="19" width="14.140625" style="94" customWidth="1"/>
    <col min="20" max="21" width="14.85546875" bestFit="1" customWidth="1"/>
    <col min="35" max="35" width="27.28515625" customWidth="1"/>
  </cols>
  <sheetData>
    <row r="1" spans="1:54" ht="16.5" customHeight="1" x14ac:dyDescent="0.25">
      <c r="A1" s="690"/>
      <c r="B1" s="690"/>
      <c r="C1" s="690"/>
      <c r="D1" s="690"/>
      <c r="E1" s="690"/>
      <c r="F1" s="690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93"/>
      <c r="T1" s="690" t="s">
        <v>54</v>
      </c>
      <c r="U1" s="690"/>
      <c r="AH1" s="658" t="s">
        <v>54</v>
      </c>
      <c r="AI1" s="658"/>
      <c r="AJ1" s="658"/>
      <c r="AK1" s="658"/>
      <c r="AL1" s="658"/>
    </row>
    <row r="2" spans="1:54" ht="16.5" customHeight="1" x14ac:dyDescent="0.25">
      <c r="A2" s="689" t="s">
        <v>67</v>
      </c>
      <c r="B2" s="689"/>
      <c r="C2" s="689"/>
      <c r="D2" s="689"/>
      <c r="E2" s="689"/>
      <c r="F2" s="689"/>
      <c r="G2" s="689"/>
      <c r="H2" s="689"/>
      <c r="I2" s="689"/>
      <c r="J2" s="689"/>
      <c r="K2" s="689"/>
      <c r="L2" s="689"/>
      <c r="M2" s="689"/>
      <c r="N2" s="689"/>
      <c r="O2" s="689"/>
      <c r="P2" s="689"/>
      <c r="Q2" s="689"/>
      <c r="R2" s="689"/>
      <c r="S2" s="689"/>
      <c r="T2" s="689"/>
      <c r="U2" s="689"/>
      <c r="AH2" s="113"/>
      <c r="AI2" s="113"/>
      <c r="AJ2" s="113"/>
      <c r="AK2" s="113"/>
      <c r="AL2" s="113"/>
    </row>
    <row r="3" spans="1:54" ht="16.5" customHeight="1" x14ac:dyDescent="0.25">
      <c r="A3" s="689"/>
      <c r="B3" s="689"/>
      <c r="C3" s="689"/>
      <c r="D3" s="689"/>
      <c r="E3" s="689"/>
      <c r="F3" s="689"/>
      <c r="G3" s="689"/>
      <c r="H3" s="689"/>
      <c r="I3" s="689"/>
      <c r="J3" s="689"/>
      <c r="K3" s="689"/>
      <c r="L3" s="689"/>
      <c r="M3" s="689"/>
      <c r="N3" s="689"/>
      <c r="O3" s="689"/>
      <c r="P3" s="689"/>
      <c r="Q3" s="689"/>
      <c r="R3" s="689"/>
      <c r="S3" s="689"/>
      <c r="T3" s="689"/>
      <c r="U3" s="689"/>
      <c r="AH3" s="113"/>
      <c r="AI3" s="113"/>
      <c r="AJ3" s="113"/>
      <c r="AK3" s="113"/>
      <c r="AL3" s="113"/>
    </row>
    <row r="4" spans="1:54" ht="18" customHeight="1" x14ac:dyDescent="0.25">
      <c r="A4" s="692"/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  <c r="M4" s="692"/>
      <c r="N4" s="692"/>
      <c r="O4" s="692"/>
      <c r="P4" s="692"/>
      <c r="Q4" s="692"/>
      <c r="R4" s="692"/>
      <c r="S4" s="692"/>
      <c r="T4" s="692"/>
      <c r="U4" s="692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Z4" s="658" t="s">
        <v>55</v>
      </c>
      <c r="BA4" s="658"/>
      <c r="BB4" s="658"/>
    </row>
    <row r="5" spans="1:54" ht="66" customHeight="1" x14ac:dyDescent="0.25">
      <c r="A5" s="78" t="s">
        <v>68</v>
      </c>
      <c r="B5" s="90">
        <v>43070</v>
      </c>
      <c r="C5" s="90">
        <v>43101</v>
      </c>
      <c r="D5" s="90">
        <v>43132</v>
      </c>
      <c r="E5" s="90">
        <v>43160</v>
      </c>
      <c r="F5" s="90">
        <v>43191</v>
      </c>
      <c r="G5" s="90">
        <v>43221</v>
      </c>
      <c r="H5" s="82">
        <v>43252</v>
      </c>
      <c r="I5" s="100">
        <v>42917</v>
      </c>
      <c r="J5" s="100">
        <v>42948</v>
      </c>
      <c r="K5" s="101">
        <v>42979</v>
      </c>
      <c r="L5" s="101">
        <v>43009</v>
      </c>
      <c r="M5" s="101">
        <v>43040</v>
      </c>
      <c r="N5" s="101">
        <v>43070</v>
      </c>
      <c r="O5" s="101" t="s">
        <v>60</v>
      </c>
      <c r="P5" s="103" t="s">
        <v>59</v>
      </c>
      <c r="Q5" s="103" t="s">
        <v>61</v>
      </c>
      <c r="R5" s="103" t="s">
        <v>62</v>
      </c>
      <c r="S5" s="100" t="s">
        <v>65</v>
      </c>
      <c r="T5" s="100" t="s">
        <v>64</v>
      </c>
      <c r="U5" s="100" t="s">
        <v>66</v>
      </c>
      <c r="V5" s="96"/>
      <c r="W5" s="96"/>
    </row>
    <row r="6" spans="1:54" ht="30" x14ac:dyDescent="0.25">
      <c r="A6" s="78" t="s">
        <v>56</v>
      </c>
      <c r="B6" s="109" t="e">
        <f>#REF!</f>
        <v>#REF!</v>
      </c>
      <c r="C6" s="109">
        <f>'январь 2020'!T42</f>
        <v>4.7291654540557015</v>
      </c>
      <c r="D6" s="109">
        <f>'Февраль 2020'!T41</f>
        <v>4.9061304427268215</v>
      </c>
      <c r="E6" s="110">
        <f>'март 2020'!T41</f>
        <v>4.6387424609860943</v>
      </c>
      <c r="F6" s="110" t="e">
        <f>#REF!</f>
        <v>#REF!</v>
      </c>
      <c r="G6" s="110" t="e">
        <f>#REF!</f>
        <v>#REF!</v>
      </c>
      <c r="H6" s="110" t="e">
        <f>#REF!</f>
        <v>#REF!</v>
      </c>
      <c r="I6" s="110" t="e">
        <f>#REF!</f>
        <v>#REF!</v>
      </c>
      <c r="J6" s="110" t="e">
        <f>#REF!</f>
        <v>#REF!</v>
      </c>
      <c r="K6" s="110" t="e">
        <f>#REF!</f>
        <v>#REF!</v>
      </c>
      <c r="L6" s="110" t="e">
        <f>#REF!</f>
        <v>#REF!</v>
      </c>
      <c r="M6" s="110" t="e">
        <f>#REF!</f>
        <v>#REF!</v>
      </c>
      <c r="N6" s="110" t="e">
        <f>#REF!</f>
        <v>#REF!</v>
      </c>
      <c r="O6" s="110" t="e">
        <f>#REF!</f>
        <v>#REF!</v>
      </c>
      <c r="P6" s="104" t="e">
        <f t="shared" ref="P6:P11" si="0">N6/B6*100</f>
        <v>#REF!</v>
      </c>
      <c r="Q6" s="104" t="e">
        <f>G6/B6*100</f>
        <v>#REF!</v>
      </c>
      <c r="R6" s="104" t="e">
        <f>G6/F6*100</f>
        <v>#REF!</v>
      </c>
      <c r="S6" s="114" t="e">
        <f>I6/H6*100</f>
        <v>#REF!</v>
      </c>
      <c r="T6" s="114" t="e">
        <f>I6/C6*100</f>
        <v>#REF!</v>
      </c>
      <c r="U6" s="114" t="e">
        <f>I6/B6*100</f>
        <v>#REF!</v>
      </c>
      <c r="V6" s="96"/>
      <c r="W6" s="96"/>
    </row>
    <row r="7" spans="1:54" ht="68.25" hidden="1" customHeight="1" x14ac:dyDescent="0.25">
      <c r="A7" s="78" t="s">
        <v>9</v>
      </c>
      <c r="B7" s="109" t="e">
        <f>#REF!</f>
        <v>#REF!</v>
      </c>
      <c r="C7" s="109">
        <f>'январь 2020'!T44</f>
        <v>0</v>
      </c>
      <c r="D7" s="109">
        <f>'Февраль 2020'!T43</f>
        <v>0</v>
      </c>
      <c r="E7" s="110">
        <f>'март 2020'!T43</f>
        <v>0</v>
      </c>
      <c r="F7" s="111" t="e">
        <f>#REF!</f>
        <v>#REF!</v>
      </c>
      <c r="G7" s="111" t="e">
        <f>#REF!</f>
        <v>#REF!</v>
      </c>
      <c r="H7" s="110" t="e">
        <f>#REF!</f>
        <v>#REF!</v>
      </c>
      <c r="I7" s="110" t="e">
        <f>#REF!</f>
        <v>#REF!</v>
      </c>
      <c r="J7" s="110" t="e">
        <f>#REF!</f>
        <v>#REF!</v>
      </c>
      <c r="K7" s="110" t="e">
        <f>#REF!</f>
        <v>#REF!</v>
      </c>
      <c r="L7" s="110" t="e">
        <f>#REF!</f>
        <v>#REF!</v>
      </c>
      <c r="M7" s="110" t="e">
        <f>#REF!</f>
        <v>#REF!</v>
      </c>
      <c r="N7" s="110" t="e">
        <f>#REF!</f>
        <v>#REF!</v>
      </c>
      <c r="O7" s="110" t="e">
        <f>#REF!</f>
        <v>#REF!</v>
      </c>
      <c r="P7" s="104" t="e">
        <f t="shared" si="0"/>
        <v>#REF!</v>
      </c>
      <c r="Q7" s="104" t="e">
        <f>G7/B7*100</f>
        <v>#REF!</v>
      </c>
      <c r="R7" s="104" t="e">
        <f t="shared" ref="R7:R11" si="1">G7/F7*100</f>
        <v>#REF!</v>
      </c>
      <c r="S7" s="114" t="e">
        <f t="shared" ref="S7:S10" si="2">I7/H7*100</f>
        <v>#REF!</v>
      </c>
      <c r="T7" s="114" t="e">
        <f t="shared" ref="T7:T11" si="3">I7/C7*100</f>
        <v>#REF!</v>
      </c>
      <c r="U7" s="114" t="e">
        <f t="shared" ref="U7:U11" si="4">I7/B7*100</f>
        <v>#REF!</v>
      </c>
    </row>
    <row r="8" spans="1:54" ht="28.5" customHeight="1" x14ac:dyDescent="0.25">
      <c r="A8" s="78" t="s">
        <v>10</v>
      </c>
      <c r="B8" s="109" t="e">
        <f>#REF!</f>
        <v>#REF!</v>
      </c>
      <c r="C8" s="109">
        <f>'январь 2020'!T45</f>
        <v>4.8024752041102374</v>
      </c>
      <c r="D8" s="109">
        <f>'Февраль 2020'!T44</f>
        <v>4.9537552693022331</v>
      </c>
      <c r="E8" s="110">
        <f>'март 2020'!T44</f>
        <v>4.6577746422268227</v>
      </c>
      <c r="F8" s="111" t="e">
        <f>#REF!</f>
        <v>#REF!</v>
      </c>
      <c r="G8" s="111" t="e">
        <f>#REF!</f>
        <v>#REF!</v>
      </c>
      <c r="H8" s="110" t="e">
        <f>#REF!</f>
        <v>#REF!</v>
      </c>
      <c r="I8" s="110" t="e">
        <f>#REF!</f>
        <v>#REF!</v>
      </c>
      <c r="J8" s="111" t="e">
        <f>#REF!</f>
        <v>#REF!</v>
      </c>
      <c r="K8" s="110" t="e">
        <f>#REF!</f>
        <v>#REF!</v>
      </c>
      <c r="L8" s="110" t="e">
        <f>#REF!</f>
        <v>#REF!</v>
      </c>
      <c r="M8" s="110" t="e">
        <f>#REF!</f>
        <v>#REF!</v>
      </c>
      <c r="N8" s="110" t="e">
        <f>#REF!</f>
        <v>#REF!</v>
      </c>
      <c r="O8" s="110" t="e">
        <f>#REF!</f>
        <v>#REF!</v>
      </c>
      <c r="P8" s="104" t="e">
        <f t="shared" si="0"/>
        <v>#REF!</v>
      </c>
      <c r="Q8" s="104" t="e">
        <f t="shared" ref="Q8:Q11" si="5">G8/B8*100</f>
        <v>#REF!</v>
      </c>
      <c r="R8" s="104" t="e">
        <f t="shared" si="1"/>
        <v>#REF!</v>
      </c>
      <c r="S8" s="114" t="e">
        <f t="shared" si="2"/>
        <v>#REF!</v>
      </c>
      <c r="T8" s="114" t="e">
        <f t="shared" si="3"/>
        <v>#REF!</v>
      </c>
      <c r="U8" s="114" t="e">
        <f t="shared" si="4"/>
        <v>#REF!</v>
      </c>
    </row>
    <row r="9" spans="1:54" ht="30" x14ac:dyDescent="0.25">
      <c r="A9" s="78" t="s">
        <v>11</v>
      </c>
      <c r="B9" s="109" t="e">
        <f>#REF!</f>
        <v>#REF!</v>
      </c>
      <c r="C9" s="109">
        <f>'январь 2020'!T46</f>
        <v>5.054533372073621</v>
      </c>
      <c r="D9" s="109">
        <f>'Февраль 2020'!T45</f>
        <v>5.3172436422000571</v>
      </c>
      <c r="E9" s="110">
        <f>'март 2020'!T45</f>
        <v>5.0147370685988504</v>
      </c>
      <c r="F9" s="111" t="e">
        <f>#REF!</f>
        <v>#REF!</v>
      </c>
      <c r="G9" s="111" t="e">
        <f>#REF!</f>
        <v>#REF!</v>
      </c>
      <c r="H9" s="110" t="e">
        <f>#REF!</f>
        <v>#REF!</v>
      </c>
      <c r="I9" s="110" t="e">
        <f>#REF!</f>
        <v>#REF!</v>
      </c>
      <c r="J9" s="111" t="e">
        <f>#REF!</f>
        <v>#REF!</v>
      </c>
      <c r="K9" s="110" t="e">
        <f>#REF!</f>
        <v>#REF!</v>
      </c>
      <c r="L9" s="110" t="e">
        <f>#REF!</f>
        <v>#REF!</v>
      </c>
      <c r="M9" s="110" t="e">
        <f>#REF!</f>
        <v>#REF!</v>
      </c>
      <c r="N9" s="110" t="e">
        <f>#REF!</f>
        <v>#REF!</v>
      </c>
      <c r="O9" s="110" t="e">
        <f>#REF!</f>
        <v>#REF!</v>
      </c>
      <c r="P9" s="104" t="e">
        <f t="shared" si="0"/>
        <v>#REF!</v>
      </c>
      <c r="Q9" s="104" t="e">
        <f t="shared" si="5"/>
        <v>#REF!</v>
      </c>
      <c r="R9" s="104" t="e">
        <f t="shared" si="1"/>
        <v>#REF!</v>
      </c>
      <c r="S9" s="114" t="e">
        <f t="shared" si="2"/>
        <v>#REF!</v>
      </c>
      <c r="T9" s="114" t="e">
        <f t="shared" si="3"/>
        <v>#REF!</v>
      </c>
      <c r="U9" s="114" t="e">
        <f t="shared" si="4"/>
        <v>#REF!</v>
      </c>
    </row>
    <row r="10" spans="1:54" ht="30" x14ac:dyDescent="0.25">
      <c r="A10" s="78" t="s">
        <v>12</v>
      </c>
      <c r="B10" s="109" t="e">
        <f>#REF!</f>
        <v>#REF!</v>
      </c>
      <c r="C10" s="109">
        <f>'январь 2020'!T47</f>
        <v>5.2784639634077379</v>
      </c>
      <c r="D10" s="109">
        <f>'Февраль 2020'!T46</f>
        <v>5.442188360621401</v>
      </c>
      <c r="E10" s="110">
        <f>'март 2020'!T46</f>
        <v>5.1415950909785799</v>
      </c>
      <c r="F10" s="111" t="e">
        <f>#REF!</f>
        <v>#REF!</v>
      </c>
      <c r="G10" s="111" t="e">
        <f>#REF!</f>
        <v>#REF!</v>
      </c>
      <c r="H10" s="110" t="e">
        <f>#REF!</f>
        <v>#REF!</v>
      </c>
      <c r="I10" s="110" t="e">
        <f>#REF!</f>
        <v>#REF!</v>
      </c>
      <c r="J10" s="111" t="e">
        <f>#REF!</f>
        <v>#REF!</v>
      </c>
      <c r="K10" s="110" t="e">
        <f>#REF!</f>
        <v>#REF!</v>
      </c>
      <c r="L10" s="110" t="e">
        <f>#REF!</f>
        <v>#REF!</v>
      </c>
      <c r="M10" s="110" t="e">
        <f>#REF!</f>
        <v>#REF!</v>
      </c>
      <c r="N10" s="110" t="e">
        <f>#REF!</f>
        <v>#REF!</v>
      </c>
      <c r="O10" s="110" t="e">
        <f>#REF!</f>
        <v>#REF!</v>
      </c>
      <c r="P10" s="104" t="e">
        <f t="shared" si="0"/>
        <v>#REF!</v>
      </c>
      <c r="Q10" s="104" t="e">
        <f t="shared" si="5"/>
        <v>#REF!</v>
      </c>
      <c r="R10" s="104" t="e">
        <f t="shared" si="1"/>
        <v>#REF!</v>
      </c>
      <c r="S10" s="114" t="e">
        <f t="shared" si="2"/>
        <v>#REF!</v>
      </c>
      <c r="T10" s="114" t="e">
        <f t="shared" si="3"/>
        <v>#REF!</v>
      </c>
      <c r="U10" s="114" t="e">
        <f t="shared" si="4"/>
        <v>#REF!</v>
      </c>
    </row>
    <row r="11" spans="1:54" ht="85.5" x14ac:dyDescent="0.25">
      <c r="A11" s="79" t="s">
        <v>52</v>
      </c>
      <c r="B11" s="109" t="e">
        <f>#REF!</f>
        <v>#REF!</v>
      </c>
      <c r="C11" s="109">
        <f>'январь 2020'!T39</f>
        <v>4.907520621799657</v>
      </c>
      <c r="D11" s="109">
        <f>'Февраль 2020'!T39</f>
        <v>5.0724875886541358</v>
      </c>
      <c r="E11" s="111">
        <f>'март 2020'!T39</f>
        <v>4.7709179372228983</v>
      </c>
      <c r="F11" s="111" t="e">
        <f>#REF!</f>
        <v>#REF!</v>
      </c>
      <c r="G11" s="111" t="e">
        <f>#REF!</f>
        <v>#REF!</v>
      </c>
      <c r="H11" s="110" t="e">
        <f>#REF!</f>
        <v>#REF!</v>
      </c>
      <c r="I11" s="110" t="e">
        <f>#REF!</f>
        <v>#REF!</v>
      </c>
      <c r="J11" s="111" t="e">
        <f>#REF!</f>
        <v>#REF!</v>
      </c>
      <c r="K11" s="110" t="e">
        <f>#REF!</f>
        <v>#REF!</v>
      </c>
      <c r="L11" s="110" t="e">
        <f>#REF!</f>
        <v>#REF!</v>
      </c>
      <c r="M11" s="110" t="e">
        <f>#REF!</f>
        <v>#REF!</v>
      </c>
      <c r="N11" s="110" t="e">
        <f>#REF!</f>
        <v>#REF!</v>
      </c>
      <c r="O11" s="110" t="e">
        <f>#REF!</f>
        <v>#REF!</v>
      </c>
      <c r="P11" s="104" t="e">
        <f t="shared" si="0"/>
        <v>#REF!</v>
      </c>
      <c r="Q11" s="104" t="e">
        <f t="shared" si="5"/>
        <v>#REF!</v>
      </c>
      <c r="R11" s="104" t="e">
        <f t="shared" si="1"/>
        <v>#REF!</v>
      </c>
      <c r="S11" s="114" t="e">
        <f>I11/H11*100</f>
        <v>#REF!</v>
      </c>
      <c r="T11" s="114" t="e">
        <f t="shared" si="3"/>
        <v>#REF!</v>
      </c>
      <c r="U11" s="114" t="e">
        <f t="shared" si="4"/>
        <v>#REF!</v>
      </c>
    </row>
    <row r="14" spans="1:54" ht="15.75" customHeight="1" x14ac:dyDescent="0.25">
      <c r="A14" s="689" t="s">
        <v>58</v>
      </c>
      <c r="B14" s="689"/>
      <c r="C14" s="689"/>
      <c r="D14" s="689"/>
      <c r="E14" s="689"/>
      <c r="F14" s="689"/>
      <c r="G14" s="6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93"/>
    </row>
    <row r="15" spans="1:54" ht="15.75" thickBot="1" x14ac:dyDescent="0.3">
      <c r="Q15" t="e">
        <f>G10/F10*100</f>
        <v>#REF!</v>
      </c>
    </row>
    <row r="16" spans="1:54" ht="15.75" thickBot="1" x14ac:dyDescent="0.3">
      <c r="A16" s="81"/>
      <c r="B16" s="80">
        <v>43070</v>
      </c>
      <c r="C16" s="65">
        <v>43101</v>
      </c>
      <c r="D16" s="65">
        <v>43132</v>
      </c>
      <c r="E16" s="65">
        <v>43160</v>
      </c>
      <c r="F16" s="65">
        <v>43191</v>
      </c>
      <c r="G16" s="65">
        <v>43221</v>
      </c>
      <c r="H16" s="141">
        <v>43252</v>
      </c>
      <c r="I16" s="141">
        <v>43282</v>
      </c>
      <c r="J16" s="141">
        <v>43313</v>
      </c>
      <c r="K16" s="141">
        <v>43344</v>
      </c>
      <c r="L16" s="141">
        <v>43374</v>
      </c>
      <c r="M16" s="141">
        <v>43405</v>
      </c>
      <c r="N16" s="141">
        <v>43435</v>
      </c>
      <c r="O16" s="107"/>
      <c r="Q16" t="e">
        <f>Q15-100</f>
        <v>#REF!</v>
      </c>
      <c r="S16"/>
    </row>
    <row r="17" spans="1:34" ht="50.25" customHeight="1" thickBot="1" x14ac:dyDescent="0.3">
      <c r="A17" s="92">
        <v>2017</v>
      </c>
      <c r="B17" s="83" t="e">
        <f>B11</f>
        <v>#REF!</v>
      </c>
      <c r="C17" s="84">
        <f>C11</f>
        <v>4.907520621799657</v>
      </c>
      <c r="D17" s="85">
        <f t="shared" ref="D17" si="6">D11</f>
        <v>5.0724875886541358</v>
      </c>
      <c r="E17" s="85">
        <f>E11</f>
        <v>4.7709179372228983</v>
      </c>
      <c r="F17" s="85" t="e">
        <f t="shared" ref="F17:G17" si="7">F11</f>
        <v>#REF!</v>
      </c>
      <c r="G17" s="85" t="e">
        <f t="shared" si="7"/>
        <v>#REF!</v>
      </c>
      <c r="H17" s="85" t="e">
        <f t="shared" ref="H17:N17" si="8">H11</f>
        <v>#REF!</v>
      </c>
      <c r="I17" s="85" t="e">
        <f t="shared" si="8"/>
        <v>#REF!</v>
      </c>
      <c r="J17" s="106" t="e">
        <f t="shared" si="8"/>
        <v>#REF!</v>
      </c>
      <c r="K17" s="102" t="e">
        <f t="shared" si="8"/>
        <v>#REF!</v>
      </c>
      <c r="L17" s="102" t="e">
        <f t="shared" si="8"/>
        <v>#REF!</v>
      </c>
      <c r="M17" s="102" t="e">
        <f>M11</f>
        <v>#REF!</v>
      </c>
      <c r="N17" s="102" t="e">
        <f t="shared" si="8"/>
        <v>#REF!</v>
      </c>
      <c r="O17" s="108"/>
      <c r="S17"/>
    </row>
    <row r="19" spans="1:34" ht="24.75" customHeight="1" x14ac:dyDescent="0.25"/>
    <row r="20" spans="1:34" ht="113.25" customHeight="1" x14ac:dyDescent="0.25">
      <c r="I20" t="e">
        <f>I17/H17*100</f>
        <v>#REF!</v>
      </c>
    </row>
    <row r="21" spans="1:34" ht="15" customHeight="1" x14ac:dyDescent="0.25"/>
    <row r="26" spans="1:34" ht="30" x14ac:dyDescent="0.25">
      <c r="A26" s="55"/>
      <c r="B26" s="59" t="s">
        <v>39</v>
      </c>
      <c r="C26" s="59" t="s">
        <v>40</v>
      </c>
      <c r="D26" s="59" t="s">
        <v>41</v>
      </c>
      <c r="E26" s="59" t="s">
        <v>42</v>
      </c>
      <c r="F26" s="59" t="s">
        <v>43</v>
      </c>
      <c r="G26" s="59" t="s">
        <v>44</v>
      </c>
      <c r="H26" s="59" t="s">
        <v>45</v>
      </c>
      <c r="I26" s="59" t="s">
        <v>46</v>
      </c>
      <c r="J26" s="59" t="s">
        <v>47</v>
      </c>
      <c r="K26" s="59" t="s">
        <v>48</v>
      </c>
      <c r="L26" s="59"/>
      <c r="M26" s="59"/>
      <c r="N26" s="59"/>
      <c r="O26" s="59"/>
      <c r="P26" s="59" t="s">
        <v>49</v>
      </c>
      <c r="Q26" s="59" t="s">
        <v>50</v>
      </c>
      <c r="R26" s="62" t="s">
        <v>51</v>
      </c>
    </row>
    <row r="27" spans="1:34" ht="63.75" x14ac:dyDescent="0.25">
      <c r="A27" s="60" t="s">
        <v>33</v>
      </c>
      <c r="B27" s="61">
        <v>2.9735620941682965</v>
      </c>
      <c r="C27" s="61">
        <v>2.9443985041045608</v>
      </c>
      <c r="D27" s="61">
        <v>3.0689529839691616</v>
      </c>
      <c r="E27" s="61">
        <v>2.9806085376629921</v>
      </c>
      <c r="F27" s="61">
        <v>2.9707672261622737</v>
      </c>
      <c r="G27" s="61">
        <v>2.9393169535827477</v>
      </c>
      <c r="H27" s="61">
        <v>3.0581648233075698</v>
      </c>
      <c r="I27" s="61">
        <v>3.5524102965143673</v>
      </c>
      <c r="J27" s="61">
        <v>3.5481371524793857</v>
      </c>
      <c r="K27" s="61">
        <v>3.42086150414353</v>
      </c>
      <c r="L27" s="61"/>
      <c r="M27" s="61"/>
      <c r="N27" s="61"/>
      <c r="O27" s="61"/>
      <c r="P27" s="61">
        <v>3.3356940208149641</v>
      </c>
      <c r="Q27" s="61">
        <v>3.2311771757756027</v>
      </c>
      <c r="R27" s="63">
        <v>3.2436167283173032</v>
      </c>
      <c r="T27" s="691" t="s">
        <v>53</v>
      </c>
      <c r="U27" s="691"/>
      <c r="V27" s="691"/>
      <c r="W27" s="691"/>
      <c r="X27" s="691"/>
      <c r="Y27" s="691"/>
      <c r="Z27" s="691"/>
      <c r="AA27" s="691"/>
      <c r="AB27" s="691"/>
      <c r="AC27" s="691"/>
      <c r="AD27" s="691"/>
      <c r="AE27" s="691"/>
      <c r="AF27" s="691"/>
      <c r="AG27" s="691"/>
      <c r="AH27" s="691"/>
    </row>
    <row r="28" spans="1:34" ht="38.25" x14ac:dyDescent="0.25">
      <c r="A28" s="55" t="s">
        <v>34</v>
      </c>
      <c r="B28" s="58">
        <v>2.6704647010216025</v>
      </c>
      <c r="C28" s="58">
        <v>2.4550838947776015</v>
      </c>
      <c r="D28" s="58">
        <v>2.6714090200211906</v>
      </c>
      <c r="E28" s="58">
        <v>2.6788112849971966</v>
      </c>
      <c r="F28" s="58">
        <v>2.6500516950792399</v>
      </c>
      <c r="G28" s="58">
        <v>2.752512013696081</v>
      </c>
      <c r="H28" s="58">
        <v>2.7164349948522619</v>
      </c>
      <c r="I28" s="58">
        <v>3.2120238704635455</v>
      </c>
      <c r="J28" s="58">
        <v>3.2397244041726969</v>
      </c>
      <c r="K28" s="58">
        <v>3.0971227198502009</v>
      </c>
      <c r="L28" s="58"/>
      <c r="M28" s="58"/>
      <c r="N28" s="58"/>
      <c r="O28" s="58"/>
      <c r="P28" s="58">
        <v>3.0223006270654103</v>
      </c>
      <c r="Q28" s="58">
        <v>2.9074930241130112</v>
      </c>
      <c r="R28" s="64">
        <v>2.9270421200620311</v>
      </c>
      <c r="S28" s="95"/>
      <c r="T28" s="691"/>
      <c r="U28" s="691"/>
      <c r="V28" s="691"/>
      <c r="W28" s="691"/>
      <c r="X28" s="691"/>
      <c r="Y28" s="691"/>
      <c r="Z28" s="691"/>
      <c r="AA28" s="691"/>
      <c r="AB28" s="691"/>
      <c r="AC28" s="691"/>
      <c r="AD28" s="691"/>
      <c r="AE28" s="691"/>
      <c r="AF28" s="691"/>
      <c r="AG28" s="691"/>
      <c r="AH28" s="691"/>
    </row>
    <row r="29" spans="1:34" ht="38.25" x14ac:dyDescent="0.25">
      <c r="A29" s="55" t="s">
        <v>35</v>
      </c>
      <c r="B29" s="58">
        <v>3.0598560240704353</v>
      </c>
      <c r="C29" s="58">
        <v>2.9997837599652728</v>
      </c>
      <c r="D29" s="58">
        <v>3.1397689152290345</v>
      </c>
      <c r="E29" s="58">
        <v>2.9954158904005084</v>
      </c>
      <c r="F29" s="58">
        <v>3.0497056639020936</v>
      </c>
      <c r="G29" s="58">
        <v>3.0521686128229621</v>
      </c>
      <c r="H29" s="58">
        <v>3.1213207109204837</v>
      </c>
      <c r="I29" s="58">
        <v>3.5940212849836559</v>
      </c>
      <c r="J29" s="58">
        <v>3.597201972966638</v>
      </c>
      <c r="K29" s="58">
        <v>3.4279629056307925</v>
      </c>
      <c r="L29" s="58"/>
      <c r="M29" s="58"/>
      <c r="N29" s="58"/>
      <c r="O29" s="58"/>
      <c r="P29" s="58">
        <v>3.3456043328351983</v>
      </c>
      <c r="Q29" s="58">
        <v>3.2075976345396557</v>
      </c>
      <c r="R29" s="64">
        <v>3.254171539697774</v>
      </c>
      <c r="S29" s="95"/>
      <c r="T29" s="691"/>
      <c r="U29" s="691"/>
      <c r="V29" s="691"/>
      <c r="W29" s="691"/>
      <c r="X29" s="691"/>
      <c r="Y29" s="691"/>
      <c r="Z29" s="691"/>
      <c r="AA29" s="691"/>
      <c r="AB29" s="691"/>
      <c r="AC29" s="691"/>
      <c r="AD29" s="691"/>
      <c r="AE29" s="691"/>
      <c r="AF29" s="691"/>
      <c r="AG29" s="691"/>
      <c r="AH29" s="691"/>
    </row>
    <row r="30" spans="1:34" ht="38.25" x14ac:dyDescent="0.25">
      <c r="A30" s="55" t="s">
        <v>36</v>
      </c>
      <c r="B30" s="58">
        <v>2.9965589157824488</v>
      </c>
      <c r="C30" s="58">
        <v>2.9681587546675829</v>
      </c>
      <c r="D30" s="58">
        <v>3.116540534766389</v>
      </c>
      <c r="E30" s="58">
        <v>3.1831075312936932</v>
      </c>
      <c r="F30" s="58">
        <v>3.07381764326828</v>
      </c>
      <c r="G30" s="58">
        <v>2.9893754893964428</v>
      </c>
      <c r="H30" s="58">
        <v>3.1173981393794721</v>
      </c>
      <c r="I30" s="58">
        <v>3.4203687565578704</v>
      </c>
      <c r="J30" s="58">
        <v>3.4068908343797255</v>
      </c>
      <c r="K30" s="58">
        <v>3.3810390751322812</v>
      </c>
      <c r="L30" s="58"/>
      <c r="M30" s="58"/>
      <c r="N30" s="58"/>
      <c r="O30" s="58"/>
      <c r="P30" s="58">
        <v>3.6169480013842228</v>
      </c>
      <c r="Q30" s="58">
        <v>3.2920285241212643</v>
      </c>
      <c r="R30" s="64">
        <v>3.3389378711505708</v>
      </c>
      <c r="S30" s="95"/>
      <c r="T30" s="691"/>
      <c r="U30" s="691"/>
      <c r="V30" s="691"/>
      <c r="W30" s="691"/>
      <c r="X30" s="691"/>
      <c r="Y30" s="691"/>
      <c r="Z30" s="691"/>
      <c r="AA30" s="691"/>
      <c r="AB30" s="691"/>
      <c r="AC30" s="691"/>
      <c r="AD30" s="691"/>
      <c r="AE30" s="691"/>
      <c r="AF30" s="691"/>
      <c r="AG30" s="691"/>
      <c r="AH30" s="691"/>
    </row>
    <row r="31" spans="1:34" ht="127.5" x14ac:dyDescent="0.25">
      <c r="A31" s="56" t="s">
        <v>37</v>
      </c>
      <c r="B31" s="58">
        <v>2.97</v>
      </c>
      <c r="C31" s="58">
        <v>2.97</v>
      </c>
      <c r="D31" s="58">
        <v>2.97</v>
      </c>
      <c r="E31" s="58">
        <v>2.97</v>
      </c>
      <c r="F31" s="58">
        <v>2.97</v>
      </c>
      <c r="G31" s="58">
        <v>2.97</v>
      </c>
      <c r="H31" s="58">
        <v>2.97</v>
      </c>
      <c r="I31" s="58">
        <v>3.15</v>
      </c>
      <c r="J31" s="58">
        <v>3.15</v>
      </c>
      <c r="K31" s="58">
        <v>3.15</v>
      </c>
      <c r="L31" s="58"/>
      <c r="M31" s="58"/>
      <c r="N31" s="58"/>
      <c r="O31" s="58"/>
      <c r="P31" s="58">
        <v>3.15</v>
      </c>
      <c r="Q31" s="58">
        <v>3.15</v>
      </c>
      <c r="R31" s="64">
        <v>3.15</v>
      </c>
      <c r="S31" s="95"/>
      <c r="T31" s="691"/>
      <c r="U31" s="691"/>
      <c r="V31" s="691"/>
      <c r="W31" s="691"/>
      <c r="X31" s="691"/>
      <c r="Y31" s="691"/>
      <c r="Z31" s="691"/>
      <c r="AA31" s="691"/>
      <c r="AB31" s="691"/>
      <c r="AC31" s="691"/>
      <c r="AD31" s="691"/>
      <c r="AE31" s="691"/>
      <c r="AF31" s="691"/>
      <c r="AG31" s="691"/>
      <c r="AH31" s="691"/>
    </row>
    <row r="32" spans="1:34" ht="140.25" x14ac:dyDescent="0.25">
      <c r="A32" s="57" t="s">
        <v>38</v>
      </c>
      <c r="B32">
        <v>2.08</v>
      </c>
      <c r="C32">
        <v>2.08</v>
      </c>
      <c r="D32">
        <v>2.08</v>
      </c>
      <c r="E32">
        <v>2.08</v>
      </c>
      <c r="F32">
        <v>2.08</v>
      </c>
      <c r="G32">
        <v>2.08</v>
      </c>
      <c r="H32">
        <v>2.08</v>
      </c>
      <c r="I32">
        <v>2.2000000000000002</v>
      </c>
      <c r="J32">
        <v>2.2000000000000002</v>
      </c>
      <c r="K32">
        <v>2.2000000000000002</v>
      </c>
      <c r="P32">
        <v>2.2000000000000002</v>
      </c>
      <c r="Q32">
        <v>2.2000000000000002</v>
      </c>
      <c r="R32">
        <v>2.2000000000000002</v>
      </c>
      <c r="S32" s="95"/>
    </row>
    <row r="33" spans="1:19" x14ac:dyDescent="0.25">
      <c r="S33" s="95"/>
    </row>
    <row r="34" spans="1:19" x14ac:dyDescent="0.25">
      <c r="B34" t="s">
        <v>39</v>
      </c>
      <c r="C34" t="s">
        <v>40</v>
      </c>
      <c r="D34" t="s">
        <v>41</v>
      </c>
      <c r="E34" t="s">
        <v>42</v>
      </c>
      <c r="F34" t="s">
        <v>43</v>
      </c>
      <c r="G34" t="s">
        <v>44</v>
      </c>
      <c r="H34" t="s">
        <v>45</v>
      </c>
      <c r="I34" t="s">
        <v>46</v>
      </c>
      <c r="J34" t="s">
        <v>47</v>
      </c>
      <c r="K34" t="s">
        <v>48</v>
      </c>
      <c r="P34" t="s">
        <v>49</v>
      </c>
      <c r="Q34" t="s">
        <v>50</v>
      </c>
      <c r="R34" t="s">
        <v>51</v>
      </c>
    </row>
    <row r="35" spans="1:19" x14ac:dyDescent="0.25">
      <c r="A35" t="s">
        <v>33</v>
      </c>
      <c r="B35">
        <v>2.9735620941682965</v>
      </c>
      <c r="C35">
        <v>2.9443985041045608</v>
      </c>
      <c r="D35">
        <v>3.0689529839691616</v>
      </c>
      <c r="E35">
        <v>2.9806085376629921</v>
      </c>
      <c r="F35">
        <v>2.9707672261622737</v>
      </c>
      <c r="G35">
        <v>2.9393169535827477</v>
      </c>
      <c r="H35">
        <v>3.0581648233075698</v>
      </c>
      <c r="I35">
        <v>3.5524102965143673</v>
      </c>
      <c r="J35">
        <v>3.5481371524793857</v>
      </c>
      <c r="K35">
        <v>3.42086150414353</v>
      </c>
      <c r="P35">
        <v>3.3356940208149641</v>
      </c>
      <c r="Q35">
        <v>3.2311771757756027</v>
      </c>
      <c r="R35">
        <v>3.2436167283173032</v>
      </c>
    </row>
  </sheetData>
  <mergeCells count="7">
    <mergeCell ref="AH1:AL1"/>
    <mergeCell ref="A1:F1"/>
    <mergeCell ref="AZ4:BB4"/>
    <mergeCell ref="T27:AH31"/>
    <mergeCell ref="A14:G14"/>
    <mergeCell ref="A2:U4"/>
    <mergeCell ref="T1:U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2:P40"/>
  <sheetViews>
    <sheetView workbookViewId="0">
      <selection activeCell="A2" sqref="A2:O4"/>
    </sheetView>
  </sheetViews>
  <sheetFormatPr defaultRowHeight="15" x14ac:dyDescent="0.25"/>
  <sheetData>
    <row r="2" spans="1:15" x14ac:dyDescent="0.25">
      <c r="A2" s="693" t="s">
        <v>57</v>
      </c>
      <c r="B2" s="693"/>
      <c r="C2" s="693"/>
      <c r="D2" s="693"/>
      <c r="E2" s="693"/>
      <c r="F2" s="693"/>
      <c r="G2" s="693"/>
      <c r="H2" s="693"/>
      <c r="I2" s="693"/>
      <c r="J2" s="693"/>
      <c r="K2" s="693"/>
      <c r="L2" s="693"/>
      <c r="M2" s="693"/>
      <c r="N2" s="693"/>
      <c r="O2" s="693"/>
    </row>
    <row r="3" spans="1:15" x14ac:dyDescent="0.25">
      <c r="A3" s="693"/>
      <c r="B3" s="693"/>
      <c r="C3" s="693"/>
      <c r="D3" s="693"/>
      <c r="E3" s="693"/>
      <c r="F3" s="693"/>
      <c r="G3" s="693"/>
      <c r="H3" s="693"/>
      <c r="I3" s="693"/>
      <c r="J3" s="693"/>
      <c r="K3" s="693"/>
      <c r="L3" s="693"/>
      <c r="M3" s="693"/>
      <c r="N3" s="693"/>
      <c r="O3" s="693"/>
    </row>
    <row r="4" spans="1:15" x14ac:dyDescent="0.25">
      <c r="A4" s="693"/>
      <c r="B4" s="693"/>
      <c r="C4" s="693"/>
      <c r="D4" s="693"/>
      <c r="E4" s="693"/>
      <c r="F4" s="693"/>
      <c r="G4" s="693"/>
      <c r="H4" s="693"/>
      <c r="I4" s="693"/>
      <c r="J4" s="693"/>
      <c r="K4" s="693"/>
      <c r="L4" s="693"/>
      <c r="M4" s="693"/>
      <c r="N4" s="693"/>
      <c r="O4" s="693"/>
    </row>
    <row r="36" spans="2:16" x14ac:dyDescent="0.25"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</row>
    <row r="37" spans="2:16" x14ac:dyDescent="0.25"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</row>
    <row r="38" spans="2:16" x14ac:dyDescent="0.25"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</row>
    <row r="39" spans="2:16" x14ac:dyDescent="0.25"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</row>
    <row r="40" spans="2:16" x14ac:dyDescent="0.25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</row>
  </sheetData>
  <mergeCells count="1">
    <mergeCell ref="A2:O4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"/>
  <sheetViews>
    <sheetView topLeftCell="A17" workbookViewId="0">
      <selection sqref="A1:XFD104857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J50"/>
  <sheetViews>
    <sheetView zoomScale="80" zoomScaleNormal="80" zoomScaleSheetLayoutView="82" workbookViewId="0">
      <pane xSplit="3" ySplit="5" topLeftCell="Q27" activePane="bottomRight" state="frozen"/>
      <selection pane="topRight" activeCell="D1" sqref="D1"/>
      <selection pane="bottomLeft" activeCell="A6" sqref="A6"/>
      <selection pane="bottomRight" activeCell="I12" sqref="I12"/>
    </sheetView>
  </sheetViews>
  <sheetFormatPr defaultRowHeight="15" x14ac:dyDescent="0.25"/>
  <cols>
    <col min="1" max="1" width="2" customWidth="1"/>
    <col min="2" max="2" width="47.42578125" style="153" customWidth="1"/>
    <col min="3" max="3" width="12.85546875" style="158" customWidth="1"/>
    <col min="4" max="4" width="17.28515625" style="153" customWidth="1"/>
    <col min="5" max="5" width="17.85546875" style="153" customWidth="1"/>
    <col min="6" max="6" width="14.140625" style="153" customWidth="1"/>
    <col min="7" max="7" width="16.28515625" style="153" customWidth="1"/>
    <col min="8" max="8" width="15.85546875" style="153" customWidth="1"/>
    <col min="9" max="9" width="14.28515625" style="153" customWidth="1"/>
    <col min="10" max="11" width="14.42578125" style="153" customWidth="1"/>
    <col min="12" max="13" width="15" style="153" customWidth="1"/>
    <col min="14" max="14" width="14.85546875" style="153" customWidth="1"/>
    <col min="15" max="17" width="15" style="153" customWidth="1"/>
    <col min="18" max="18" width="15.85546875" style="153" customWidth="1"/>
    <col min="19" max="19" width="16.7109375" style="153" customWidth="1"/>
    <col min="20" max="21" width="14.85546875" style="153" customWidth="1"/>
    <col min="22" max="22" width="12.42578125" customWidth="1"/>
    <col min="23" max="23" width="10.28515625" customWidth="1"/>
    <col min="24" max="24" width="14.85546875" customWidth="1"/>
    <col min="25" max="25" width="14" customWidth="1"/>
    <col min="26" max="26" width="14.28515625" customWidth="1"/>
    <col min="27" max="27" width="15.7109375" customWidth="1"/>
    <col min="28" max="28" width="14.28515625" customWidth="1"/>
    <col min="29" max="29" width="14.7109375" customWidth="1"/>
    <col min="30" max="30" width="9.140625" customWidth="1"/>
    <col min="31" max="34" width="14.5703125" customWidth="1"/>
    <col min="35" max="35" width="15.28515625" customWidth="1"/>
    <col min="36" max="36" width="13.7109375" customWidth="1"/>
  </cols>
  <sheetData>
    <row r="1" spans="1:36" ht="15.75" x14ac:dyDescent="0.25">
      <c r="R1" s="610"/>
      <c r="S1" s="610"/>
      <c r="T1" s="610"/>
      <c r="U1" s="271"/>
    </row>
    <row r="2" spans="1:36" s="112" customFormat="1" ht="88.5" customHeight="1" x14ac:dyDescent="0.25">
      <c r="B2" s="612" t="s">
        <v>84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2"/>
      <c r="W2" s="2"/>
      <c r="X2" s="603">
        <v>3</v>
      </c>
      <c r="Y2" s="603"/>
      <c r="Z2" s="604">
        <v>5</v>
      </c>
      <c r="AA2" s="604"/>
    </row>
    <row r="3" spans="1:36" ht="23.25" thickBot="1" x14ac:dyDescent="0.35">
      <c r="S3" s="614"/>
      <c r="T3" s="614"/>
      <c r="U3" s="272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160" t="s">
        <v>26</v>
      </c>
      <c r="Q4" s="161"/>
      <c r="R4" s="608" t="s">
        <v>26</v>
      </c>
      <c r="S4" s="608"/>
      <c r="T4" s="608"/>
      <c r="U4" s="608"/>
      <c r="V4" s="18"/>
      <c r="W4" s="18"/>
      <c r="X4" s="599" t="s">
        <v>16</v>
      </c>
      <c r="Y4" s="600"/>
      <c r="Z4" s="600"/>
      <c r="AA4" s="600"/>
      <c r="AB4" s="600"/>
      <c r="AC4" s="601"/>
      <c r="AE4" s="599" t="s">
        <v>19</v>
      </c>
      <c r="AF4" s="600"/>
      <c r="AG4" s="600"/>
      <c r="AH4" s="600"/>
      <c r="AI4" s="600"/>
      <c r="AJ4" s="601"/>
    </row>
    <row r="5" spans="1:36" ht="61.5" customHeight="1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5" t="s">
        <v>5</v>
      </c>
      <c r="Q5" s="166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602"/>
      <c r="B6" s="168" t="s">
        <v>1</v>
      </c>
      <c r="C6" s="169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94.56</v>
      </c>
      <c r="K6" s="170">
        <f t="shared" si="1"/>
        <v>636.51800000000003</v>
      </c>
      <c r="L6" s="173"/>
      <c r="M6" s="174">
        <f>AI6</f>
        <v>0</v>
      </c>
      <c r="N6" s="175">
        <f>AJ6</f>
        <v>0</v>
      </c>
      <c r="O6" s="176"/>
      <c r="P6" s="177"/>
      <c r="Q6" s="178"/>
      <c r="R6" s="174">
        <f>M6+J6+G6+D6</f>
        <v>94.56</v>
      </c>
      <c r="S6" s="175">
        <f>N6+K6+H6+E6</f>
        <v>636.51800000000003</v>
      </c>
      <c r="T6" s="176">
        <f>S6/R6</f>
        <v>6.7313663282571916</v>
      </c>
      <c r="U6" s="176">
        <f>T6*1.2</f>
        <v>8.0776395939086303</v>
      </c>
      <c r="V6" s="12"/>
      <c r="W6" s="12"/>
      <c r="X6" s="244">
        <f>SUM(X7:X13)</f>
        <v>94.56</v>
      </c>
      <c r="Y6" s="244">
        <f t="shared" ref="Y6:Z6" si="2">SUM(Y7:Y13)</f>
        <v>245.48099999999999</v>
      </c>
      <c r="Z6" s="244">
        <f t="shared" si="2"/>
        <v>0.45200000000000001</v>
      </c>
      <c r="AA6" s="244">
        <f>SUM(AA7:AA13)</f>
        <v>391.03699999999998</v>
      </c>
      <c r="AB6" s="247">
        <f t="shared" ref="AB6:AB13" si="3">X6</f>
        <v>94.56</v>
      </c>
      <c r="AC6" s="247">
        <f t="shared" ref="AC6:AC13" si="4">Y6+AA6</f>
        <v>636.51800000000003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602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N13" si="6">AI7</f>
        <v>0</v>
      </c>
      <c r="N7" s="188">
        <f t="shared" si="6"/>
        <v>0</v>
      </c>
      <c r="O7" s="182"/>
      <c r="P7" s="177"/>
      <c r="Q7" s="178"/>
      <c r="R7" s="187">
        <f t="shared" ref="R7:S21" si="7">M7+J7+G7+D7</f>
        <v>0</v>
      </c>
      <c r="S7" s="188">
        <f t="shared" si="7"/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36" si="8">AE7</f>
        <v>0</v>
      </c>
      <c r="AJ7" s="87">
        <f t="shared" ref="AJ7:AJ38" si="9">AF7+AH7</f>
        <v>0</v>
      </c>
    </row>
    <row r="8" spans="1:36" ht="15.75" x14ac:dyDescent="0.25">
      <c r="A8" s="602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6"/>
        <v>0</v>
      </c>
      <c r="O8" s="182"/>
      <c r="P8" s="177"/>
      <c r="Q8" s="178"/>
      <c r="R8" s="187">
        <f t="shared" si="7"/>
        <v>0</v>
      </c>
      <c r="S8" s="188">
        <f t="shared" si="7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8"/>
        <v>0</v>
      </c>
      <c r="AJ8" s="87">
        <f t="shared" si="9"/>
        <v>0</v>
      </c>
    </row>
    <row r="9" spans="1:36" ht="15.75" x14ac:dyDescent="0.25">
      <c r="A9" s="602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6"/>
        <v>0</v>
      </c>
      <c r="O9" s="182"/>
      <c r="P9" s="177"/>
      <c r="Q9" s="178"/>
      <c r="R9" s="187">
        <f t="shared" si="7"/>
        <v>0</v>
      </c>
      <c r="S9" s="188">
        <f t="shared" si="7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8"/>
        <v>0</v>
      </c>
      <c r="AJ9" s="87">
        <f t="shared" si="9"/>
        <v>0</v>
      </c>
    </row>
    <row r="10" spans="1:36" ht="15.75" x14ac:dyDescent="0.25">
      <c r="A10" s="602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182"/>
      <c r="J10" s="181">
        <f t="shared" si="1"/>
        <v>94.56</v>
      </c>
      <c r="K10" s="181">
        <f t="shared" si="1"/>
        <v>636.51800000000003</v>
      </c>
      <c r="L10" s="173"/>
      <c r="M10" s="187">
        <f t="shared" si="6"/>
        <v>0</v>
      </c>
      <c r="N10" s="188">
        <f t="shared" si="6"/>
        <v>0</v>
      </c>
      <c r="O10" s="182"/>
      <c r="P10" s="177"/>
      <c r="Q10" s="178"/>
      <c r="R10" s="187">
        <f t="shared" si="7"/>
        <v>94.56</v>
      </c>
      <c r="S10" s="188">
        <f t="shared" si="7"/>
        <v>636.51800000000003</v>
      </c>
      <c r="T10" s="176">
        <f t="shared" ref="T10:T47" si="10">S10/R10</f>
        <v>6.7313663282571916</v>
      </c>
      <c r="U10" s="176">
        <f t="shared" ref="U10:U47" si="11">T10*1.2</f>
        <v>8.0776395939086303</v>
      </c>
      <c r="V10" s="12"/>
      <c r="W10" s="12"/>
      <c r="X10" s="51">
        <v>94.56</v>
      </c>
      <c r="Y10" s="51">
        <v>245.48099999999999</v>
      </c>
      <c r="Z10" s="51">
        <v>0.45200000000000001</v>
      </c>
      <c r="AA10" s="51">
        <v>391.03699999999998</v>
      </c>
      <c r="AB10" s="19">
        <f t="shared" si="3"/>
        <v>94.56</v>
      </c>
      <c r="AC10" s="19">
        <f t="shared" si="4"/>
        <v>636.51800000000003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8"/>
        <v>0</v>
      </c>
      <c r="AJ10" s="87">
        <f t="shared" si="9"/>
        <v>0</v>
      </c>
    </row>
    <row r="11" spans="1:36" ht="15.75" x14ac:dyDescent="0.25">
      <c r="A11" s="602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6"/>
        <v>0</v>
      </c>
      <c r="O11" s="182"/>
      <c r="P11" s="177"/>
      <c r="Q11" s="178"/>
      <c r="R11" s="187">
        <f t="shared" si="7"/>
        <v>0</v>
      </c>
      <c r="S11" s="188">
        <f t="shared" si="7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8"/>
        <v>0</v>
      </c>
      <c r="AJ11" s="87">
        <f t="shared" si="9"/>
        <v>0</v>
      </c>
    </row>
    <row r="12" spans="1:36" ht="15.75" x14ac:dyDescent="0.25">
      <c r="A12" s="602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6"/>
        <v>0</v>
      </c>
      <c r="O12" s="182"/>
      <c r="P12" s="177"/>
      <c r="Q12" s="178"/>
      <c r="R12" s="187">
        <f t="shared" si="7"/>
        <v>0</v>
      </c>
      <c r="S12" s="188">
        <f t="shared" si="7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8"/>
        <v>0</v>
      </c>
      <c r="AJ12" s="87">
        <f t="shared" si="9"/>
        <v>0</v>
      </c>
    </row>
    <row r="13" spans="1:36" ht="15.75" x14ac:dyDescent="0.25">
      <c r="A13" s="602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6"/>
        <v>0</v>
      </c>
      <c r="O13" s="181"/>
      <c r="P13" s="181"/>
      <c r="Q13" s="181"/>
      <c r="R13" s="187">
        <f t="shared" si="7"/>
        <v>0</v>
      </c>
      <c r="S13" s="188">
        <f t="shared" si="7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8"/>
        <v>0</v>
      </c>
      <c r="AJ13" s="87">
        <f t="shared" si="9"/>
        <v>0</v>
      </c>
    </row>
    <row r="14" spans="1:36" ht="36" x14ac:dyDescent="0.25">
      <c r="A14" s="602"/>
      <c r="B14" s="168" t="s">
        <v>17</v>
      </c>
      <c r="C14" s="169">
        <v>200</v>
      </c>
      <c r="D14" s="184">
        <f>SUM(D15:D21)</f>
        <v>0</v>
      </c>
      <c r="E14" s="184">
        <f>SUM(E15:E21)</f>
        <v>0</v>
      </c>
      <c r="F14" s="173"/>
      <c r="G14" s="184">
        <f>SUM(G15:G21)</f>
        <v>0</v>
      </c>
      <c r="H14" s="184">
        <f>SUM(H15:H21)</f>
        <v>0</v>
      </c>
      <c r="I14" s="171"/>
      <c r="J14" s="170">
        <f>SUM(J15:J21)</f>
        <v>11776.226000000001</v>
      </c>
      <c r="K14" s="175">
        <f>SUM(K15:K21)</f>
        <v>55908.729999999996</v>
      </c>
      <c r="L14" s="173">
        <f>K14/J14</f>
        <v>4.7475931593024789</v>
      </c>
      <c r="M14" s="174">
        <f>SUM(M15:M21)</f>
        <v>6736.5360000000001</v>
      </c>
      <c r="N14" s="174">
        <f>SUM(N15:N21)</f>
        <v>21858.433000000001</v>
      </c>
      <c r="O14" s="173">
        <f t="shared" ref="O14:O28" si="12">N14/M14</f>
        <v>3.2447585821555767</v>
      </c>
      <c r="P14" s="177"/>
      <c r="Q14" s="178"/>
      <c r="R14" s="174">
        <f t="shared" si="7"/>
        <v>18512.762000000002</v>
      </c>
      <c r="S14" s="175">
        <f t="shared" si="7"/>
        <v>77767.163</v>
      </c>
      <c r="T14" s="176">
        <f t="shared" si="10"/>
        <v>4.2007326081327028</v>
      </c>
      <c r="U14" s="176">
        <f t="shared" si="11"/>
        <v>5.0408791297592428</v>
      </c>
      <c r="V14" s="12"/>
      <c r="W14" s="12"/>
      <c r="X14" s="69">
        <f>SUM(X15:X21)</f>
        <v>11776.226000000001</v>
      </c>
      <c r="Y14" s="69">
        <f>SUM(Y15:Y21)</f>
        <v>37728.796999999999</v>
      </c>
      <c r="Z14" s="69">
        <f>SUM(Z15:Z21)</f>
        <v>21.033999999999999</v>
      </c>
      <c r="AA14" s="69">
        <f>SUM(AA15:AA21)</f>
        <v>18179.933000000001</v>
      </c>
      <c r="AB14" s="246">
        <f>X14</f>
        <v>11776.226000000001</v>
      </c>
      <c r="AC14" s="246">
        <f>Y14+AA14</f>
        <v>55908.729999999996</v>
      </c>
      <c r="AD14" s="48"/>
      <c r="AE14" s="69">
        <f>SUM(AE15:AE21)</f>
        <v>6736.5360000000001</v>
      </c>
      <c r="AF14" s="69">
        <f>SUM(AF15:AF21)</f>
        <v>12366.880999999999</v>
      </c>
      <c r="AG14" s="69">
        <f>SUM(AG15:AG21)</f>
        <v>10.574</v>
      </c>
      <c r="AH14" s="69">
        <f>SUM(AH15:AH21)</f>
        <v>9491.5519999999997</v>
      </c>
      <c r="AI14" s="138">
        <f t="shared" si="8"/>
        <v>6736.5360000000001</v>
      </c>
      <c r="AJ14" s="138">
        <f t="shared" si="9"/>
        <v>21858.432999999997</v>
      </c>
    </row>
    <row r="15" spans="1:36" ht="15.75" x14ac:dyDescent="0.25">
      <c r="A15" s="602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9" si="13">AB15</f>
        <v>1936.546</v>
      </c>
      <c r="K15" s="186">
        <f t="shared" si="13"/>
        <v>8575.4500000000007</v>
      </c>
      <c r="L15" s="182">
        <f t="shared" ref="L15:L26" si="14">K15/J15</f>
        <v>4.4282191076277044</v>
      </c>
      <c r="M15" s="181">
        <f t="shared" ref="M15:N38" si="15">AI15</f>
        <v>0</v>
      </c>
      <c r="N15" s="186">
        <f t="shared" si="15"/>
        <v>0</v>
      </c>
      <c r="O15" s="182"/>
      <c r="P15" s="177"/>
      <c r="Q15" s="178"/>
      <c r="R15" s="187">
        <f t="shared" si="7"/>
        <v>1936.546</v>
      </c>
      <c r="S15" s="188">
        <f t="shared" si="7"/>
        <v>8575.4500000000007</v>
      </c>
      <c r="T15" s="176">
        <f t="shared" si="10"/>
        <v>4.4282191076277044</v>
      </c>
      <c r="U15" s="176">
        <f t="shared" si="11"/>
        <v>5.3138629291532453</v>
      </c>
      <c r="V15" s="13"/>
      <c r="W15" s="13"/>
      <c r="X15" s="68">
        <v>1936.546</v>
      </c>
      <c r="Y15" s="68">
        <v>5623.942</v>
      </c>
      <c r="Z15" s="53">
        <v>3.415</v>
      </c>
      <c r="AA15" s="52">
        <v>2951.5079999999998</v>
      </c>
      <c r="AB15" s="19">
        <f t="shared" ref="AB15:AB37" si="16">X15</f>
        <v>1936.546</v>
      </c>
      <c r="AC15" s="19">
        <f t="shared" ref="AC15:AC37" si="17">Y15+AA15</f>
        <v>8575.4500000000007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8"/>
        <v>0</v>
      </c>
      <c r="AJ15" s="87">
        <f t="shared" si="9"/>
        <v>0</v>
      </c>
    </row>
    <row r="16" spans="1:36" ht="15.75" x14ac:dyDescent="0.25">
      <c r="A16" s="602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3"/>
        <v>0</v>
      </c>
      <c r="K16" s="186">
        <f t="shared" si="13"/>
        <v>0</v>
      </c>
      <c r="L16" s="182"/>
      <c r="M16" s="181">
        <f t="shared" si="15"/>
        <v>0</v>
      </c>
      <c r="N16" s="186">
        <f t="shared" si="15"/>
        <v>0</v>
      </c>
      <c r="O16" s="182"/>
      <c r="P16" s="177"/>
      <c r="Q16" s="178"/>
      <c r="R16" s="187">
        <f t="shared" si="7"/>
        <v>0</v>
      </c>
      <c r="S16" s="188">
        <f t="shared" si="7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16"/>
        <v>0</v>
      </c>
      <c r="AC16" s="19">
        <f t="shared" si="17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8"/>
        <v>0</v>
      </c>
      <c r="AJ16" s="87">
        <f t="shared" si="9"/>
        <v>0</v>
      </c>
    </row>
    <row r="17" spans="1:36" ht="15.75" x14ac:dyDescent="0.25">
      <c r="A17" s="602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3"/>
        <v>0</v>
      </c>
      <c r="K17" s="186">
        <f t="shared" si="13"/>
        <v>0</v>
      </c>
      <c r="L17" s="182"/>
      <c r="M17" s="181">
        <f t="shared" si="15"/>
        <v>0</v>
      </c>
      <c r="N17" s="186">
        <f t="shared" si="15"/>
        <v>0</v>
      </c>
      <c r="O17" s="182"/>
      <c r="P17" s="177"/>
      <c r="Q17" s="178"/>
      <c r="R17" s="187">
        <f t="shared" si="7"/>
        <v>0</v>
      </c>
      <c r="S17" s="188">
        <f t="shared" si="7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16"/>
        <v>0</v>
      </c>
      <c r="AC17" s="19">
        <f t="shared" si="17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8"/>
        <v>0</v>
      </c>
      <c r="AJ17" s="87">
        <f t="shared" si="9"/>
        <v>0</v>
      </c>
    </row>
    <row r="18" spans="1:36" ht="15.75" x14ac:dyDescent="0.25">
      <c r="A18" s="602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3"/>
        <v>8734.1029999999992</v>
      </c>
      <c r="K18" s="186">
        <f t="shared" si="13"/>
        <v>41663.722999999998</v>
      </c>
      <c r="L18" s="182">
        <f t="shared" si="14"/>
        <v>4.7702349056336981</v>
      </c>
      <c r="M18" s="181">
        <f t="shared" si="15"/>
        <v>6055.3220000000001</v>
      </c>
      <c r="N18" s="186">
        <f t="shared" si="15"/>
        <v>19520.411</v>
      </c>
      <c r="O18" s="182">
        <f t="shared" si="12"/>
        <v>3.2236784435245558</v>
      </c>
      <c r="P18" s="177"/>
      <c r="Q18" s="178"/>
      <c r="R18" s="187">
        <f>M18+J18+G18+D18</f>
        <v>14789.424999999999</v>
      </c>
      <c r="S18" s="188">
        <f>N18+K18+H18+E18</f>
        <v>61184.133999999998</v>
      </c>
      <c r="T18" s="176">
        <f t="shared" si="10"/>
        <v>4.1370191200807334</v>
      </c>
      <c r="U18" s="176">
        <f t="shared" si="11"/>
        <v>4.9644229440968797</v>
      </c>
      <c r="V18" s="13"/>
      <c r="W18" s="13"/>
      <c r="X18" s="68">
        <v>8734.1029999999992</v>
      </c>
      <c r="Y18" s="68">
        <v>28140.565999999999</v>
      </c>
      <c r="Z18" s="53">
        <v>15.646000000000001</v>
      </c>
      <c r="AA18" s="52">
        <v>13523.156999999999</v>
      </c>
      <c r="AB18" s="19">
        <f t="shared" si="16"/>
        <v>8734.1029999999992</v>
      </c>
      <c r="AC18" s="19">
        <f t="shared" si="17"/>
        <v>41663.722999999998</v>
      </c>
      <c r="AD18" s="48"/>
      <c r="AE18" s="27">
        <v>6055.3220000000001</v>
      </c>
      <c r="AF18" s="27">
        <v>11039.32</v>
      </c>
      <c r="AG18" s="27">
        <v>9.4049999999999994</v>
      </c>
      <c r="AH18" s="27">
        <v>8481.0910000000003</v>
      </c>
      <c r="AI18" s="4">
        <f t="shared" si="8"/>
        <v>6055.3220000000001</v>
      </c>
      <c r="AJ18" s="87">
        <f t="shared" si="9"/>
        <v>19520.411</v>
      </c>
    </row>
    <row r="19" spans="1:36" ht="15.75" x14ac:dyDescent="0.25">
      <c r="A19" s="602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3"/>
        <v>188.637</v>
      </c>
      <c r="K19" s="186">
        <f t="shared" si="13"/>
        <v>979.71299999999997</v>
      </c>
      <c r="L19" s="182">
        <f t="shared" si="14"/>
        <v>5.1936417563892556</v>
      </c>
      <c r="M19" s="181">
        <f t="shared" si="15"/>
        <v>0</v>
      </c>
      <c r="N19" s="186">
        <f t="shared" si="15"/>
        <v>0</v>
      </c>
      <c r="O19" s="182"/>
      <c r="P19" s="177"/>
      <c r="Q19" s="178"/>
      <c r="R19" s="187">
        <f>M19+J19+G19+D19</f>
        <v>188.637</v>
      </c>
      <c r="S19" s="188">
        <f t="shared" si="7"/>
        <v>979.71299999999997</v>
      </c>
      <c r="T19" s="176">
        <f t="shared" si="10"/>
        <v>5.1936417563892556</v>
      </c>
      <c r="U19" s="176">
        <f t="shared" si="11"/>
        <v>6.2323701076671068</v>
      </c>
      <c r="V19" s="13"/>
      <c r="W19" s="13"/>
      <c r="X19" s="68">
        <v>188.637</v>
      </c>
      <c r="Y19" s="68">
        <v>688.43499999999995</v>
      </c>
      <c r="Z19" s="53">
        <v>0.33700000000000002</v>
      </c>
      <c r="AA19" s="52">
        <v>291.27800000000002</v>
      </c>
      <c r="AB19" s="19">
        <f t="shared" si="16"/>
        <v>188.637</v>
      </c>
      <c r="AC19" s="19">
        <f t="shared" si="17"/>
        <v>979.71299999999997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8"/>
        <v>0</v>
      </c>
      <c r="AJ19" s="87">
        <f t="shared" si="9"/>
        <v>0</v>
      </c>
    </row>
    <row r="20" spans="1:36" ht="15.75" x14ac:dyDescent="0.25">
      <c r="A20" s="602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3"/>
        <v>916.94</v>
      </c>
      <c r="K20" s="186">
        <f t="shared" si="13"/>
        <v>4689.8440000000001</v>
      </c>
      <c r="L20" s="182">
        <f t="shared" si="14"/>
        <v>5.1146683534364294</v>
      </c>
      <c r="M20" s="181">
        <f t="shared" si="15"/>
        <v>681.21400000000006</v>
      </c>
      <c r="N20" s="186">
        <f t="shared" si="15"/>
        <v>2338.0219999999999</v>
      </c>
      <c r="O20" s="182">
        <f t="shared" si="12"/>
        <v>3.4321402672287999</v>
      </c>
      <c r="P20" s="177"/>
      <c r="Q20" s="178"/>
      <c r="R20" s="187">
        <f>M20+J20+G20+D20</f>
        <v>1598.154</v>
      </c>
      <c r="S20" s="188">
        <f t="shared" si="7"/>
        <v>7027.866</v>
      </c>
      <c r="T20" s="176">
        <f t="shared" si="10"/>
        <v>4.3974898539189589</v>
      </c>
      <c r="U20" s="176">
        <f t="shared" si="11"/>
        <v>5.2769878247027506</v>
      </c>
      <c r="V20" s="13"/>
      <c r="W20" s="13"/>
      <c r="X20" s="68">
        <v>916.94</v>
      </c>
      <c r="Y20" s="68">
        <v>3275.8539999999998</v>
      </c>
      <c r="Z20" s="53">
        <v>1.6359999999999999</v>
      </c>
      <c r="AA20" s="52">
        <v>1413.99</v>
      </c>
      <c r="AB20" s="19">
        <f t="shared" si="16"/>
        <v>916.94</v>
      </c>
      <c r="AC20" s="19">
        <f t="shared" si="17"/>
        <v>4689.8440000000001</v>
      </c>
      <c r="AD20" s="48"/>
      <c r="AE20" s="27">
        <v>681.21400000000006</v>
      </c>
      <c r="AF20" s="27">
        <v>1327.5609999999999</v>
      </c>
      <c r="AG20" s="27">
        <v>1.169</v>
      </c>
      <c r="AH20" s="27">
        <v>1010.461</v>
      </c>
      <c r="AI20" s="4">
        <f t="shared" si="8"/>
        <v>681.21400000000006</v>
      </c>
      <c r="AJ20" s="87">
        <f t="shared" si="9"/>
        <v>2338.0219999999999</v>
      </c>
    </row>
    <row r="21" spans="1:36" ht="15.75" x14ac:dyDescent="0.25">
      <c r="A21" s="602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3"/>
        <v>0</v>
      </c>
      <c r="K21" s="186">
        <f t="shared" si="13"/>
        <v>0</v>
      </c>
      <c r="L21" s="182"/>
      <c r="M21" s="181">
        <f t="shared" si="15"/>
        <v>0</v>
      </c>
      <c r="N21" s="186">
        <f t="shared" si="15"/>
        <v>0</v>
      </c>
      <c r="O21" s="182"/>
      <c r="P21" s="177"/>
      <c r="Q21" s="178"/>
      <c r="R21" s="187">
        <f>M21+J21+G21+D21</f>
        <v>0</v>
      </c>
      <c r="S21" s="188">
        <f t="shared" si="7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16"/>
        <v>0</v>
      </c>
      <c r="AC21" s="19">
        <f t="shared" si="17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8"/>
        <v>0</v>
      </c>
      <c r="AJ21" s="87">
        <f t="shared" si="9"/>
        <v>0</v>
      </c>
    </row>
    <row r="22" spans="1:36" ht="36" x14ac:dyDescent="0.25">
      <c r="A22" s="602"/>
      <c r="B22" s="168" t="s">
        <v>74</v>
      </c>
      <c r="C22" s="169">
        <v>300</v>
      </c>
      <c r="D22" s="189">
        <f>SUM(D23:D29)</f>
        <v>72078.126000000004</v>
      </c>
      <c r="E22" s="189">
        <f>SUM(E23:E29)</f>
        <v>385352.56099999999</v>
      </c>
      <c r="F22" s="183">
        <f>E22/D22</f>
        <v>5.3463177025440416</v>
      </c>
      <c r="G22" s="189">
        <f>SUM(G23:G29)</f>
        <v>2085.9430000000002</v>
      </c>
      <c r="H22" s="189">
        <f>SUM(H23:H29)</f>
        <v>11290.834999999999</v>
      </c>
      <c r="I22" s="176">
        <f>H22/G22</f>
        <v>5.4128204845482344</v>
      </c>
      <c r="J22" s="170">
        <f>SUM(J23:J29)</f>
        <v>2406.7400000000002</v>
      </c>
      <c r="K22" s="170">
        <f>SUM(K23:K29)</f>
        <v>11021.593000000001</v>
      </c>
      <c r="L22" s="173">
        <f t="shared" si="14"/>
        <v>4.5794697391492223</v>
      </c>
      <c r="M22" s="174">
        <f>SUM(M23:M29)</f>
        <v>2367.0920000000001</v>
      </c>
      <c r="N22" s="175">
        <f>SUM(N23:N29)</f>
        <v>8728.262999999999</v>
      </c>
      <c r="O22" s="173">
        <f t="shared" si="12"/>
        <v>3.6873357689519457</v>
      </c>
      <c r="P22" s="177"/>
      <c r="Q22" s="178"/>
      <c r="R22" s="174">
        <f>M22+J22+G22+D22</f>
        <v>78937.900999999998</v>
      </c>
      <c r="S22" s="175">
        <f>N22+K22+H22+E22</f>
        <v>416393.25199999998</v>
      </c>
      <c r="T22" s="176">
        <f t="shared" si="10"/>
        <v>5.2749471005062576</v>
      </c>
      <c r="U22" s="176">
        <f t="shared" si="11"/>
        <v>6.3299365206075091</v>
      </c>
      <c r="V22" s="12"/>
      <c r="W22" s="12"/>
      <c r="X22" s="74">
        <f>SUM(X23:X29)</f>
        <v>2406.7400000000002</v>
      </c>
      <c r="Y22" s="74">
        <f t="shared" ref="Y22:AA22" si="18">SUM(Y23:Y29)</f>
        <v>8884.19</v>
      </c>
      <c r="Z22" s="74">
        <f t="shared" si="18"/>
        <v>2.4740000000000002</v>
      </c>
      <c r="AA22" s="74">
        <f t="shared" si="18"/>
        <v>2137.4030000000002</v>
      </c>
      <c r="AB22" s="246">
        <f t="shared" si="16"/>
        <v>2406.7400000000002</v>
      </c>
      <c r="AC22" s="246">
        <f t="shared" si="17"/>
        <v>11021.593000000001</v>
      </c>
      <c r="AD22" s="48"/>
      <c r="AE22" s="74">
        <f>SUM(AE23:AE29)</f>
        <v>2367.0920000000001</v>
      </c>
      <c r="AF22" s="74">
        <f>SUM(AF23:AF29)</f>
        <v>5280.21</v>
      </c>
      <c r="AG22" s="74">
        <f>SUM(AG23:AG29)</f>
        <v>3.6399999999999997</v>
      </c>
      <c r="AH22" s="74">
        <f>SUM(AH23:AH29)</f>
        <v>3448.0529999999999</v>
      </c>
      <c r="AI22" s="87">
        <f t="shared" si="8"/>
        <v>2367.0920000000001</v>
      </c>
      <c r="AJ22" s="138">
        <f t="shared" si="9"/>
        <v>8728.262999999999</v>
      </c>
    </row>
    <row r="23" spans="1:36" ht="15.75" x14ac:dyDescent="0.25">
      <c r="A23" s="602"/>
      <c r="B23" s="179" t="s">
        <v>7</v>
      </c>
      <c r="C23" s="180">
        <v>311</v>
      </c>
      <c r="D23" s="185">
        <v>7658.0259999999998</v>
      </c>
      <c r="E23" s="185">
        <v>38543.642</v>
      </c>
      <c r="F23" s="183">
        <f t="shared" ref="F23:F46" si="19">E23/D23</f>
        <v>5.0331040923600936</v>
      </c>
      <c r="G23" s="185">
        <v>0</v>
      </c>
      <c r="H23" s="185">
        <v>0</v>
      </c>
      <c r="I23" s="176"/>
      <c r="J23" s="181">
        <f t="shared" si="13"/>
        <v>207.477</v>
      </c>
      <c r="K23" s="186">
        <f t="shared" si="13"/>
        <v>971.03899999999999</v>
      </c>
      <c r="L23" s="182"/>
      <c r="M23" s="181">
        <f t="shared" si="15"/>
        <v>0</v>
      </c>
      <c r="N23" s="186">
        <f t="shared" si="15"/>
        <v>0</v>
      </c>
      <c r="O23" s="182" t="e">
        <f t="shared" si="12"/>
        <v>#DIV/0!</v>
      </c>
      <c r="P23" s="177"/>
      <c r="Q23" s="178"/>
      <c r="R23" s="187">
        <f>M23+J23+G23+D23</f>
        <v>7865.5029999999997</v>
      </c>
      <c r="S23" s="188">
        <f>N23+K23+H23+E23</f>
        <v>39514.680999999997</v>
      </c>
      <c r="T23" s="176">
        <f t="shared" si="10"/>
        <v>5.0237958081002576</v>
      </c>
      <c r="U23" s="176">
        <f t="shared" si="11"/>
        <v>6.0285549697203091</v>
      </c>
      <c r="V23" s="13"/>
      <c r="W23" s="13"/>
      <c r="X23" s="68">
        <v>207.477</v>
      </c>
      <c r="Y23" s="68">
        <v>805.97199999999998</v>
      </c>
      <c r="Z23" s="53">
        <v>0.191</v>
      </c>
      <c r="AA23" s="52">
        <v>165.06700000000001</v>
      </c>
      <c r="AB23" s="19">
        <f t="shared" si="16"/>
        <v>207.477</v>
      </c>
      <c r="AC23" s="19">
        <f t="shared" si="17"/>
        <v>971.03899999999999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8"/>
        <v>0</v>
      </c>
      <c r="AJ23" s="87">
        <f t="shared" si="9"/>
        <v>0</v>
      </c>
    </row>
    <row r="24" spans="1:36" ht="15.75" x14ac:dyDescent="0.25">
      <c r="A24" s="602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76"/>
      <c r="J24" s="181">
        <f t="shared" si="13"/>
        <v>0</v>
      </c>
      <c r="K24" s="186">
        <f t="shared" si="13"/>
        <v>0</v>
      </c>
      <c r="L24" s="182"/>
      <c r="M24" s="181">
        <f t="shared" si="15"/>
        <v>0</v>
      </c>
      <c r="N24" s="186">
        <f t="shared" si="15"/>
        <v>0</v>
      </c>
      <c r="O24" s="182"/>
      <c r="P24" s="177"/>
      <c r="Q24" s="178"/>
      <c r="R24" s="187">
        <f t="shared" ref="R24:S29" si="20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16"/>
        <v>0</v>
      </c>
      <c r="AC24" s="19">
        <f t="shared" si="17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8"/>
        <v>0</v>
      </c>
      <c r="AJ24" s="87">
        <f t="shared" si="9"/>
        <v>0</v>
      </c>
    </row>
    <row r="25" spans="1:36" ht="15.75" x14ac:dyDescent="0.25">
      <c r="A25" s="602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76"/>
      <c r="J25" s="181">
        <f t="shared" si="13"/>
        <v>0</v>
      </c>
      <c r="K25" s="186">
        <f t="shared" si="13"/>
        <v>0</v>
      </c>
      <c r="L25" s="182"/>
      <c r="M25" s="181">
        <f t="shared" si="15"/>
        <v>0</v>
      </c>
      <c r="N25" s="186">
        <f t="shared" si="15"/>
        <v>0</v>
      </c>
      <c r="O25" s="182"/>
      <c r="P25" s="177"/>
      <c r="Q25" s="178"/>
      <c r="R25" s="187">
        <f t="shared" si="20"/>
        <v>0</v>
      </c>
      <c r="S25" s="188">
        <f t="shared" si="20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16"/>
        <v>0</v>
      </c>
      <c r="AC25" s="19">
        <f t="shared" si="17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8"/>
        <v>0</v>
      </c>
      <c r="AJ25" s="87">
        <f t="shared" si="9"/>
        <v>0</v>
      </c>
    </row>
    <row r="26" spans="1:36" ht="15.75" x14ac:dyDescent="0.25">
      <c r="A26" s="602"/>
      <c r="B26" s="179" t="s">
        <v>10</v>
      </c>
      <c r="C26" s="180">
        <v>341</v>
      </c>
      <c r="D26" s="185">
        <f>43558.561-D29</f>
        <v>43488.491999999998</v>
      </c>
      <c r="E26" s="185">
        <f>230640.445-E29</f>
        <v>230283.39199999999</v>
      </c>
      <c r="F26" s="183">
        <f t="shared" si="19"/>
        <v>5.2952719537849235</v>
      </c>
      <c r="G26" s="185">
        <v>0</v>
      </c>
      <c r="H26" s="185">
        <v>0</v>
      </c>
      <c r="I26" s="176"/>
      <c r="J26" s="181">
        <f t="shared" si="13"/>
        <v>1637.277</v>
      </c>
      <c r="K26" s="186">
        <f t="shared" si="13"/>
        <v>7605.1770000000006</v>
      </c>
      <c r="L26" s="182">
        <f t="shared" si="14"/>
        <v>4.6450154738630056</v>
      </c>
      <c r="M26" s="181">
        <f t="shared" si="15"/>
        <v>1960.175</v>
      </c>
      <c r="N26" s="186">
        <f t="shared" si="15"/>
        <v>7264.6929999999993</v>
      </c>
      <c r="O26" s="182">
        <f t="shared" si="12"/>
        <v>3.70614511459436</v>
      </c>
      <c r="P26" s="177"/>
      <c r="Q26" s="178"/>
      <c r="R26" s="187">
        <f t="shared" si="20"/>
        <v>47085.943999999996</v>
      </c>
      <c r="S26" s="188">
        <f t="shared" si="20"/>
        <v>245153.26199999999</v>
      </c>
      <c r="T26" s="176">
        <f t="shared" si="10"/>
        <v>5.206506255879674</v>
      </c>
      <c r="U26" s="176">
        <f t="shared" si="11"/>
        <v>6.2478075070556089</v>
      </c>
      <c r="V26" s="13"/>
      <c r="W26" s="13"/>
      <c r="X26" s="68">
        <v>1637.277</v>
      </c>
      <c r="Y26" s="68">
        <v>6246.1130000000003</v>
      </c>
      <c r="Z26" s="53">
        <v>1.5740000000000001</v>
      </c>
      <c r="AA26" s="52">
        <v>1359.0640000000001</v>
      </c>
      <c r="AB26" s="19">
        <f t="shared" si="16"/>
        <v>1637.277</v>
      </c>
      <c r="AC26" s="19">
        <f t="shared" si="17"/>
        <v>7605.1770000000006</v>
      </c>
      <c r="AD26" s="48"/>
      <c r="AE26" s="29">
        <v>1960.175</v>
      </c>
      <c r="AF26" s="29">
        <v>4371.674</v>
      </c>
      <c r="AG26" s="29">
        <v>2.9969999999999999</v>
      </c>
      <c r="AH26" s="29">
        <v>2893.0189999999998</v>
      </c>
      <c r="AI26" s="4">
        <f t="shared" si="8"/>
        <v>1960.175</v>
      </c>
      <c r="AJ26" s="87">
        <f t="shared" si="9"/>
        <v>7264.6929999999993</v>
      </c>
    </row>
    <row r="27" spans="1:36" ht="15.75" x14ac:dyDescent="0.25">
      <c r="A27" s="602"/>
      <c r="B27" s="179" t="s">
        <v>11</v>
      </c>
      <c r="C27" s="180">
        <v>351</v>
      </c>
      <c r="D27" s="185">
        <v>1772.732</v>
      </c>
      <c r="E27" s="185">
        <v>9249.9959999999992</v>
      </c>
      <c r="F27" s="183">
        <f t="shared" si="19"/>
        <v>5.2179325470516691</v>
      </c>
      <c r="G27" s="185">
        <v>2085.9430000000002</v>
      </c>
      <c r="H27" s="185">
        <v>11290.834999999999</v>
      </c>
      <c r="I27" s="176"/>
      <c r="J27" s="181">
        <f t="shared" si="13"/>
        <v>0</v>
      </c>
      <c r="K27" s="186">
        <f t="shared" si="13"/>
        <v>0</v>
      </c>
      <c r="L27" s="182"/>
      <c r="M27" s="181">
        <f t="shared" si="15"/>
        <v>0</v>
      </c>
      <c r="N27" s="186">
        <f t="shared" si="15"/>
        <v>0</v>
      </c>
      <c r="O27" s="182"/>
      <c r="P27" s="177"/>
      <c r="Q27" s="178"/>
      <c r="R27" s="187">
        <f t="shared" si="20"/>
        <v>3858.6750000000002</v>
      </c>
      <c r="S27" s="188">
        <f t="shared" si="20"/>
        <v>20540.830999999998</v>
      </c>
      <c r="T27" s="176">
        <f t="shared" si="10"/>
        <v>5.32328610209463</v>
      </c>
      <c r="U27" s="176">
        <f t="shared" si="11"/>
        <v>6.3879433225135562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16"/>
        <v>0</v>
      </c>
      <c r="AC27" s="19">
        <f t="shared" si="17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8"/>
        <v>0</v>
      </c>
      <c r="AJ27" s="87">
        <f t="shared" si="9"/>
        <v>0</v>
      </c>
    </row>
    <row r="28" spans="1:36" ht="15.75" x14ac:dyDescent="0.25">
      <c r="A28" s="602"/>
      <c r="B28" s="179" t="s">
        <v>12</v>
      </c>
      <c r="C28" s="180">
        <v>361</v>
      </c>
      <c r="D28" s="185">
        <v>19088.807000000001</v>
      </c>
      <c r="E28" s="185">
        <v>106918.478</v>
      </c>
      <c r="F28" s="183">
        <f t="shared" si="19"/>
        <v>5.6011084401450546</v>
      </c>
      <c r="G28" s="185">
        <v>0</v>
      </c>
      <c r="H28" s="185">
        <v>0</v>
      </c>
      <c r="I28" s="176"/>
      <c r="J28" s="181">
        <f t="shared" si="13"/>
        <v>561.98599999999999</v>
      </c>
      <c r="K28" s="186">
        <f t="shared" si="13"/>
        <v>2445.377</v>
      </c>
      <c r="L28" s="182">
        <f t="shared" ref="L28" si="21">K28/J28</f>
        <v>4.3513130220325777</v>
      </c>
      <c r="M28" s="181">
        <f t="shared" si="15"/>
        <v>406.91699999999997</v>
      </c>
      <c r="N28" s="186">
        <f t="shared" si="15"/>
        <v>1463.57</v>
      </c>
      <c r="O28" s="182">
        <f t="shared" si="12"/>
        <v>3.5967285711828212</v>
      </c>
      <c r="P28" s="177"/>
      <c r="Q28" s="178"/>
      <c r="R28" s="187">
        <f t="shared" si="20"/>
        <v>20057.71</v>
      </c>
      <c r="S28" s="188">
        <f>N28+K28+H28+E28</f>
        <v>110827.425</v>
      </c>
      <c r="T28" s="176">
        <f t="shared" si="10"/>
        <v>5.5254276285777397</v>
      </c>
      <c r="U28" s="176">
        <f t="shared" si="11"/>
        <v>6.6305131542932871</v>
      </c>
      <c r="V28" s="13"/>
      <c r="W28" s="13"/>
      <c r="X28" s="68">
        <v>561.98599999999999</v>
      </c>
      <c r="Y28" s="68">
        <v>1832.105</v>
      </c>
      <c r="Z28" s="53">
        <v>0.70899999999999996</v>
      </c>
      <c r="AA28" s="52">
        <v>613.27200000000005</v>
      </c>
      <c r="AB28" s="19">
        <f t="shared" si="16"/>
        <v>561.98599999999999</v>
      </c>
      <c r="AC28" s="19">
        <f t="shared" si="17"/>
        <v>2445.377</v>
      </c>
      <c r="AD28" s="48"/>
      <c r="AE28" s="29">
        <v>406.91699999999997</v>
      </c>
      <c r="AF28" s="29">
        <v>908.53599999999994</v>
      </c>
      <c r="AG28" s="29">
        <v>0.64300000000000002</v>
      </c>
      <c r="AH28" s="29">
        <v>555.03399999999999</v>
      </c>
      <c r="AI28" s="4">
        <f t="shared" si="8"/>
        <v>406.91699999999997</v>
      </c>
      <c r="AJ28" s="87">
        <f t="shared" si="9"/>
        <v>1463.57</v>
      </c>
    </row>
    <row r="29" spans="1:36" ht="23.25" customHeight="1" x14ac:dyDescent="0.25">
      <c r="A29" s="602"/>
      <c r="B29" s="179" t="s">
        <v>13</v>
      </c>
      <c r="C29" s="180">
        <v>371</v>
      </c>
      <c r="D29" s="185">
        <v>70.069000000000003</v>
      </c>
      <c r="E29" s="190">
        <v>357.053</v>
      </c>
      <c r="F29" s="183">
        <f t="shared" si="19"/>
        <v>5.0957342048552139</v>
      </c>
      <c r="G29" s="185">
        <v>0</v>
      </c>
      <c r="H29" s="185">
        <v>0</v>
      </c>
      <c r="I29" s="176"/>
      <c r="J29" s="181">
        <f t="shared" si="13"/>
        <v>0</v>
      </c>
      <c r="K29" s="186">
        <f t="shared" si="13"/>
        <v>0</v>
      </c>
      <c r="L29" s="176"/>
      <c r="M29" s="181">
        <f t="shared" si="15"/>
        <v>0</v>
      </c>
      <c r="N29" s="186">
        <f t="shared" si="15"/>
        <v>0</v>
      </c>
      <c r="O29" s="176"/>
      <c r="P29" s="185">
        <f t="shared" ref="P29:Q29" si="22">P31+P32+P33+P34+P35+P36+P37</f>
        <v>0</v>
      </c>
      <c r="Q29" s="185">
        <f t="shared" si="22"/>
        <v>0</v>
      </c>
      <c r="R29" s="187">
        <f t="shared" si="20"/>
        <v>70.069000000000003</v>
      </c>
      <c r="S29" s="188">
        <f>N29+K29+H29+E29</f>
        <v>357.053</v>
      </c>
      <c r="T29" s="176"/>
      <c r="U29" s="176"/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16"/>
        <v>0</v>
      </c>
      <c r="AC29" s="19">
        <f t="shared" si="17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8"/>
        <v>0</v>
      </c>
      <c r="AJ29" s="87">
        <f t="shared" si="9"/>
        <v>0</v>
      </c>
    </row>
    <row r="30" spans="1:36" ht="36" hidden="1" x14ac:dyDescent="0.25">
      <c r="A30" s="602"/>
      <c r="B30" s="168" t="s">
        <v>14</v>
      </c>
      <c r="C30" s="169">
        <v>400</v>
      </c>
      <c r="D30" s="189"/>
      <c r="E30" s="189"/>
      <c r="F30" s="183"/>
      <c r="G30" s="189"/>
      <c r="H30" s="189"/>
      <c r="I30" s="176"/>
      <c r="J30" s="170"/>
      <c r="K30" s="175"/>
      <c r="L30" s="173"/>
      <c r="M30" s="174"/>
      <c r="N30" s="175"/>
      <c r="O30" s="173"/>
      <c r="P30" s="177"/>
      <c r="Q30" s="178"/>
      <c r="R30" s="174"/>
      <c r="S30" s="175"/>
      <c r="T30" s="176" t="e">
        <f t="shared" si="10"/>
        <v>#DIV/0!</v>
      </c>
      <c r="U30" s="176" t="e">
        <f t="shared" si="11"/>
        <v>#DIV/0!</v>
      </c>
      <c r="V30" s="12"/>
      <c r="W30" s="12"/>
      <c r="X30" s="74"/>
      <c r="Y30" s="74"/>
      <c r="Z30" s="74"/>
      <c r="AA30" s="74">
        <f t="shared" ref="AA30" si="23">AA31+AA32+AA33+AA34+AA35+AA36+AA37</f>
        <v>250.3</v>
      </c>
      <c r="AB30" s="19">
        <f t="shared" si="16"/>
        <v>0</v>
      </c>
      <c r="AC30" s="19">
        <f t="shared" si="17"/>
        <v>250.3</v>
      </c>
      <c r="AD30" s="48"/>
      <c r="AE30" s="74">
        <f t="shared" ref="AE30:AH30" si="24">AE31+AE32+AE33+AE34+AE35+AE36+AE37</f>
        <v>2302.3900000000003</v>
      </c>
      <c r="AF30" s="74">
        <f t="shared" si="24"/>
        <v>4193.2790000000005</v>
      </c>
      <c r="AG30" s="74">
        <f t="shared" si="24"/>
        <v>3.7549999999999999</v>
      </c>
      <c r="AH30" s="74">
        <f t="shared" si="24"/>
        <v>5320.1870000000008</v>
      </c>
      <c r="AI30" s="4">
        <f t="shared" si="8"/>
        <v>2302.3900000000003</v>
      </c>
      <c r="AJ30" s="87">
        <f t="shared" si="9"/>
        <v>9513.4660000000003</v>
      </c>
    </row>
    <row r="31" spans="1:36" ht="15.75" hidden="1" x14ac:dyDescent="0.25">
      <c r="A31" s="602"/>
      <c r="B31" s="179" t="s">
        <v>7</v>
      </c>
      <c r="C31" s="180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178"/>
      <c r="R31" s="187"/>
      <c r="S31" s="188"/>
      <c r="T31" s="176" t="e">
        <f t="shared" si="10"/>
        <v>#DIV/0!</v>
      </c>
      <c r="U31" s="176" t="e">
        <f t="shared" si="11"/>
        <v>#DIV/0!</v>
      </c>
      <c r="V31" s="13"/>
      <c r="W31" s="13"/>
      <c r="X31" s="68"/>
      <c r="Y31" s="68"/>
      <c r="Z31" s="53"/>
      <c r="AA31" s="52">
        <v>18.722999999999999</v>
      </c>
      <c r="AB31" s="19">
        <f t="shared" si="16"/>
        <v>0</v>
      </c>
      <c r="AC31" s="19">
        <f t="shared" si="17"/>
        <v>18.722999999999999</v>
      </c>
      <c r="AD31" s="48"/>
      <c r="AE31" s="29">
        <v>247.31899999999999</v>
      </c>
      <c r="AF31" s="29">
        <v>439.702</v>
      </c>
      <c r="AG31" s="29">
        <v>0.39600000000000002</v>
      </c>
      <c r="AH31" s="29">
        <v>585.89300000000003</v>
      </c>
      <c r="AI31" s="4">
        <f t="shared" si="8"/>
        <v>247.31899999999999</v>
      </c>
      <c r="AJ31" s="87">
        <f t="shared" si="9"/>
        <v>1025.595</v>
      </c>
    </row>
    <row r="32" spans="1:36" ht="0.75" customHeight="1" x14ac:dyDescent="0.25">
      <c r="A32" s="602"/>
      <c r="B32" s="179" t="s">
        <v>8</v>
      </c>
      <c r="C32" s="180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178"/>
      <c r="R32" s="187"/>
      <c r="S32" s="188"/>
      <c r="T32" s="176" t="e">
        <f t="shared" si="10"/>
        <v>#DIV/0!</v>
      </c>
      <c r="U32" s="176" t="e">
        <f t="shared" si="11"/>
        <v>#DIV/0!</v>
      </c>
      <c r="V32" s="13"/>
      <c r="W32" s="13"/>
      <c r="X32" s="68"/>
      <c r="Y32" s="68"/>
      <c r="Z32" s="53"/>
      <c r="AA32" s="52">
        <v>0</v>
      </c>
      <c r="AB32" s="19">
        <f t="shared" si="16"/>
        <v>0</v>
      </c>
      <c r="AC32" s="19">
        <f t="shared" si="17"/>
        <v>0</v>
      </c>
      <c r="AD32" s="48"/>
      <c r="AE32" s="29">
        <v>0</v>
      </c>
      <c r="AF32" s="29">
        <v>0</v>
      </c>
      <c r="AG32" s="29">
        <v>0</v>
      </c>
      <c r="AH32" s="29">
        <v>0</v>
      </c>
      <c r="AI32" s="4">
        <f t="shared" si="8"/>
        <v>0</v>
      </c>
      <c r="AJ32" s="87">
        <f t="shared" si="9"/>
        <v>0</v>
      </c>
    </row>
    <row r="33" spans="1:36" ht="15.75" hidden="1" x14ac:dyDescent="0.25">
      <c r="A33" s="602"/>
      <c r="B33" s="179" t="s">
        <v>9</v>
      </c>
      <c r="C33" s="180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178"/>
      <c r="R33" s="187"/>
      <c r="S33" s="188"/>
      <c r="T33" s="176" t="e">
        <f t="shared" si="10"/>
        <v>#DIV/0!</v>
      </c>
      <c r="U33" s="176" t="e">
        <f t="shared" si="11"/>
        <v>#DIV/0!</v>
      </c>
      <c r="V33" s="13"/>
      <c r="W33" s="13"/>
      <c r="X33" s="68"/>
      <c r="Y33" s="68"/>
      <c r="Z33" s="53"/>
      <c r="AA33" s="52">
        <v>0</v>
      </c>
      <c r="AB33" s="19">
        <f t="shared" si="16"/>
        <v>0</v>
      </c>
      <c r="AC33" s="19">
        <f t="shared" si="17"/>
        <v>0</v>
      </c>
      <c r="AD33" s="48"/>
      <c r="AE33" s="29">
        <v>0</v>
      </c>
      <c r="AF33" s="29">
        <v>0</v>
      </c>
      <c r="AG33" s="29">
        <v>0</v>
      </c>
      <c r="AH33" s="29">
        <v>0</v>
      </c>
      <c r="AI33" s="4">
        <f t="shared" si="8"/>
        <v>0</v>
      </c>
      <c r="AJ33" s="87">
        <f t="shared" si="9"/>
        <v>0</v>
      </c>
    </row>
    <row r="34" spans="1:36" ht="15.75" hidden="1" x14ac:dyDescent="0.25">
      <c r="A34" s="602"/>
      <c r="B34" s="179" t="s">
        <v>10</v>
      </c>
      <c r="C34" s="180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178"/>
      <c r="R34" s="187"/>
      <c r="S34" s="188"/>
      <c r="T34" s="176" t="e">
        <f t="shared" si="10"/>
        <v>#DIV/0!</v>
      </c>
      <c r="U34" s="176" t="e">
        <f t="shared" si="11"/>
        <v>#DIV/0!</v>
      </c>
      <c r="V34" s="13"/>
      <c r="W34" s="13"/>
      <c r="X34" s="68"/>
      <c r="Y34" s="68"/>
      <c r="Z34" s="53"/>
      <c r="AA34" s="52">
        <v>231.57700000000003</v>
      </c>
      <c r="AB34" s="19">
        <f t="shared" si="16"/>
        <v>0</v>
      </c>
      <c r="AC34" s="19">
        <f t="shared" si="17"/>
        <v>231.57700000000003</v>
      </c>
      <c r="AD34" s="48"/>
      <c r="AE34" s="29">
        <v>1595.2730000000001</v>
      </c>
      <c r="AF34" s="29">
        <v>2928.1570000000002</v>
      </c>
      <c r="AG34" s="29">
        <v>2.625</v>
      </c>
      <c r="AH34" s="29">
        <v>3636.1110000000003</v>
      </c>
      <c r="AI34" s="4">
        <f t="shared" si="8"/>
        <v>1595.2730000000001</v>
      </c>
      <c r="AJ34" s="87">
        <f t="shared" si="9"/>
        <v>6564.268</v>
      </c>
    </row>
    <row r="35" spans="1:36" ht="15.75" hidden="1" x14ac:dyDescent="0.25">
      <c r="A35" s="602"/>
      <c r="B35" s="179" t="s">
        <v>11</v>
      </c>
      <c r="C35" s="180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178"/>
      <c r="R35" s="187"/>
      <c r="S35" s="188"/>
      <c r="T35" s="176" t="e">
        <f t="shared" si="10"/>
        <v>#DIV/0!</v>
      </c>
      <c r="U35" s="176" t="e">
        <f t="shared" si="11"/>
        <v>#DIV/0!</v>
      </c>
      <c r="V35" s="13"/>
      <c r="W35" s="13"/>
      <c r="X35" s="68"/>
      <c r="Y35" s="75"/>
      <c r="Z35" s="76"/>
      <c r="AA35" s="76">
        <v>0</v>
      </c>
      <c r="AB35" s="48">
        <f t="shared" si="16"/>
        <v>0</v>
      </c>
      <c r="AC35" s="19">
        <f t="shared" si="17"/>
        <v>0</v>
      </c>
      <c r="AD35" s="48"/>
      <c r="AE35" s="29">
        <v>0</v>
      </c>
      <c r="AF35" s="29">
        <v>0</v>
      </c>
      <c r="AG35" s="29">
        <v>0</v>
      </c>
      <c r="AH35" s="29">
        <v>0</v>
      </c>
      <c r="AI35" s="4">
        <f t="shared" si="8"/>
        <v>0</v>
      </c>
      <c r="AJ35" s="87">
        <f t="shared" si="9"/>
        <v>0</v>
      </c>
    </row>
    <row r="36" spans="1:36" ht="15.75" hidden="1" x14ac:dyDescent="0.25">
      <c r="A36" s="602"/>
      <c r="B36" s="179" t="s">
        <v>12</v>
      </c>
      <c r="C36" s="180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178"/>
      <c r="R36" s="187"/>
      <c r="S36" s="188"/>
      <c r="T36" s="176" t="e">
        <f t="shared" si="10"/>
        <v>#DIV/0!</v>
      </c>
      <c r="U36" s="176" t="e">
        <f t="shared" si="11"/>
        <v>#DIV/0!</v>
      </c>
      <c r="V36" s="13"/>
      <c r="W36" s="13"/>
      <c r="X36" s="68"/>
      <c r="Y36" s="75"/>
      <c r="Z36" s="76"/>
      <c r="AA36" s="76">
        <v>0</v>
      </c>
      <c r="AB36" s="48">
        <f t="shared" si="16"/>
        <v>0</v>
      </c>
      <c r="AC36" s="19">
        <f t="shared" si="17"/>
        <v>0</v>
      </c>
      <c r="AD36" s="48"/>
      <c r="AE36" s="29">
        <v>459.798</v>
      </c>
      <c r="AF36" s="29">
        <v>825.42</v>
      </c>
      <c r="AG36" s="29">
        <v>0.73399999999999999</v>
      </c>
      <c r="AH36" s="29">
        <v>1098.183</v>
      </c>
      <c r="AI36" s="4">
        <f t="shared" si="8"/>
        <v>459.798</v>
      </c>
      <c r="AJ36" s="87">
        <f t="shared" si="9"/>
        <v>1923.6030000000001</v>
      </c>
    </row>
    <row r="37" spans="1:36" ht="15.75" hidden="1" x14ac:dyDescent="0.25">
      <c r="A37" s="602"/>
      <c r="B37" s="179" t="s">
        <v>13</v>
      </c>
      <c r="C37" s="180">
        <v>471</v>
      </c>
      <c r="D37" s="185"/>
      <c r="E37" s="185"/>
      <c r="F37" s="183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178"/>
      <c r="R37" s="187"/>
      <c r="S37" s="188"/>
      <c r="T37" s="176" t="e">
        <f t="shared" si="10"/>
        <v>#DIV/0!</v>
      </c>
      <c r="U37" s="176" t="e">
        <f t="shared" si="11"/>
        <v>#DIV/0!</v>
      </c>
      <c r="V37" s="13"/>
      <c r="W37" s="13"/>
      <c r="X37" s="68"/>
      <c r="Y37" s="75"/>
      <c r="Z37" s="76"/>
      <c r="AA37" s="76">
        <v>0</v>
      </c>
      <c r="AB37" s="48">
        <f t="shared" si="16"/>
        <v>0</v>
      </c>
      <c r="AC37" s="19">
        <f t="shared" si="17"/>
        <v>0</v>
      </c>
      <c r="AD37" s="48"/>
      <c r="AE37" s="20">
        <v>0</v>
      </c>
      <c r="AF37" s="20">
        <v>0</v>
      </c>
      <c r="AG37" s="20">
        <v>0</v>
      </c>
      <c r="AH37" s="20">
        <v>0</v>
      </c>
      <c r="AI37" s="54"/>
      <c r="AJ37" s="87">
        <f t="shared" si="9"/>
        <v>0</v>
      </c>
    </row>
    <row r="38" spans="1:36" ht="56.25" customHeight="1" x14ac:dyDescent="0.25">
      <c r="A38" s="602"/>
      <c r="B38" s="168" t="s">
        <v>15</v>
      </c>
      <c r="C38" s="169">
        <v>500</v>
      </c>
      <c r="D38" s="189">
        <v>0</v>
      </c>
      <c r="E38" s="189">
        <v>0</v>
      </c>
      <c r="F38" s="183"/>
      <c r="G38" s="189">
        <v>0</v>
      </c>
      <c r="H38" s="189">
        <v>0</v>
      </c>
      <c r="I38" s="176"/>
      <c r="J38" s="181">
        <f t="shared" ref="J38:K38" si="25">AB38</f>
        <v>0</v>
      </c>
      <c r="K38" s="186">
        <f t="shared" si="25"/>
        <v>0</v>
      </c>
      <c r="L38" s="176"/>
      <c r="M38" s="181">
        <f t="shared" si="15"/>
        <v>0</v>
      </c>
      <c r="N38" s="186">
        <f t="shared" si="15"/>
        <v>0</v>
      </c>
      <c r="O38" s="176"/>
      <c r="P38" s="177"/>
      <c r="Q38" s="178"/>
      <c r="R38" s="187">
        <f t="shared" ref="R38:S38" si="26">M38+J38+G38+D38</f>
        <v>0</v>
      </c>
      <c r="S38" s="188">
        <f t="shared" si="26"/>
        <v>0</v>
      </c>
      <c r="T38" s="176"/>
      <c r="U38" s="176"/>
      <c r="V38" s="12"/>
      <c r="W38" s="12"/>
      <c r="X38" s="71">
        <v>0</v>
      </c>
      <c r="Y38" s="71">
        <v>0</v>
      </c>
      <c r="Z38">
        <v>0</v>
      </c>
      <c r="AA38">
        <v>0</v>
      </c>
      <c r="AE38" s="20">
        <v>0</v>
      </c>
      <c r="AF38" s="20">
        <v>0</v>
      </c>
      <c r="AG38" s="20">
        <v>0</v>
      </c>
      <c r="AH38" s="20">
        <v>0</v>
      </c>
      <c r="AI38" s="3"/>
      <c r="AJ38" s="87">
        <f t="shared" si="9"/>
        <v>0</v>
      </c>
    </row>
    <row r="39" spans="1:36" ht="55.5" customHeight="1" x14ac:dyDescent="0.25">
      <c r="B39" s="191" t="s">
        <v>31</v>
      </c>
      <c r="C39" s="192">
        <v>600</v>
      </c>
      <c r="D39" s="242">
        <f>D6+D14+D22</f>
        <v>72078.126000000004</v>
      </c>
      <c r="E39" s="242">
        <f>E6+E14+E22</f>
        <v>385352.56099999999</v>
      </c>
      <c r="F39" s="183">
        <f t="shared" si="19"/>
        <v>5.3463177025440416</v>
      </c>
      <c r="G39" s="242">
        <f>G6+G14+G22</f>
        <v>2085.9430000000002</v>
      </c>
      <c r="H39" s="242">
        <f>H6+H14+H22</f>
        <v>11290.834999999999</v>
      </c>
      <c r="I39" s="193">
        <f>H39/G39</f>
        <v>5.4128204845482344</v>
      </c>
      <c r="J39" s="241">
        <f>J6+J14+J22</f>
        <v>14277.526</v>
      </c>
      <c r="K39" s="241">
        <f>K6+K14+K22</f>
        <v>67566.840999999986</v>
      </c>
      <c r="L39" s="193">
        <f>K39/J39</f>
        <v>4.7323913820923869</v>
      </c>
      <c r="M39" s="242">
        <f>M6+M14+M22</f>
        <v>9103.6280000000006</v>
      </c>
      <c r="N39" s="242">
        <f>N6+N14+N22</f>
        <v>30586.696</v>
      </c>
      <c r="O39" s="193">
        <f>N39/M39</f>
        <v>3.3598358808158677</v>
      </c>
      <c r="P39" s="194"/>
      <c r="Q39" s="195"/>
      <c r="R39" s="242">
        <f>R6+R14+R22</f>
        <v>97545.222999999998</v>
      </c>
      <c r="S39" s="242">
        <f>S6+S14+S22</f>
        <v>494796.93299999996</v>
      </c>
      <c r="T39" s="248">
        <f t="shared" si="10"/>
        <v>5.0724875886541358</v>
      </c>
      <c r="U39" s="176">
        <f t="shared" si="11"/>
        <v>6.0869851063849625</v>
      </c>
      <c r="V39" s="14"/>
      <c r="W39" s="14"/>
      <c r="X39" s="23">
        <f t="shared" ref="X39:AC39" si="27">X6+X14+X22</f>
        <v>14277.526</v>
      </c>
      <c r="Y39" s="23">
        <f t="shared" si="27"/>
        <v>46858.468000000001</v>
      </c>
      <c r="Z39" s="23">
        <f t="shared" si="27"/>
        <v>23.96</v>
      </c>
      <c r="AA39" s="23">
        <f t="shared" si="27"/>
        <v>20708.373</v>
      </c>
      <c r="AB39" s="23">
        <f t="shared" si="27"/>
        <v>14277.526</v>
      </c>
      <c r="AC39" s="23">
        <f t="shared" si="27"/>
        <v>67566.840999999986</v>
      </c>
      <c r="AE39" s="23">
        <f>AE6+AE14+AE22</f>
        <v>9103.6280000000006</v>
      </c>
      <c r="AF39" s="23">
        <f t="shared" ref="AF39:AH39" si="28">AF6+AF14+AF22</f>
        <v>17647.091</v>
      </c>
      <c r="AG39" s="23">
        <f t="shared" si="28"/>
        <v>14.213999999999999</v>
      </c>
      <c r="AH39" s="23">
        <f t="shared" si="28"/>
        <v>12939.605</v>
      </c>
      <c r="AI39" s="23">
        <f>AI6+AI14+AI22</f>
        <v>9103.6280000000006</v>
      </c>
      <c r="AJ39" s="23">
        <f>AJ6+AJ14+AJ22</f>
        <v>30586.695999999996</v>
      </c>
    </row>
    <row r="40" spans="1:36" ht="35.25" customHeight="1" x14ac:dyDescent="0.25">
      <c r="B40" s="197" t="s">
        <v>22</v>
      </c>
      <c r="C40" s="198"/>
      <c r="D40" s="243">
        <f>SUM(D41:D47)</f>
        <v>72078.126000000004</v>
      </c>
      <c r="E40" s="243">
        <f>SUM(E41:E47)</f>
        <v>385352.56099999999</v>
      </c>
      <c r="F40" s="183">
        <f t="shared" si="19"/>
        <v>5.3463177025440416</v>
      </c>
      <c r="G40" s="243">
        <f>SUM(G41:G47)</f>
        <v>2085.9430000000002</v>
      </c>
      <c r="H40" s="243">
        <f>SUM(H41:H47)</f>
        <v>11290.834999999999</v>
      </c>
      <c r="I40" s="200">
        <f t="shared" ref="I40:O40" si="29">I39</f>
        <v>5.4128204845482344</v>
      </c>
      <c r="J40" s="199">
        <f>SUM(J41:J47)</f>
        <v>14277.526</v>
      </c>
      <c r="K40" s="199">
        <f>SUM(K41:K47)</f>
        <v>67566.841</v>
      </c>
      <c r="L40" s="200">
        <f t="shared" si="29"/>
        <v>4.7323913820923869</v>
      </c>
      <c r="M40" s="199">
        <f>SUM(M41:M47)</f>
        <v>9103.6280000000006</v>
      </c>
      <c r="N40" s="199">
        <f>SUM(N41:N47)</f>
        <v>30586.696</v>
      </c>
      <c r="O40" s="200">
        <f t="shared" si="29"/>
        <v>3.3598358808158677</v>
      </c>
      <c r="P40" s="201"/>
      <c r="Q40" s="201"/>
      <c r="R40" s="202">
        <f>SUM(R41:R47)</f>
        <v>97545.223000000013</v>
      </c>
      <c r="S40" s="202">
        <f>SUM(S41:S47)</f>
        <v>494796.93300000002</v>
      </c>
      <c r="T40" s="176">
        <f t="shared" si="10"/>
        <v>5.0724875886541358</v>
      </c>
      <c r="U40" s="176">
        <f t="shared" si="11"/>
        <v>6.0869851063849625</v>
      </c>
      <c r="V40" s="15"/>
      <c r="W40" s="15"/>
      <c r="X40" s="72"/>
      <c r="Y40" s="72"/>
      <c r="AC40" s="48"/>
    </row>
    <row r="41" spans="1:36" ht="24.75" customHeight="1" x14ac:dyDescent="0.25">
      <c r="A41" s="597"/>
      <c r="B41" s="204" t="s">
        <v>7</v>
      </c>
      <c r="C41" s="180"/>
      <c r="D41" s="186">
        <f t="shared" ref="D41:E47" si="30">D7+D15+D23</f>
        <v>7658.0259999999998</v>
      </c>
      <c r="E41" s="186">
        <f t="shared" si="30"/>
        <v>38543.642</v>
      </c>
      <c r="F41" s="183">
        <f t="shared" si="19"/>
        <v>5.0331040923600936</v>
      </c>
      <c r="G41" s="186">
        <f t="shared" ref="G41:H47" si="31">G7+G15+G23</f>
        <v>0</v>
      </c>
      <c r="H41" s="186">
        <f t="shared" si="31"/>
        <v>0</v>
      </c>
      <c r="I41" s="182"/>
      <c r="J41" s="181">
        <f t="shared" ref="J41:K47" si="32">J7+J15+J23</f>
        <v>2144.0230000000001</v>
      </c>
      <c r="K41" s="181">
        <f t="shared" si="32"/>
        <v>9546.4890000000014</v>
      </c>
      <c r="L41" s="182">
        <f t="shared" ref="L41:L46" si="33">K41/J41</f>
        <v>4.4526056856666187</v>
      </c>
      <c r="M41" s="181">
        <f t="shared" ref="M41:N47" si="34">M7+M15+M23</f>
        <v>0</v>
      </c>
      <c r="N41" s="186">
        <f t="shared" si="34"/>
        <v>0</v>
      </c>
      <c r="O41" s="182"/>
      <c r="P41" s="181">
        <f t="shared" ref="P41:Q41" si="35">P7+P15+P23+P31</f>
        <v>0</v>
      </c>
      <c r="Q41" s="205">
        <f t="shared" si="35"/>
        <v>0</v>
      </c>
      <c r="R41" s="181">
        <f t="shared" ref="R41:S47" si="36">R7+R15+R23</f>
        <v>9802.0489999999991</v>
      </c>
      <c r="S41" s="186">
        <f t="shared" si="36"/>
        <v>48090.130999999994</v>
      </c>
      <c r="T41" s="176">
        <f t="shared" si="10"/>
        <v>4.9061304427268215</v>
      </c>
      <c r="U41" s="176">
        <f t="shared" si="11"/>
        <v>5.8873565312721858</v>
      </c>
      <c r="V41" s="16"/>
      <c r="W41" s="16"/>
      <c r="X41" s="70"/>
      <c r="Y41" s="70"/>
    </row>
    <row r="42" spans="1:36" ht="24.75" customHeight="1" x14ac:dyDescent="0.25">
      <c r="A42" s="597"/>
      <c r="B42" s="204" t="s">
        <v>8</v>
      </c>
      <c r="C42" s="180"/>
      <c r="D42" s="186">
        <f t="shared" si="30"/>
        <v>0</v>
      </c>
      <c r="E42" s="186">
        <f t="shared" si="30"/>
        <v>0</v>
      </c>
      <c r="F42" s="183"/>
      <c r="G42" s="186">
        <f t="shared" si="31"/>
        <v>0</v>
      </c>
      <c r="H42" s="186">
        <f t="shared" si="31"/>
        <v>0</v>
      </c>
      <c r="I42" s="182"/>
      <c r="J42" s="181">
        <f t="shared" si="32"/>
        <v>0</v>
      </c>
      <c r="K42" s="181">
        <f t="shared" si="32"/>
        <v>0</v>
      </c>
      <c r="L42" s="182"/>
      <c r="M42" s="181">
        <f t="shared" si="34"/>
        <v>0</v>
      </c>
      <c r="N42" s="186">
        <f t="shared" si="34"/>
        <v>0</v>
      </c>
      <c r="O42" s="182"/>
      <c r="P42" s="181"/>
      <c r="Q42" s="205"/>
      <c r="R42" s="181">
        <f t="shared" si="36"/>
        <v>0</v>
      </c>
      <c r="S42" s="186">
        <f t="shared" si="36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597"/>
      <c r="B43" s="204" t="s">
        <v>9</v>
      </c>
      <c r="C43" s="180"/>
      <c r="D43" s="186">
        <f t="shared" si="30"/>
        <v>0</v>
      </c>
      <c r="E43" s="186">
        <f t="shared" si="30"/>
        <v>0</v>
      </c>
      <c r="F43" s="183"/>
      <c r="G43" s="186">
        <f t="shared" si="31"/>
        <v>0</v>
      </c>
      <c r="H43" s="186">
        <f t="shared" si="31"/>
        <v>0</v>
      </c>
      <c r="I43" s="182"/>
      <c r="J43" s="181">
        <f t="shared" si="32"/>
        <v>0</v>
      </c>
      <c r="K43" s="181">
        <f t="shared" si="32"/>
        <v>0</v>
      </c>
      <c r="L43" s="182"/>
      <c r="M43" s="181">
        <f t="shared" si="34"/>
        <v>0</v>
      </c>
      <c r="N43" s="186">
        <f t="shared" si="34"/>
        <v>0</v>
      </c>
      <c r="O43" s="182"/>
      <c r="P43" s="181">
        <f t="shared" ref="P43:Q47" si="37">P9+P17+P25+P33</f>
        <v>0</v>
      </c>
      <c r="Q43" s="205">
        <f t="shared" si="37"/>
        <v>0</v>
      </c>
      <c r="R43" s="181">
        <f t="shared" si="36"/>
        <v>0</v>
      </c>
      <c r="S43" s="186">
        <f t="shared" si="36"/>
        <v>0</v>
      </c>
      <c r="T43" s="176"/>
      <c r="U43" s="176"/>
      <c r="V43" s="16"/>
      <c r="W43" s="16"/>
      <c r="X43" s="70"/>
      <c r="Y43" s="70"/>
      <c r="AB43" s="598" t="s">
        <v>32</v>
      </c>
      <c r="AC43" s="598"/>
      <c r="AD43" s="598"/>
      <c r="AE43" s="598"/>
      <c r="AF43" s="598"/>
      <c r="AG43" s="598"/>
    </row>
    <row r="44" spans="1:36" ht="24.75" customHeight="1" x14ac:dyDescent="0.25">
      <c r="A44" s="597"/>
      <c r="B44" s="204" t="s">
        <v>10</v>
      </c>
      <c r="C44" s="180"/>
      <c r="D44" s="186">
        <f t="shared" si="30"/>
        <v>43488.491999999998</v>
      </c>
      <c r="E44" s="186">
        <f t="shared" si="30"/>
        <v>230283.39199999999</v>
      </c>
      <c r="F44" s="183">
        <f t="shared" si="19"/>
        <v>5.2952719537849235</v>
      </c>
      <c r="G44" s="181">
        <f t="shared" si="31"/>
        <v>0</v>
      </c>
      <c r="H44" s="181">
        <f t="shared" si="31"/>
        <v>0</v>
      </c>
      <c r="I44" s="182"/>
      <c r="J44" s="181">
        <f t="shared" si="32"/>
        <v>10465.939999999999</v>
      </c>
      <c r="K44" s="181">
        <f t="shared" si="32"/>
        <v>49905.417999999998</v>
      </c>
      <c r="L44" s="182">
        <f t="shared" si="33"/>
        <v>4.7683646189448829</v>
      </c>
      <c r="M44" s="181">
        <f t="shared" si="34"/>
        <v>8015.4970000000003</v>
      </c>
      <c r="N44" s="186">
        <f t="shared" si="34"/>
        <v>26785.103999999999</v>
      </c>
      <c r="O44" s="182">
        <f t="shared" ref="O44:O46" si="38">N44/M44</f>
        <v>3.3416647776176571</v>
      </c>
      <c r="P44" s="181">
        <f t="shared" si="37"/>
        <v>0</v>
      </c>
      <c r="Q44" s="205">
        <f t="shared" si="37"/>
        <v>0</v>
      </c>
      <c r="R44" s="181">
        <f t="shared" si="36"/>
        <v>61969.928999999996</v>
      </c>
      <c r="S44" s="186">
        <f t="shared" si="36"/>
        <v>306973.91399999999</v>
      </c>
      <c r="T44" s="176">
        <f t="shared" si="10"/>
        <v>4.9535947346333087</v>
      </c>
      <c r="U44" s="176">
        <f t="shared" si="11"/>
        <v>5.9443136815599704</v>
      </c>
      <c r="V44" s="16"/>
      <c r="W44" s="16"/>
      <c r="X44" s="70"/>
      <c r="Y44" s="70"/>
      <c r="AB44" s="598"/>
      <c r="AC44" s="598"/>
      <c r="AD44" s="598"/>
      <c r="AE44" s="598"/>
      <c r="AF44" s="598"/>
      <c r="AG44" s="598"/>
    </row>
    <row r="45" spans="1:36" ht="24.75" customHeight="1" x14ac:dyDescent="0.25">
      <c r="A45" s="597"/>
      <c r="B45" s="204" t="s">
        <v>11</v>
      </c>
      <c r="C45" s="180"/>
      <c r="D45" s="186">
        <f t="shared" si="30"/>
        <v>1772.732</v>
      </c>
      <c r="E45" s="186">
        <f t="shared" si="30"/>
        <v>9249.9959999999992</v>
      </c>
      <c r="F45" s="183">
        <f t="shared" si="19"/>
        <v>5.2179325470516691</v>
      </c>
      <c r="G45" s="186">
        <f t="shared" si="31"/>
        <v>2085.9430000000002</v>
      </c>
      <c r="H45" s="186">
        <f t="shared" si="31"/>
        <v>11290.834999999999</v>
      </c>
      <c r="I45" s="182"/>
      <c r="J45" s="181">
        <f t="shared" si="32"/>
        <v>188.637</v>
      </c>
      <c r="K45" s="181">
        <f t="shared" si="32"/>
        <v>979.71299999999997</v>
      </c>
      <c r="L45" s="182">
        <f t="shared" si="33"/>
        <v>5.1936417563892556</v>
      </c>
      <c r="M45" s="181">
        <f t="shared" si="34"/>
        <v>0</v>
      </c>
      <c r="N45" s="186">
        <f t="shared" si="34"/>
        <v>0</v>
      </c>
      <c r="O45" s="182"/>
      <c r="P45" s="181">
        <f t="shared" si="37"/>
        <v>0</v>
      </c>
      <c r="Q45" s="205">
        <f t="shared" si="37"/>
        <v>0</v>
      </c>
      <c r="R45" s="181">
        <f t="shared" si="36"/>
        <v>4047.3120000000004</v>
      </c>
      <c r="S45" s="186">
        <f t="shared" si="36"/>
        <v>21520.543999999998</v>
      </c>
      <c r="T45" s="176">
        <f t="shared" si="10"/>
        <v>5.3172436422000571</v>
      </c>
      <c r="U45" s="176">
        <f t="shared" si="11"/>
        <v>6.3806923706400687</v>
      </c>
      <c r="V45" s="16"/>
      <c r="W45" s="16"/>
      <c r="X45" s="70"/>
      <c r="Y45" s="70"/>
      <c r="AB45" s="598"/>
      <c r="AC45" s="598"/>
      <c r="AD45" s="598"/>
      <c r="AE45" s="598"/>
      <c r="AF45" s="598"/>
      <c r="AG45" s="598"/>
    </row>
    <row r="46" spans="1:36" ht="24.75" customHeight="1" x14ac:dyDescent="0.25">
      <c r="A46" s="597"/>
      <c r="B46" s="204" t="s">
        <v>12</v>
      </c>
      <c r="C46" s="180"/>
      <c r="D46" s="186">
        <f t="shared" si="30"/>
        <v>19088.807000000001</v>
      </c>
      <c r="E46" s="186">
        <f t="shared" si="30"/>
        <v>106918.478</v>
      </c>
      <c r="F46" s="183">
        <f t="shared" si="19"/>
        <v>5.6011084401450546</v>
      </c>
      <c r="G46" s="186">
        <f t="shared" si="31"/>
        <v>0</v>
      </c>
      <c r="H46" s="186">
        <f t="shared" si="31"/>
        <v>0</v>
      </c>
      <c r="I46" s="182"/>
      <c r="J46" s="181">
        <f t="shared" si="32"/>
        <v>1478.9259999999999</v>
      </c>
      <c r="K46" s="181">
        <f t="shared" si="32"/>
        <v>7135.2209999999995</v>
      </c>
      <c r="L46" s="182">
        <f t="shared" si="33"/>
        <v>4.8245963624954866</v>
      </c>
      <c r="M46" s="181">
        <f t="shared" si="34"/>
        <v>1088.1310000000001</v>
      </c>
      <c r="N46" s="186">
        <f t="shared" si="34"/>
        <v>3801.5919999999996</v>
      </c>
      <c r="O46" s="182">
        <f t="shared" si="38"/>
        <v>3.4936896384718379</v>
      </c>
      <c r="P46" s="181">
        <f t="shared" si="37"/>
        <v>0</v>
      </c>
      <c r="Q46" s="205">
        <f t="shared" si="37"/>
        <v>0</v>
      </c>
      <c r="R46" s="181">
        <f t="shared" si="36"/>
        <v>21655.863999999998</v>
      </c>
      <c r="S46" s="186">
        <f t="shared" si="36"/>
        <v>117855.291</v>
      </c>
      <c r="T46" s="176">
        <f t="shared" si="10"/>
        <v>5.442188360621401</v>
      </c>
      <c r="U46" s="176">
        <f t="shared" si="11"/>
        <v>6.5306260327456807</v>
      </c>
      <c r="V46" s="16"/>
      <c r="W46" s="16"/>
      <c r="X46" s="70"/>
      <c r="Y46" s="70"/>
      <c r="AB46" s="598"/>
      <c r="AC46" s="598"/>
      <c r="AD46" s="598"/>
      <c r="AE46" s="598"/>
      <c r="AF46" s="598"/>
      <c r="AG46" s="598"/>
    </row>
    <row r="47" spans="1:36" ht="24.75" customHeight="1" x14ac:dyDescent="0.25">
      <c r="A47" s="597"/>
      <c r="B47" s="204" t="s">
        <v>13</v>
      </c>
      <c r="C47" s="207"/>
      <c r="D47" s="186">
        <f t="shared" si="30"/>
        <v>70.069000000000003</v>
      </c>
      <c r="E47" s="186">
        <f t="shared" si="30"/>
        <v>357.053</v>
      </c>
      <c r="F47" s="183"/>
      <c r="G47" s="186">
        <f t="shared" si="31"/>
        <v>0</v>
      </c>
      <c r="H47" s="186">
        <f t="shared" si="31"/>
        <v>0</v>
      </c>
      <c r="I47" s="182"/>
      <c r="J47" s="181">
        <f t="shared" si="32"/>
        <v>0</v>
      </c>
      <c r="K47" s="181">
        <f t="shared" si="32"/>
        <v>0</v>
      </c>
      <c r="L47" s="182"/>
      <c r="M47" s="181">
        <f t="shared" si="34"/>
        <v>0</v>
      </c>
      <c r="N47" s="186">
        <f t="shared" si="34"/>
        <v>0</v>
      </c>
      <c r="O47" s="182"/>
      <c r="P47" s="181">
        <f t="shared" si="37"/>
        <v>0</v>
      </c>
      <c r="Q47" s="205">
        <f t="shared" si="37"/>
        <v>0</v>
      </c>
      <c r="R47" s="181">
        <f t="shared" si="36"/>
        <v>70.069000000000003</v>
      </c>
      <c r="S47" s="186">
        <f t="shared" si="36"/>
        <v>357.053</v>
      </c>
      <c r="T47" s="176">
        <f t="shared" si="10"/>
        <v>5.0957342048552139</v>
      </c>
      <c r="U47" s="176">
        <f t="shared" si="11"/>
        <v>6.1148810458262561</v>
      </c>
      <c r="V47" s="16"/>
      <c r="W47" s="16"/>
      <c r="X47" s="70"/>
      <c r="Y47" s="70"/>
    </row>
    <row r="48" spans="1:36" ht="15.75" x14ac:dyDescent="0.25">
      <c r="B48" s="67"/>
      <c r="C48" s="153"/>
      <c r="R48" s="201"/>
      <c r="S48" s="616"/>
      <c r="T48" s="616"/>
      <c r="U48" s="616"/>
    </row>
    <row r="49" spans="3:18" x14ac:dyDescent="0.25">
      <c r="C49" s="153"/>
    </row>
    <row r="50" spans="3:18" x14ac:dyDescent="0.25">
      <c r="R50" s="201"/>
    </row>
  </sheetData>
  <mergeCells count="18">
    <mergeCell ref="S48:U48"/>
    <mergeCell ref="M4:O4"/>
    <mergeCell ref="R4:U4"/>
    <mergeCell ref="X4:AC4"/>
    <mergeCell ref="AE4:AJ4"/>
    <mergeCell ref="A6:A38"/>
    <mergeCell ref="A41:A47"/>
    <mergeCell ref="AB43:AG46"/>
    <mergeCell ref="R1:T1"/>
    <mergeCell ref="B2:U2"/>
    <mergeCell ref="X2:Y2"/>
    <mergeCell ref="Z2:AA2"/>
    <mergeCell ref="S3:T3"/>
    <mergeCell ref="B4:B5"/>
    <mergeCell ref="C4:C5"/>
    <mergeCell ref="D4:F4"/>
    <mergeCell ref="G4:I4"/>
    <mergeCell ref="J4:L4"/>
  </mergeCells>
  <dataValidations count="1">
    <dataValidation type="decimal" allowBlank="1" showErrorMessage="1" errorTitle="Ошибка" error="Допускается ввод только действительных чисел!" sqref="V39:AC39 AE6:AH13 L41:L47 K30:K38 G39:O39 E30:E40 X35:X37 X15:AA34 J15:J38 I41:I47 O41:O47 G22:H34 O29:Q29 R39:S39 AE39:AJ39 AE15:AH38 D22:D30 E22:E28 D38:D40 J6:J13 K29:L29 K6:K2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4"/>
    <pageSetUpPr fitToPage="1"/>
  </sheetPr>
  <dimension ref="A1:AJ54"/>
  <sheetViews>
    <sheetView zoomScale="80" zoomScaleNormal="80" zoomScaleSheetLayoutView="75" workbookViewId="0">
      <selection activeCell="S49" sqref="S49:U49"/>
    </sheetView>
  </sheetViews>
  <sheetFormatPr defaultRowHeight="15" x14ac:dyDescent="0.25"/>
  <cols>
    <col min="1" max="1" width="2" customWidth="1"/>
    <col min="2" max="2" width="47.42578125" customWidth="1"/>
    <col min="3" max="3" width="8.42578125" style="3" customWidth="1"/>
    <col min="4" max="4" width="16.7109375" hidden="1" customWidth="1"/>
    <col min="5" max="5" width="16.5703125" hidden="1" customWidth="1"/>
    <col min="6" max="8" width="14.5703125" hidden="1" customWidth="1"/>
    <col min="9" max="9" width="13.42578125" hidden="1" customWidth="1"/>
    <col min="10" max="10" width="12.28515625" hidden="1" customWidth="1"/>
    <col min="11" max="11" width="14.28515625" hidden="1" customWidth="1"/>
    <col min="12" max="12" width="12" hidden="1" customWidth="1"/>
    <col min="13" max="13" width="15.140625" hidden="1" customWidth="1"/>
    <col min="14" max="14" width="13.85546875" hidden="1" customWidth="1"/>
    <col min="15" max="15" width="11.85546875" hidden="1" customWidth="1"/>
    <col min="16" max="16" width="10.85546875" hidden="1" customWidth="1"/>
    <col min="17" max="17" width="12.5703125" hidden="1" customWidth="1"/>
    <col min="18" max="18" width="18.7109375" customWidth="1"/>
    <col min="19" max="19" width="16.42578125" customWidth="1"/>
    <col min="20" max="21" width="14.85546875" customWidth="1"/>
    <col min="22" max="22" width="12" customWidth="1"/>
    <col min="23" max="23" width="10.28515625" customWidth="1"/>
    <col min="24" max="29" width="15.7109375" customWidth="1"/>
    <col min="30" max="30" width="12" customWidth="1"/>
    <col min="31" max="36" width="15.7109375" customWidth="1"/>
    <col min="37" max="37" width="11.28515625" customWidth="1"/>
  </cols>
  <sheetData>
    <row r="1" spans="1:36" ht="15.75" x14ac:dyDescent="0.25">
      <c r="R1" s="620"/>
      <c r="S1" s="620"/>
      <c r="T1" s="620"/>
      <c r="U1" s="149"/>
    </row>
    <row r="2" spans="1:36" s="98" customFormat="1" ht="88.5" customHeight="1" x14ac:dyDescent="0.25">
      <c r="B2" s="612" t="s">
        <v>85</v>
      </c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  <c r="V2" s="2"/>
      <c r="W2" s="2"/>
      <c r="X2" s="603">
        <v>3</v>
      </c>
      <c r="Y2" s="603"/>
      <c r="Z2" s="604">
        <v>5</v>
      </c>
      <c r="AA2" s="604"/>
    </row>
    <row r="3" spans="1:36" ht="24" thickBot="1" x14ac:dyDescent="0.4">
      <c r="S3" s="622"/>
      <c r="T3" s="622"/>
      <c r="U3" s="208"/>
      <c r="V3" s="17"/>
      <c r="W3" s="17"/>
      <c r="X3" s="17"/>
      <c r="Y3" s="17"/>
      <c r="Z3" s="17"/>
      <c r="AA3" s="17"/>
      <c r="AB3" s="17"/>
      <c r="AC3" s="17"/>
    </row>
    <row r="4" spans="1:36" ht="40.5" customHeight="1" thickBot="1" x14ac:dyDescent="0.3">
      <c r="B4" s="621" t="s">
        <v>2</v>
      </c>
      <c r="C4" s="606" t="s">
        <v>0</v>
      </c>
      <c r="D4" s="608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209" t="s">
        <v>26</v>
      </c>
      <c r="Q4" s="209"/>
      <c r="R4" s="608" t="s">
        <v>26</v>
      </c>
      <c r="S4" s="608"/>
      <c r="T4" s="608"/>
      <c r="U4" s="608"/>
      <c r="V4" s="18"/>
      <c r="W4" s="18"/>
      <c r="X4" s="599" t="s">
        <v>16</v>
      </c>
      <c r="Y4" s="600"/>
      <c r="Z4" s="600"/>
      <c r="AA4" s="600"/>
      <c r="AB4" s="600"/>
      <c r="AC4" s="601"/>
      <c r="AE4" s="599" t="s">
        <v>19</v>
      </c>
      <c r="AF4" s="600"/>
      <c r="AG4" s="600"/>
      <c r="AH4" s="600"/>
      <c r="AI4" s="600"/>
      <c r="AJ4" s="601"/>
    </row>
    <row r="5" spans="1:36" ht="61.5" customHeight="1" thickBot="1" x14ac:dyDescent="0.3">
      <c r="B5" s="621"/>
      <c r="C5" s="606"/>
      <c r="D5" s="167" t="s">
        <v>24</v>
      </c>
      <c r="E5" s="163" t="s">
        <v>25</v>
      </c>
      <c r="F5" s="164" t="s">
        <v>30</v>
      </c>
      <c r="G5" s="167" t="s">
        <v>24</v>
      </c>
      <c r="H5" s="163" t="s">
        <v>25</v>
      </c>
      <c r="I5" s="164" t="s">
        <v>30</v>
      </c>
      <c r="J5" s="167" t="s">
        <v>24</v>
      </c>
      <c r="K5" s="163" t="s">
        <v>23</v>
      </c>
      <c r="L5" s="164" t="s">
        <v>30</v>
      </c>
      <c r="M5" s="167" t="s">
        <v>24</v>
      </c>
      <c r="N5" s="163" t="s">
        <v>23</v>
      </c>
      <c r="O5" s="164" t="s">
        <v>30</v>
      </c>
      <c r="P5" s="167" t="s">
        <v>5</v>
      </c>
      <c r="Q5" s="163" t="s">
        <v>6</v>
      </c>
      <c r="R5" s="167" t="s">
        <v>24</v>
      </c>
      <c r="S5" s="163" t="s">
        <v>23</v>
      </c>
      <c r="T5" s="164" t="s">
        <v>69</v>
      </c>
      <c r="U5" s="164" t="s">
        <v>81</v>
      </c>
      <c r="V5" s="11"/>
      <c r="W5" s="11"/>
      <c r="X5" s="24" t="s">
        <v>5</v>
      </c>
      <c r="Y5" s="25" t="s">
        <v>27</v>
      </c>
      <c r="Z5" s="24" t="s">
        <v>29</v>
      </c>
      <c r="AA5" s="25" t="s">
        <v>28</v>
      </c>
      <c r="AB5" s="26" t="s">
        <v>20</v>
      </c>
      <c r="AC5" s="7" t="s">
        <v>21</v>
      </c>
      <c r="AE5" s="5" t="s">
        <v>5</v>
      </c>
      <c r="AF5" s="6" t="s">
        <v>18</v>
      </c>
      <c r="AG5" s="5" t="s">
        <v>29</v>
      </c>
      <c r="AH5" s="6" t="s">
        <v>28</v>
      </c>
      <c r="AI5" s="7" t="s">
        <v>20</v>
      </c>
      <c r="AJ5" s="7" t="s">
        <v>21</v>
      </c>
    </row>
    <row r="6" spans="1:36" ht="36" x14ac:dyDescent="0.25">
      <c r="A6" s="617"/>
      <c r="B6" s="210" t="s">
        <v>1</v>
      </c>
      <c r="C6" s="192">
        <v>100</v>
      </c>
      <c r="D6" s="170">
        <f>SUM(D7:D13)</f>
        <v>0</v>
      </c>
      <c r="E6" s="170">
        <f t="shared" ref="E6:H6" si="0">SUM(E7:E13)</f>
        <v>0</v>
      </c>
      <c r="F6" s="170"/>
      <c r="G6" s="170">
        <f t="shared" si="0"/>
        <v>0</v>
      </c>
      <c r="H6" s="170">
        <f t="shared" si="0"/>
        <v>0</v>
      </c>
      <c r="I6" s="172"/>
      <c r="J6" s="170">
        <f t="shared" ref="J6:K13" si="1">AB6</f>
        <v>78.680000000000007</v>
      </c>
      <c r="K6" s="170">
        <f t="shared" si="1"/>
        <v>431.50299999999999</v>
      </c>
      <c r="L6" s="173"/>
      <c r="M6" s="174">
        <f>AI6</f>
        <v>0</v>
      </c>
      <c r="N6" s="175">
        <f>AJ6</f>
        <v>0</v>
      </c>
      <c r="O6" s="176"/>
      <c r="P6" s="177"/>
      <c r="Q6" s="212"/>
      <c r="R6" s="174">
        <f>M6+J6+G6+D6</f>
        <v>78.680000000000007</v>
      </c>
      <c r="S6" s="175">
        <f>N6+K6+H6+E6</f>
        <v>431.50299999999999</v>
      </c>
      <c r="T6" s="176">
        <f>S6/R6</f>
        <v>5.4842780884595825</v>
      </c>
      <c r="U6" s="176">
        <f>T6*1.2</f>
        <v>6.5811337061514985</v>
      </c>
      <c r="V6" s="12"/>
      <c r="W6" s="12"/>
      <c r="X6" s="244">
        <f>SUM(X7:X13)</f>
        <v>78.680000000000007</v>
      </c>
      <c r="Y6" s="244">
        <f t="shared" ref="Y6:Z6" si="2">SUM(Y7:Y13)</f>
        <v>196.45599999999999</v>
      </c>
      <c r="Z6" s="244">
        <f t="shared" si="2"/>
        <v>0.26800000000000002</v>
      </c>
      <c r="AA6" s="244">
        <f>SUM(AA7:AA13)</f>
        <v>235.047</v>
      </c>
      <c r="AB6" s="139">
        <f t="shared" ref="AB6:AB13" si="3">X6</f>
        <v>78.680000000000007</v>
      </c>
      <c r="AC6" s="139">
        <f t="shared" ref="AC6:AC13" si="4">Y6+AA6</f>
        <v>431.50299999999999</v>
      </c>
      <c r="AD6" s="48"/>
      <c r="AE6" s="86">
        <f>SUM(AE7:AE13)</f>
        <v>0</v>
      </c>
      <c r="AF6" s="86">
        <f t="shared" ref="AF6:AH6" si="5">SUM(AF7:AF13)</f>
        <v>0</v>
      </c>
      <c r="AG6" s="86">
        <f t="shared" si="5"/>
        <v>0</v>
      </c>
      <c r="AH6" s="86">
        <f t="shared" si="5"/>
        <v>0</v>
      </c>
      <c r="AI6" s="138">
        <f>AE6</f>
        <v>0</v>
      </c>
      <c r="AJ6" s="138">
        <f>AF6+AH6</f>
        <v>0</v>
      </c>
    </row>
    <row r="7" spans="1:36" ht="15.75" x14ac:dyDescent="0.25">
      <c r="A7" s="617"/>
      <c r="B7" s="204" t="s">
        <v>7</v>
      </c>
      <c r="C7" s="213">
        <v>111</v>
      </c>
      <c r="D7" s="181">
        <v>0</v>
      </c>
      <c r="E7" s="206">
        <v>0</v>
      </c>
      <c r="F7" s="182"/>
      <c r="G7" s="181">
        <v>0</v>
      </c>
      <c r="H7" s="181">
        <v>0</v>
      </c>
      <c r="I7" s="182"/>
      <c r="J7" s="181">
        <f t="shared" si="1"/>
        <v>0</v>
      </c>
      <c r="K7" s="181">
        <f t="shared" si="1"/>
        <v>0</v>
      </c>
      <c r="L7" s="173"/>
      <c r="M7" s="187">
        <f t="shared" ref="M7:M13" si="6">AI7</f>
        <v>0</v>
      </c>
      <c r="N7" s="188">
        <f t="shared" ref="N7:N13" si="7">AJ7</f>
        <v>0</v>
      </c>
      <c r="O7" s="182"/>
      <c r="P7" s="177"/>
      <c r="Q7" s="212"/>
      <c r="R7" s="187">
        <f t="shared" ref="R7:R13" si="8">M7+J7+G7+D7</f>
        <v>0</v>
      </c>
      <c r="S7" s="188">
        <f t="shared" ref="S7:S13" si="9">N7+K7+H7+E7</f>
        <v>0</v>
      </c>
      <c r="T7" s="176"/>
      <c r="U7" s="176"/>
      <c r="V7" s="13"/>
      <c r="W7" s="13"/>
      <c r="X7" s="51">
        <v>0</v>
      </c>
      <c r="Y7" s="51">
        <v>0</v>
      </c>
      <c r="Z7" s="51">
        <v>0</v>
      </c>
      <c r="AA7" s="51">
        <v>0</v>
      </c>
      <c r="AB7" s="19">
        <f t="shared" si="3"/>
        <v>0</v>
      </c>
      <c r="AC7" s="19">
        <f t="shared" si="4"/>
        <v>0</v>
      </c>
      <c r="AD7" s="48"/>
      <c r="AE7" s="27">
        <v>0</v>
      </c>
      <c r="AF7" s="27">
        <v>0</v>
      </c>
      <c r="AG7" s="27">
        <v>0</v>
      </c>
      <c r="AH7" s="27">
        <v>0</v>
      </c>
      <c r="AI7" s="4">
        <f t="shared" ref="AI7:AI29" si="10">AE7</f>
        <v>0</v>
      </c>
      <c r="AJ7" s="87">
        <f t="shared" ref="AJ7:AJ29" si="11">AF7+AH7</f>
        <v>0</v>
      </c>
    </row>
    <row r="8" spans="1:36" ht="15.75" x14ac:dyDescent="0.25">
      <c r="A8" s="617"/>
      <c r="B8" s="204" t="s">
        <v>8</v>
      </c>
      <c r="C8" s="213">
        <v>121</v>
      </c>
      <c r="D8" s="181">
        <v>0</v>
      </c>
      <c r="E8" s="206">
        <v>0</v>
      </c>
      <c r="F8" s="182"/>
      <c r="G8" s="181">
        <v>0</v>
      </c>
      <c r="H8" s="181">
        <v>0</v>
      </c>
      <c r="I8" s="182"/>
      <c r="J8" s="181">
        <f t="shared" si="1"/>
        <v>0</v>
      </c>
      <c r="K8" s="181">
        <f t="shared" si="1"/>
        <v>0</v>
      </c>
      <c r="L8" s="173"/>
      <c r="M8" s="187">
        <f t="shared" si="6"/>
        <v>0</v>
      </c>
      <c r="N8" s="188">
        <f t="shared" si="7"/>
        <v>0</v>
      </c>
      <c r="O8" s="182"/>
      <c r="P8" s="177"/>
      <c r="Q8" s="212"/>
      <c r="R8" s="187">
        <f t="shared" si="8"/>
        <v>0</v>
      </c>
      <c r="S8" s="188">
        <f t="shared" si="9"/>
        <v>0</v>
      </c>
      <c r="T8" s="176"/>
      <c r="U8" s="176"/>
      <c r="V8" s="13"/>
      <c r="W8" s="13"/>
      <c r="X8" s="51">
        <v>0</v>
      </c>
      <c r="Y8" s="51">
        <v>0</v>
      </c>
      <c r="Z8" s="51">
        <v>0</v>
      </c>
      <c r="AA8" s="51">
        <v>0</v>
      </c>
      <c r="AB8" s="19">
        <f t="shared" si="3"/>
        <v>0</v>
      </c>
      <c r="AC8" s="19">
        <f t="shared" si="4"/>
        <v>0</v>
      </c>
      <c r="AD8" s="48"/>
      <c r="AE8" s="27">
        <v>0</v>
      </c>
      <c r="AF8" s="27">
        <v>0</v>
      </c>
      <c r="AG8" s="27">
        <v>0</v>
      </c>
      <c r="AH8" s="27">
        <v>0</v>
      </c>
      <c r="AI8" s="4">
        <f t="shared" si="10"/>
        <v>0</v>
      </c>
      <c r="AJ8" s="87">
        <f t="shared" si="11"/>
        <v>0</v>
      </c>
    </row>
    <row r="9" spans="1:36" ht="15.75" x14ac:dyDescent="0.25">
      <c r="A9" s="617"/>
      <c r="B9" s="204" t="s">
        <v>9</v>
      </c>
      <c r="C9" s="213">
        <v>131</v>
      </c>
      <c r="D9" s="181">
        <v>0</v>
      </c>
      <c r="E9" s="206">
        <v>0</v>
      </c>
      <c r="F9" s="182"/>
      <c r="G9" s="181">
        <v>0</v>
      </c>
      <c r="H9" s="181">
        <v>0</v>
      </c>
      <c r="I9" s="182"/>
      <c r="J9" s="181">
        <f t="shared" si="1"/>
        <v>0</v>
      </c>
      <c r="K9" s="181">
        <f t="shared" si="1"/>
        <v>0</v>
      </c>
      <c r="L9" s="173"/>
      <c r="M9" s="187">
        <f t="shared" si="6"/>
        <v>0</v>
      </c>
      <c r="N9" s="188">
        <f t="shared" si="7"/>
        <v>0</v>
      </c>
      <c r="O9" s="182"/>
      <c r="P9" s="177"/>
      <c r="Q9" s="212"/>
      <c r="R9" s="187">
        <f t="shared" si="8"/>
        <v>0</v>
      </c>
      <c r="S9" s="188">
        <f t="shared" si="9"/>
        <v>0</v>
      </c>
      <c r="T9" s="176"/>
      <c r="U9" s="176"/>
      <c r="V9" s="13"/>
      <c r="W9" s="13"/>
      <c r="X9" s="51">
        <v>0</v>
      </c>
      <c r="Y9" s="51">
        <v>0</v>
      </c>
      <c r="Z9" s="51">
        <v>0</v>
      </c>
      <c r="AA9" s="51">
        <v>0</v>
      </c>
      <c r="AB9" s="19">
        <f t="shared" si="3"/>
        <v>0</v>
      </c>
      <c r="AC9" s="19">
        <f t="shared" si="4"/>
        <v>0</v>
      </c>
      <c r="AD9" s="48"/>
      <c r="AE9" s="27">
        <v>0</v>
      </c>
      <c r="AF9" s="27">
        <v>0</v>
      </c>
      <c r="AG9" s="27">
        <v>0</v>
      </c>
      <c r="AH9" s="27">
        <v>0</v>
      </c>
      <c r="AI9" s="4">
        <f t="shared" si="10"/>
        <v>0</v>
      </c>
      <c r="AJ9" s="87">
        <f t="shared" si="11"/>
        <v>0</v>
      </c>
    </row>
    <row r="10" spans="1:36" ht="15.75" x14ac:dyDescent="0.25">
      <c r="A10" s="617"/>
      <c r="B10" s="204" t="s">
        <v>10</v>
      </c>
      <c r="C10" s="213">
        <v>141</v>
      </c>
      <c r="D10" s="181">
        <v>0</v>
      </c>
      <c r="E10" s="206">
        <v>0</v>
      </c>
      <c r="F10" s="182"/>
      <c r="G10" s="181">
        <v>0</v>
      </c>
      <c r="H10" s="181">
        <v>0</v>
      </c>
      <c r="I10" s="182"/>
      <c r="J10" s="181">
        <f t="shared" si="1"/>
        <v>78.680000000000007</v>
      </c>
      <c r="K10" s="181">
        <f t="shared" si="1"/>
        <v>431.50299999999999</v>
      </c>
      <c r="L10" s="173"/>
      <c r="M10" s="187">
        <f t="shared" si="6"/>
        <v>0</v>
      </c>
      <c r="N10" s="188">
        <f t="shared" si="7"/>
        <v>0</v>
      </c>
      <c r="O10" s="182"/>
      <c r="P10" s="177"/>
      <c r="Q10" s="212"/>
      <c r="R10" s="187">
        <f t="shared" si="8"/>
        <v>78.680000000000007</v>
      </c>
      <c r="S10" s="188">
        <f t="shared" si="9"/>
        <v>431.50299999999999</v>
      </c>
      <c r="T10" s="176">
        <f t="shared" ref="T10:T47" si="12">S10/R10</f>
        <v>5.4842780884595825</v>
      </c>
      <c r="U10" s="176">
        <f t="shared" ref="U10:U47" si="13">T10*1.2</f>
        <v>6.5811337061514985</v>
      </c>
      <c r="V10" s="12"/>
      <c r="W10" s="12"/>
      <c r="X10" s="51">
        <v>78.680000000000007</v>
      </c>
      <c r="Y10" s="51">
        <v>196.45599999999999</v>
      </c>
      <c r="Z10" s="51">
        <v>0.26800000000000002</v>
      </c>
      <c r="AA10" s="51">
        <v>235.047</v>
      </c>
      <c r="AB10" s="19">
        <f t="shared" si="3"/>
        <v>78.680000000000007</v>
      </c>
      <c r="AC10" s="19">
        <f t="shared" si="4"/>
        <v>431.50299999999999</v>
      </c>
      <c r="AD10" s="48"/>
      <c r="AE10" s="27">
        <v>0</v>
      </c>
      <c r="AF10" s="27">
        <v>0</v>
      </c>
      <c r="AG10" s="27">
        <v>0</v>
      </c>
      <c r="AH10" s="27">
        <v>0</v>
      </c>
      <c r="AI10" s="4">
        <f t="shared" si="10"/>
        <v>0</v>
      </c>
      <c r="AJ10" s="87">
        <f t="shared" si="11"/>
        <v>0</v>
      </c>
    </row>
    <row r="11" spans="1:36" ht="15.75" x14ac:dyDescent="0.25">
      <c r="A11" s="617"/>
      <c r="B11" s="204" t="s">
        <v>11</v>
      </c>
      <c r="C11" s="213">
        <v>151</v>
      </c>
      <c r="D11" s="181">
        <v>0</v>
      </c>
      <c r="E11" s="206">
        <v>0</v>
      </c>
      <c r="F11" s="182"/>
      <c r="G11" s="181">
        <v>0</v>
      </c>
      <c r="H11" s="181">
        <v>0</v>
      </c>
      <c r="I11" s="182"/>
      <c r="J11" s="181">
        <f t="shared" si="1"/>
        <v>0</v>
      </c>
      <c r="K11" s="181">
        <f t="shared" si="1"/>
        <v>0</v>
      </c>
      <c r="L11" s="173"/>
      <c r="M11" s="187">
        <f t="shared" si="6"/>
        <v>0</v>
      </c>
      <c r="N11" s="188">
        <f t="shared" si="7"/>
        <v>0</v>
      </c>
      <c r="O11" s="182"/>
      <c r="P11" s="177"/>
      <c r="Q11" s="212"/>
      <c r="R11" s="187">
        <f t="shared" si="8"/>
        <v>0</v>
      </c>
      <c r="S11" s="188">
        <f t="shared" si="9"/>
        <v>0</v>
      </c>
      <c r="T11" s="176"/>
      <c r="U11" s="176"/>
      <c r="V11" s="13"/>
      <c r="W11" s="13"/>
      <c r="X11" s="51">
        <v>0</v>
      </c>
      <c r="Y11" s="51">
        <v>0</v>
      </c>
      <c r="Z11" s="51">
        <v>0</v>
      </c>
      <c r="AA11" s="51">
        <v>0</v>
      </c>
      <c r="AB11" s="19">
        <f t="shared" si="3"/>
        <v>0</v>
      </c>
      <c r="AC11" s="19">
        <f t="shared" si="4"/>
        <v>0</v>
      </c>
      <c r="AD11" s="48"/>
      <c r="AE11" s="27">
        <v>0</v>
      </c>
      <c r="AF11" s="27">
        <v>0</v>
      </c>
      <c r="AG11" s="27">
        <v>0</v>
      </c>
      <c r="AH11" s="27">
        <v>0</v>
      </c>
      <c r="AI11" s="4">
        <f t="shared" si="10"/>
        <v>0</v>
      </c>
      <c r="AJ11" s="87">
        <f t="shared" si="11"/>
        <v>0</v>
      </c>
    </row>
    <row r="12" spans="1:36" ht="15.75" x14ac:dyDescent="0.25">
      <c r="A12" s="617"/>
      <c r="B12" s="204" t="s">
        <v>12</v>
      </c>
      <c r="C12" s="213">
        <v>161</v>
      </c>
      <c r="D12" s="181">
        <v>0</v>
      </c>
      <c r="E12" s="214">
        <v>0</v>
      </c>
      <c r="F12" s="182"/>
      <c r="G12" s="181">
        <v>0</v>
      </c>
      <c r="H12" s="181">
        <v>0</v>
      </c>
      <c r="I12" s="182"/>
      <c r="J12" s="181">
        <f t="shared" si="1"/>
        <v>0</v>
      </c>
      <c r="K12" s="181">
        <f t="shared" si="1"/>
        <v>0</v>
      </c>
      <c r="L12" s="173"/>
      <c r="M12" s="187">
        <f t="shared" si="6"/>
        <v>0</v>
      </c>
      <c r="N12" s="188">
        <f t="shared" si="7"/>
        <v>0</v>
      </c>
      <c r="O12" s="182"/>
      <c r="P12" s="177"/>
      <c r="Q12" s="212"/>
      <c r="R12" s="187">
        <f t="shared" si="8"/>
        <v>0</v>
      </c>
      <c r="S12" s="188">
        <f t="shared" si="9"/>
        <v>0</v>
      </c>
      <c r="T12" s="176"/>
      <c r="U12" s="176"/>
      <c r="V12" s="13"/>
      <c r="W12" s="13"/>
      <c r="X12" s="51">
        <v>0</v>
      </c>
      <c r="Y12" s="51">
        <v>0</v>
      </c>
      <c r="Z12" s="51">
        <v>0</v>
      </c>
      <c r="AA12" s="51">
        <v>0</v>
      </c>
      <c r="AB12" s="19">
        <f t="shared" si="3"/>
        <v>0</v>
      </c>
      <c r="AC12" s="19">
        <f t="shared" si="4"/>
        <v>0</v>
      </c>
      <c r="AD12" s="48"/>
      <c r="AE12" s="27">
        <v>0</v>
      </c>
      <c r="AF12" s="27">
        <v>0</v>
      </c>
      <c r="AG12" s="27">
        <v>0</v>
      </c>
      <c r="AH12" s="27">
        <v>0</v>
      </c>
      <c r="AI12" s="4">
        <f t="shared" si="10"/>
        <v>0</v>
      </c>
      <c r="AJ12" s="87">
        <f t="shared" si="11"/>
        <v>0</v>
      </c>
    </row>
    <row r="13" spans="1:36" ht="15.75" x14ac:dyDescent="0.25">
      <c r="A13" s="617"/>
      <c r="B13" s="204" t="s">
        <v>13</v>
      </c>
      <c r="C13" s="213">
        <v>171</v>
      </c>
      <c r="D13" s="181">
        <v>0</v>
      </c>
      <c r="E13" s="214">
        <v>0</v>
      </c>
      <c r="F13" s="181"/>
      <c r="G13" s="181">
        <v>0</v>
      </c>
      <c r="H13" s="181">
        <v>0</v>
      </c>
      <c r="I13" s="181"/>
      <c r="J13" s="181">
        <f t="shared" si="1"/>
        <v>0</v>
      </c>
      <c r="K13" s="181">
        <f t="shared" si="1"/>
        <v>0</v>
      </c>
      <c r="L13" s="181"/>
      <c r="M13" s="187">
        <f t="shared" si="6"/>
        <v>0</v>
      </c>
      <c r="N13" s="188">
        <f t="shared" si="7"/>
        <v>0</v>
      </c>
      <c r="O13" s="181"/>
      <c r="P13" s="181"/>
      <c r="Q13" s="181"/>
      <c r="R13" s="187">
        <f t="shared" si="8"/>
        <v>0</v>
      </c>
      <c r="S13" s="188">
        <f t="shared" si="9"/>
        <v>0</v>
      </c>
      <c r="T13" s="176"/>
      <c r="U13" s="176"/>
      <c r="V13" s="70"/>
      <c r="W13" s="13"/>
      <c r="X13" s="51">
        <v>0</v>
      </c>
      <c r="Y13" s="51">
        <v>0</v>
      </c>
      <c r="Z13" s="51">
        <v>0</v>
      </c>
      <c r="AA13" s="51">
        <v>0</v>
      </c>
      <c r="AB13" s="19">
        <f t="shared" si="3"/>
        <v>0</v>
      </c>
      <c r="AC13" s="19">
        <f t="shared" si="4"/>
        <v>0</v>
      </c>
      <c r="AD13" s="48"/>
      <c r="AE13" s="27">
        <v>0</v>
      </c>
      <c r="AF13" s="27">
        <v>0</v>
      </c>
      <c r="AG13" s="27">
        <v>0</v>
      </c>
      <c r="AH13" s="27">
        <v>0</v>
      </c>
      <c r="AI13" s="4">
        <f t="shared" si="10"/>
        <v>0</v>
      </c>
      <c r="AJ13" s="87">
        <f t="shared" si="11"/>
        <v>0</v>
      </c>
    </row>
    <row r="14" spans="1:36" ht="75.75" customHeight="1" x14ac:dyDescent="0.25">
      <c r="A14" s="617"/>
      <c r="B14" s="210" t="s">
        <v>17</v>
      </c>
      <c r="C14" s="192">
        <v>200</v>
      </c>
      <c r="D14" s="184">
        <f>SUM(D15:D21)</f>
        <v>0</v>
      </c>
      <c r="E14" s="184">
        <f>SUM(E15:E21)</f>
        <v>0</v>
      </c>
      <c r="F14" s="173"/>
      <c r="G14" s="215">
        <f>SUM(G15:G21)</f>
        <v>0</v>
      </c>
      <c r="H14" s="215">
        <f>SUM(H15:H21)</f>
        <v>0</v>
      </c>
      <c r="I14" s="171"/>
      <c r="J14" s="170">
        <f>SUM(J15:J21)</f>
        <v>10692.877</v>
      </c>
      <c r="K14" s="175">
        <f>SUM(K15:K21)</f>
        <v>47332.017999999996</v>
      </c>
      <c r="L14" s="173">
        <f>K14/J14</f>
        <v>4.4264998091720305</v>
      </c>
      <c r="M14" s="174">
        <f>SUM(M15:M21)</f>
        <v>6640.2740000000003</v>
      </c>
      <c r="N14" s="174">
        <f>SUM(N15:N21)</f>
        <v>19910.347999999998</v>
      </c>
      <c r="O14" s="173">
        <f t="shared" ref="O14:O28" si="14">N14/M14</f>
        <v>2.9984226554506632</v>
      </c>
      <c r="P14" s="177"/>
      <c r="Q14" s="212"/>
      <c r="R14" s="174">
        <f t="shared" ref="R14:S16" si="15">M14+J14+G14+D14</f>
        <v>17333.151000000002</v>
      </c>
      <c r="S14" s="175">
        <f t="shared" si="15"/>
        <v>67242.365999999995</v>
      </c>
      <c r="T14" s="176">
        <f t="shared" si="12"/>
        <v>3.8794080776195852</v>
      </c>
      <c r="U14" s="176">
        <f t="shared" si="13"/>
        <v>4.6552896931435024</v>
      </c>
      <c r="V14" s="12"/>
      <c r="W14" s="12"/>
      <c r="X14" s="69">
        <f>SUM(X15:X21)</f>
        <v>10692.877</v>
      </c>
      <c r="Y14" s="69">
        <f t="shared" ref="Y14:AA14" si="16">SUM(Y15:Y21)</f>
        <v>33187.634000000005</v>
      </c>
      <c r="Z14" s="69">
        <f t="shared" si="16"/>
        <v>16.105</v>
      </c>
      <c r="AA14" s="69">
        <f t="shared" si="16"/>
        <v>14144.384</v>
      </c>
      <c r="AB14" s="246">
        <f>X14</f>
        <v>10692.877</v>
      </c>
      <c r="AC14" s="246">
        <f>Y14+AA14</f>
        <v>47332.018000000004</v>
      </c>
      <c r="AD14" s="48"/>
      <c r="AE14" s="69">
        <f>SUM(AE15:AE21)</f>
        <v>6640.2740000000003</v>
      </c>
      <c r="AF14" s="69">
        <f t="shared" ref="AF14:AH14" si="17">SUM(AF15:AF21)</f>
        <v>11446.807999999999</v>
      </c>
      <c r="AG14" s="69">
        <f t="shared" si="17"/>
        <v>9.2720000000000002</v>
      </c>
      <c r="AH14" s="69">
        <f t="shared" si="17"/>
        <v>8463.5400000000009</v>
      </c>
      <c r="AI14" s="138">
        <f t="shared" si="10"/>
        <v>6640.2740000000003</v>
      </c>
      <c r="AJ14" s="138">
        <f t="shared" si="11"/>
        <v>19910.347999999998</v>
      </c>
    </row>
    <row r="15" spans="1:36" ht="15.75" x14ac:dyDescent="0.25">
      <c r="A15" s="617"/>
      <c r="B15" s="204" t="s">
        <v>7</v>
      </c>
      <c r="C15" s="213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182"/>
      <c r="J15" s="181">
        <f t="shared" ref="J15:K29" si="18">AB15</f>
        <v>1669.837</v>
      </c>
      <c r="K15" s="186">
        <f t="shared" si="18"/>
        <v>6767.34</v>
      </c>
      <c r="L15" s="182">
        <f t="shared" ref="L15:L26" si="19">K15/J15</f>
        <v>4.0526949636401639</v>
      </c>
      <c r="M15" s="181">
        <f t="shared" ref="M15:N29" si="20">AI15</f>
        <v>0</v>
      </c>
      <c r="N15" s="186">
        <f t="shared" si="20"/>
        <v>0</v>
      </c>
      <c r="O15" s="182"/>
      <c r="P15" s="177"/>
      <c r="Q15" s="212"/>
      <c r="R15" s="187">
        <f t="shared" si="15"/>
        <v>1669.837</v>
      </c>
      <c r="S15" s="188">
        <f t="shared" si="15"/>
        <v>6767.34</v>
      </c>
      <c r="T15" s="176">
        <f t="shared" si="12"/>
        <v>4.0526949636401639</v>
      </c>
      <c r="U15" s="176">
        <f t="shared" si="13"/>
        <v>4.8632339563681963</v>
      </c>
      <c r="V15" s="13"/>
      <c r="W15" s="13"/>
      <c r="X15" s="68">
        <v>1669.837</v>
      </c>
      <c r="Y15" s="68">
        <v>4640.1279999999997</v>
      </c>
      <c r="Z15" s="53">
        <v>2.4220000000000002</v>
      </c>
      <c r="AA15" s="52">
        <v>2127.212</v>
      </c>
      <c r="AB15" s="19">
        <f t="shared" ref="AB15:AB29" si="21">X15</f>
        <v>1669.837</v>
      </c>
      <c r="AC15" s="19">
        <f t="shared" ref="AC15:AC29" si="22">Y15+AA15</f>
        <v>6767.34</v>
      </c>
      <c r="AD15" s="48"/>
      <c r="AE15" s="27">
        <v>0</v>
      </c>
      <c r="AF15" s="27">
        <v>0</v>
      </c>
      <c r="AG15" s="27">
        <v>0</v>
      </c>
      <c r="AH15" s="27">
        <v>0</v>
      </c>
      <c r="AI15" s="4">
        <f t="shared" si="10"/>
        <v>0</v>
      </c>
      <c r="AJ15" s="87">
        <f t="shared" si="11"/>
        <v>0</v>
      </c>
    </row>
    <row r="16" spans="1:36" ht="15.75" x14ac:dyDescent="0.25">
      <c r="A16" s="617"/>
      <c r="B16" s="204" t="s">
        <v>8</v>
      </c>
      <c r="C16" s="213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182"/>
      <c r="J16" s="181">
        <f t="shared" si="18"/>
        <v>0</v>
      </c>
      <c r="K16" s="186">
        <f t="shared" si="18"/>
        <v>0</v>
      </c>
      <c r="L16" s="182"/>
      <c r="M16" s="181">
        <f t="shared" si="20"/>
        <v>0</v>
      </c>
      <c r="N16" s="186">
        <f t="shared" si="20"/>
        <v>0</v>
      </c>
      <c r="O16" s="182"/>
      <c r="P16" s="177"/>
      <c r="Q16" s="212"/>
      <c r="R16" s="187">
        <f t="shared" si="15"/>
        <v>0</v>
      </c>
      <c r="S16" s="188">
        <f t="shared" si="15"/>
        <v>0</v>
      </c>
      <c r="T16" s="176"/>
      <c r="U16" s="176"/>
      <c r="V16" s="13"/>
      <c r="W16" s="13"/>
      <c r="X16" s="68">
        <v>0</v>
      </c>
      <c r="Y16" s="68">
        <v>0</v>
      </c>
      <c r="Z16" s="53">
        <v>0</v>
      </c>
      <c r="AA16" s="52">
        <v>0</v>
      </c>
      <c r="AB16" s="19">
        <f t="shared" si="21"/>
        <v>0</v>
      </c>
      <c r="AC16" s="19">
        <f t="shared" si="22"/>
        <v>0</v>
      </c>
      <c r="AD16" s="48"/>
      <c r="AE16" s="27">
        <v>0</v>
      </c>
      <c r="AF16" s="27">
        <v>0</v>
      </c>
      <c r="AG16" s="27">
        <v>0</v>
      </c>
      <c r="AH16" s="27">
        <v>0</v>
      </c>
      <c r="AI16" s="4">
        <f t="shared" si="10"/>
        <v>0</v>
      </c>
      <c r="AJ16" s="87">
        <f t="shared" si="11"/>
        <v>0</v>
      </c>
    </row>
    <row r="17" spans="1:36" ht="15.75" x14ac:dyDescent="0.25">
      <c r="A17" s="617"/>
      <c r="B17" s="204" t="s">
        <v>9</v>
      </c>
      <c r="C17" s="213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182"/>
      <c r="J17" s="181">
        <f t="shared" si="18"/>
        <v>0</v>
      </c>
      <c r="K17" s="186">
        <f t="shared" si="18"/>
        <v>0</v>
      </c>
      <c r="L17" s="182"/>
      <c r="M17" s="181">
        <f t="shared" si="20"/>
        <v>0</v>
      </c>
      <c r="N17" s="186">
        <f t="shared" si="20"/>
        <v>0</v>
      </c>
      <c r="O17" s="182"/>
      <c r="P17" s="177"/>
      <c r="Q17" s="212"/>
      <c r="R17" s="187">
        <f t="shared" ref="R17:S21" si="23">M17+J17+G17+D17</f>
        <v>0</v>
      </c>
      <c r="S17" s="188">
        <f t="shared" si="23"/>
        <v>0</v>
      </c>
      <c r="T17" s="176"/>
      <c r="U17" s="176"/>
      <c r="V17" s="13"/>
      <c r="W17" s="13"/>
      <c r="X17" s="68">
        <v>0</v>
      </c>
      <c r="Y17" s="68">
        <v>0</v>
      </c>
      <c r="Z17" s="53">
        <v>0</v>
      </c>
      <c r="AA17" s="52">
        <v>0</v>
      </c>
      <c r="AB17" s="19">
        <f t="shared" si="21"/>
        <v>0</v>
      </c>
      <c r="AC17" s="19">
        <f t="shared" si="22"/>
        <v>0</v>
      </c>
      <c r="AD17" s="48"/>
      <c r="AE17" s="27">
        <v>0</v>
      </c>
      <c r="AF17" s="27">
        <v>0</v>
      </c>
      <c r="AG17" s="27">
        <v>0</v>
      </c>
      <c r="AH17" s="27">
        <v>0</v>
      </c>
      <c r="AI17" s="4">
        <f t="shared" si="10"/>
        <v>0</v>
      </c>
      <c r="AJ17" s="87">
        <f t="shared" si="11"/>
        <v>0</v>
      </c>
    </row>
    <row r="18" spans="1:36" ht="15.75" x14ac:dyDescent="0.25">
      <c r="A18" s="617"/>
      <c r="B18" s="204" t="s">
        <v>10</v>
      </c>
      <c r="C18" s="213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182"/>
      <c r="J18" s="181">
        <f t="shared" si="18"/>
        <v>8092.8069999999998</v>
      </c>
      <c r="K18" s="186">
        <f t="shared" si="18"/>
        <v>36058.481</v>
      </c>
      <c r="L18" s="182">
        <f t="shared" si="19"/>
        <v>4.4556210224709423</v>
      </c>
      <c r="M18" s="181">
        <f t="shared" si="20"/>
        <v>5757.268</v>
      </c>
      <c r="N18" s="186">
        <f t="shared" si="20"/>
        <v>17260.746999999999</v>
      </c>
      <c r="O18" s="182">
        <f t="shared" si="14"/>
        <v>2.9980794710268825</v>
      </c>
      <c r="P18" s="177"/>
      <c r="Q18" s="212"/>
      <c r="R18" s="187">
        <f t="shared" si="23"/>
        <v>13850.075000000001</v>
      </c>
      <c r="S18" s="188">
        <f t="shared" si="23"/>
        <v>53319.228000000003</v>
      </c>
      <c r="T18" s="176">
        <f t="shared" si="12"/>
        <v>3.8497429075293814</v>
      </c>
      <c r="U18" s="176">
        <f t="shared" si="13"/>
        <v>4.6196914890352572</v>
      </c>
      <c r="V18" s="13"/>
      <c r="W18" s="13"/>
      <c r="X18" s="68">
        <v>8092.8069999999998</v>
      </c>
      <c r="Y18" s="68">
        <v>25300.059000000001</v>
      </c>
      <c r="Z18" s="53">
        <v>12.25</v>
      </c>
      <c r="AA18" s="52">
        <v>10758.422</v>
      </c>
      <c r="AB18" s="19">
        <f t="shared" si="21"/>
        <v>8092.8069999999998</v>
      </c>
      <c r="AC18" s="19">
        <f t="shared" si="22"/>
        <v>36058.481</v>
      </c>
      <c r="AD18" s="48"/>
      <c r="AE18" s="27">
        <v>5757.268</v>
      </c>
      <c r="AF18" s="27">
        <v>9868.1309999999994</v>
      </c>
      <c r="AG18" s="27">
        <v>8.0530000000000008</v>
      </c>
      <c r="AH18" s="27">
        <v>7392.616</v>
      </c>
      <c r="AI18" s="4">
        <f t="shared" si="10"/>
        <v>5757.268</v>
      </c>
      <c r="AJ18" s="87">
        <f t="shared" si="11"/>
        <v>17260.746999999999</v>
      </c>
    </row>
    <row r="19" spans="1:36" ht="15.75" x14ac:dyDescent="0.25">
      <c r="A19" s="617"/>
      <c r="B19" s="204" t="s">
        <v>11</v>
      </c>
      <c r="C19" s="213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182"/>
      <c r="J19" s="181">
        <f t="shared" si="18"/>
        <v>270.649</v>
      </c>
      <c r="K19" s="186">
        <f t="shared" si="18"/>
        <v>1330.45</v>
      </c>
      <c r="L19" s="182">
        <f t="shared" si="19"/>
        <v>4.9157765223592182</v>
      </c>
      <c r="M19" s="181">
        <f t="shared" si="20"/>
        <v>0</v>
      </c>
      <c r="N19" s="186">
        <f t="shared" si="20"/>
        <v>0</v>
      </c>
      <c r="O19" s="182"/>
      <c r="P19" s="177"/>
      <c r="Q19" s="212"/>
      <c r="R19" s="187">
        <f t="shared" si="23"/>
        <v>270.649</v>
      </c>
      <c r="S19" s="188">
        <f t="shared" si="23"/>
        <v>1330.45</v>
      </c>
      <c r="T19" s="176">
        <f t="shared" si="12"/>
        <v>4.9157765223592182</v>
      </c>
      <c r="U19" s="176">
        <f t="shared" si="13"/>
        <v>5.8989318268310615</v>
      </c>
      <c r="V19" s="13"/>
      <c r="W19" s="13"/>
      <c r="X19" s="68">
        <v>270.649</v>
      </c>
      <c r="Y19" s="68">
        <v>962.25099999999998</v>
      </c>
      <c r="Z19" s="53">
        <v>0.41899999999999998</v>
      </c>
      <c r="AA19" s="52">
        <v>368.19900000000001</v>
      </c>
      <c r="AB19" s="19">
        <f t="shared" si="21"/>
        <v>270.649</v>
      </c>
      <c r="AC19" s="19">
        <f t="shared" si="22"/>
        <v>1330.45</v>
      </c>
      <c r="AD19" s="48"/>
      <c r="AE19" s="27">
        <v>0</v>
      </c>
      <c r="AF19" s="27">
        <v>0</v>
      </c>
      <c r="AG19" s="27">
        <v>0</v>
      </c>
      <c r="AH19" s="27">
        <v>0</v>
      </c>
      <c r="AI19" s="4">
        <f t="shared" si="10"/>
        <v>0</v>
      </c>
      <c r="AJ19" s="87">
        <f t="shared" si="11"/>
        <v>0</v>
      </c>
    </row>
    <row r="20" spans="1:36" ht="15.75" x14ac:dyDescent="0.25">
      <c r="A20" s="617"/>
      <c r="B20" s="204" t="s">
        <v>12</v>
      </c>
      <c r="C20" s="213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182"/>
      <c r="J20" s="181">
        <f t="shared" si="18"/>
        <v>659.58399999999995</v>
      </c>
      <c r="K20" s="186">
        <f t="shared" si="18"/>
        <v>3175.7469999999998</v>
      </c>
      <c r="L20" s="182">
        <f t="shared" si="19"/>
        <v>4.8147726445759753</v>
      </c>
      <c r="M20" s="181">
        <f t="shared" si="20"/>
        <v>883.00599999999997</v>
      </c>
      <c r="N20" s="186">
        <f t="shared" si="20"/>
        <v>2649.6009999999997</v>
      </c>
      <c r="O20" s="182">
        <f t="shared" si="14"/>
        <v>3.0006602446642487</v>
      </c>
      <c r="P20" s="177"/>
      <c r="Q20" s="212"/>
      <c r="R20" s="187">
        <f t="shared" si="23"/>
        <v>1542.59</v>
      </c>
      <c r="S20" s="188">
        <f t="shared" si="23"/>
        <v>5825.348</v>
      </c>
      <c r="T20" s="176">
        <f t="shared" si="12"/>
        <v>3.7763423852092912</v>
      </c>
      <c r="U20" s="176">
        <f t="shared" si="13"/>
        <v>4.5316108622511493</v>
      </c>
      <c r="V20" s="13"/>
      <c r="W20" s="13"/>
      <c r="X20" s="68">
        <v>659.58399999999995</v>
      </c>
      <c r="Y20" s="68">
        <v>2285.1959999999999</v>
      </c>
      <c r="Z20" s="53">
        <v>1.014</v>
      </c>
      <c r="AA20" s="52">
        <v>890.55100000000004</v>
      </c>
      <c r="AB20" s="19">
        <f t="shared" si="21"/>
        <v>659.58399999999995</v>
      </c>
      <c r="AC20" s="19">
        <f t="shared" si="22"/>
        <v>3175.7469999999998</v>
      </c>
      <c r="AD20" s="48"/>
      <c r="AE20" s="27">
        <v>883.00599999999997</v>
      </c>
      <c r="AF20" s="27">
        <v>1578.6769999999999</v>
      </c>
      <c r="AG20" s="27">
        <v>1.2190000000000001</v>
      </c>
      <c r="AH20" s="27">
        <v>1070.924</v>
      </c>
      <c r="AI20" s="4">
        <f t="shared" si="10"/>
        <v>883.00599999999997</v>
      </c>
      <c r="AJ20" s="87">
        <f t="shared" si="11"/>
        <v>2649.6009999999997</v>
      </c>
    </row>
    <row r="21" spans="1:36" ht="15.75" x14ac:dyDescent="0.25">
      <c r="A21" s="617"/>
      <c r="B21" s="204" t="s">
        <v>13</v>
      </c>
      <c r="C21" s="213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182"/>
      <c r="J21" s="181">
        <f t="shared" si="18"/>
        <v>0</v>
      </c>
      <c r="K21" s="186">
        <f t="shared" si="18"/>
        <v>0</v>
      </c>
      <c r="L21" s="182"/>
      <c r="M21" s="181">
        <f t="shared" si="20"/>
        <v>0</v>
      </c>
      <c r="N21" s="186">
        <f t="shared" si="20"/>
        <v>0</v>
      </c>
      <c r="O21" s="182"/>
      <c r="P21" s="177"/>
      <c r="Q21" s="212"/>
      <c r="R21" s="187">
        <f t="shared" si="23"/>
        <v>0</v>
      </c>
      <c r="S21" s="188">
        <f t="shared" si="23"/>
        <v>0</v>
      </c>
      <c r="T21" s="176"/>
      <c r="U21" s="176"/>
      <c r="V21" s="13"/>
      <c r="W21" s="13"/>
      <c r="X21" s="68">
        <v>0</v>
      </c>
      <c r="Y21" s="68">
        <v>0</v>
      </c>
      <c r="Z21" s="53">
        <v>0</v>
      </c>
      <c r="AA21" s="52">
        <v>0</v>
      </c>
      <c r="AB21" s="19">
        <f t="shared" si="21"/>
        <v>0</v>
      </c>
      <c r="AC21" s="19">
        <f t="shared" si="22"/>
        <v>0</v>
      </c>
      <c r="AD21" s="48"/>
      <c r="AE21" s="27">
        <v>0</v>
      </c>
      <c r="AF21" s="27">
        <v>0</v>
      </c>
      <c r="AG21" s="27">
        <v>0</v>
      </c>
      <c r="AH21" s="27">
        <v>0</v>
      </c>
      <c r="AI21" s="4">
        <f t="shared" si="10"/>
        <v>0</v>
      </c>
      <c r="AJ21" s="87">
        <f t="shared" si="11"/>
        <v>0</v>
      </c>
    </row>
    <row r="22" spans="1:36" ht="69.75" customHeight="1" x14ac:dyDescent="0.25">
      <c r="A22" s="617"/>
      <c r="B22" s="210" t="s">
        <v>74</v>
      </c>
      <c r="C22" s="192">
        <v>300</v>
      </c>
      <c r="D22" s="189">
        <f>SUM(D23:D29)</f>
        <v>56161.969000000005</v>
      </c>
      <c r="E22" s="189">
        <f>SUM(E23:E29)</f>
        <v>287500.45799999998</v>
      </c>
      <c r="F22" s="176">
        <f t="shared" ref="F22:F29" si="24">E22/D22</f>
        <v>5.1191306700803167</v>
      </c>
      <c r="G22" s="189">
        <f>SUM(G23:G29)</f>
        <v>1775.2170000000001</v>
      </c>
      <c r="H22" s="189">
        <f>SUM(H23:H29)</f>
        <v>9231.6919999999991</v>
      </c>
      <c r="I22" s="176">
        <f>H22/G22</f>
        <v>5.2003174823134293</v>
      </c>
      <c r="J22" s="170">
        <f>SUM(J23:J29)</f>
        <v>2204.9169999999999</v>
      </c>
      <c r="K22" s="175">
        <f>SUM(K23:K29)</f>
        <v>9548.2559999999994</v>
      </c>
      <c r="L22" s="173">
        <f t="shared" si="19"/>
        <v>4.3304378350749708</v>
      </c>
      <c r="M22" s="174">
        <f>SUM(M23:M29)</f>
        <v>2586.6880000000001</v>
      </c>
      <c r="N22" s="175">
        <f>SUM(N23:N29)</f>
        <v>8390.0559999999987</v>
      </c>
      <c r="O22" s="173">
        <f t="shared" si="14"/>
        <v>3.243551599574436</v>
      </c>
      <c r="P22" s="177"/>
      <c r="Q22" s="212"/>
      <c r="R22" s="174">
        <f>M22+J22+G22+D22</f>
        <v>62728.791000000005</v>
      </c>
      <c r="S22" s="175">
        <f>N22+K22+H22+E22</f>
        <v>314670.462</v>
      </c>
      <c r="T22" s="176">
        <f t="shared" si="12"/>
        <v>5.0163642082628366</v>
      </c>
      <c r="U22" s="176">
        <f t="shared" si="13"/>
        <v>6.0196370499154037</v>
      </c>
      <c r="V22" s="12"/>
      <c r="W22" s="12"/>
      <c r="X22" s="74">
        <f>SUM(X23:X29)</f>
        <v>2204.9169999999999</v>
      </c>
      <c r="Y22" s="74">
        <f t="shared" ref="Y22:AA22" si="25">SUM(Y23:Y29)</f>
        <v>7774.4639999999999</v>
      </c>
      <c r="Z22" s="74">
        <f t="shared" si="25"/>
        <v>2.0190000000000001</v>
      </c>
      <c r="AA22" s="74">
        <f t="shared" si="25"/>
        <v>1773.7920000000001</v>
      </c>
      <c r="AB22" s="246">
        <f t="shared" si="21"/>
        <v>2204.9169999999999</v>
      </c>
      <c r="AC22" s="246">
        <f t="shared" si="22"/>
        <v>9548.2559999999994</v>
      </c>
      <c r="AD22" s="48"/>
      <c r="AE22" s="74">
        <f>SUM(AE23:AE29)</f>
        <v>2586.6880000000001</v>
      </c>
      <c r="AF22" s="74">
        <f t="shared" ref="AF22:AH22" si="26">SUM(AF23:AF29)</f>
        <v>5254.1459999999997</v>
      </c>
      <c r="AG22" s="74">
        <f t="shared" si="26"/>
        <v>3.3580000000000001</v>
      </c>
      <c r="AH22" s="74">
        <f t="shared" si="26"/>
        <v>3135.91</v>
      </c>
      <c r="AI22" s="138">
        <f t="shared" si="10"/>
        <v>2586.6880000000001</v>
      </c>
      <c r="AJ22" s="138">
        <f t="shared" si="11"/>
        <v>8390.0560000000005</v>
      </c>
    </row>
    <row r="23" spans="1:36" ht="15.75" x14ac:dyDescent="0.25">
      <c r="A23" s="617"/>
      <c r="B23" s="204" t="s">
        <v>7</v>
      </c>
      <c r="C23" s="213">
        <v>311</v>
      </c>
      <c r="D23" s="185">
        <v>7253.93</v>
      </c>
      <c r="E23" s="185">
        <v>34664.199000000001</v>
      </c>
      <c r="F23" s="183">
        <f t="shared" si="24"/>
        <v>4.7786784542999445</v>
      </c>
      <c r="G23" s="185">
        <v>0</v>
      </c>
      <c r="H23" s="185">
        <v>0</v>
      </c>
      <c r="I23" s="182"/>
      <c r="J23" s="181">
        <f t="shared" si="18"/>
        <v>220.66499999999999</v>
      </c>
      <c r="K23" s="186">
        <f t="shared" si="18"/>
        <v>987.12599999999998</v>
      </c>
      <c r="L23" s="182"/>
      <c r="M23" s="181">
        <f t="shared" si="20"/>
        <v>0</v>
      </c>
      <c r="N23" s="186">
        <f t="shared" si="20"/>
        <v>0</v>
      </c>
      <c r="O23" s="182"/>
      <c r="P23" s="177"/>
      <c r="Q23" s="212"/>
      <c r="R23" s="187">
        <f>M23+J23+G23+D23</f>
        <v>7474.5950000000003</v>
      </c>
      <c r="S23" s="188">
        <f>N23+K23+H23+E23</f>
        <v>35651.324999999997</v>
      </c>
      <c r="T23" s="176">
        <f t="shared" si="12"/>
        <v>4.7696664501554924</v>
      </c>
      <c r="U23" s="176">
        <f t="shared" si="13"/>
        <v>5.7235997401865903</v>
      </c>
      <c r="V23" s="13"/>
      <c r="W23" s="13"/>
      <c r="X23" s="68">
        <v>220.66499999999999</v>
      </c>
      <c r="Y23" s="68">
        <v>829.35799999999995</v>
      </c>
      <c r="Z23" s="53">
        <v>0.18</v>
      </c>
      <c r="AA23" s="52">
        <v>157.768</v>
      </c>
      <c r="AB23" s="19">
        <f t="shared" si="21"/>
        <v>220.66499999999999</v>
      </c>
      <c r="AC23" s="19">
        <f t="shared" si="22"/>
        <v>987.12599999999998</v>
      </c>
      <c r="AD23" s="48"/>
      <c r="AE23" s="27">
        <v>0</v>
      </c>
      <c r="AF23" s="27">
        <v>0</v>
      </c>
      <c r="AG23" s="27">
        <v>0</v>
      </c>
      <c r="AH23" s="27">
        <v>0</v>
      </c>
      <c r="AI23" s="4">
        <f t="shared" si="10"/>
        <v>0</v>
      </c>
      <c r="AJ23" s="87">
        <f t="shared" si="11"/>
        <v>0</v>
      </c>
    </row>
    <row r="24" spans="1:36" ht="15.75" x14ac:dyDescent="0.25">
      <c r="A24" s="617"/>
      <c r="B24" s="204" t="s">
        <v>8</v>
      </c>
      <c r="C24" s="213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82"/>
      <c r="J24" s="181">
        <f t="shared" si="18"/>
        <v>0</v>
      </c>
      <c r="K24" s="186">
        <f t="shared" si="18"/>
        <v>0</v>
      </c>
      <c r="L24" s="182"/>
      <c r="M24" s="181">
        <f t="shared" si="20"/>
        <v>0</v>
      </c>
      <c r="N24" s="186">
        <f t="shared" si="20"/>
        <v>0</v>
      </c>
      <c r="O24" s="182"/>
      <c r="P24" s="177"/>
      <c r="Q24" s="212"/>
      <c r="R24" s="187">
        <f t="shared" ref="R24:S29" si="27">M24+J24+G24+D24</f>
        <v>0</v>
      </c>
      <c r="S24" s="188">
        <f>N24+K24+H24+E24</f>
        <v>0</v>
      </c>
      <c r="T24" s="176"/>
      <c r="U24" s="176"/>
      <c r="V24" s="13"/>
      <c r="W24" s="13"/>
      <c r="X24" s="68">
        <v>0</v>
      </c>
      <c r="Y24" s="68">
        <v>0</v>
      </c>
      <c r="Z24" s="53">
        <v>0</v>
      </c>
      <c r="AA24" s="52">
        <v>0</v>
      </c>
      <c r="AB24" s="19">
        <f t="shared" si="21"/>
        <v>0</v>
      </c>
      <c r="AC24" s="19">
        <f t="shared" si="22"/>
        <v>0</v>
      </c>
      <c r="AD24" s="48"/>
      <c r="AE24" s="28">
        <v>0</v>
      </c>
      <c r="AF24" s="28">
        <v>0</v>
      </c>
      <c r="AG24" s="28">
        <v>0</v>
      </c>
      <c r="AH24" s="28">
        <v>0</v>
      </c>
      <c r="AI24" s="4">
        <f t="shared" si="10"/>
        <v>0</v>
      </c>
      <c r="AJ24" s="87">
        <f t="shared" si="11"/>
        <v>0</v>
      </c>
    </row>
    <row r="25" spans="1:36" ht="15.75" x14ac:dyDescent="0.25">
      <c r="A25" s="617"/>
      <c r="B25" s="204" t="s">
        <v>9</v>
      </c>
      <c r="C25" s="213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82"/>
      <c r="J25" s="181">
        <f t="shared" si="18"/>
        <v>0</v>
      </c>
      <c r="K25" s="186">
        <f t="shared" si="18"/>
        <v>0</v>
      </c>
      <c r="L25" s="182"/>
      <c r="M25" s="181">
        <f t="shared" si="20"/>
        <v>0</v>
      </c>
      <c r="N25" s="186">
        <f t="shared" si="20"/>
        <v>0</v>
      </c>
      <c r="O25" s="182"/>
      <c r="P25" s="177"/>
      <c r="Q25" s="212"/>
      <c r="R25" s="187">
        <f t="shared" si="27"/>
        <v>0</v>
      </c>
      <c r="S25" s="188">
        <f t="shared" si="27"/>
        <v>0</v>
      </c>
      <c r="T25" s="176"/>
      <c r="U25" s="176"/>
      <c r="V25" s="13"/>
      <c r="W25" s="13"/>
      <c r="X25" s="68">
        <v>0</v>
      </c>
      <c r="Y25" s="68">
        <v>0</v>
      </c>
      <c r="Z25" s="53">
        <v>0</v>
      </c>
      <c r="AA25" s="52">
        <v>0</v>
      </c>
      <c r="AB25" s="19">
        <f t="shared" si="21"/>
        <v>0</v>
      </c>
      <c r="AC25" s="19">
        <f t="shared" si="22"/>
        <v>0</v>
      </c>
      <c r="AD25" s="48"/>
      <c r="AE25" s="29">
        <v>0</v>
      </c>
      <c r="AF25" s="29">
        <v>0</v>
      </c>
      <c r="AG25" s="29">
        <v>0</v>
      </c>
      <c r="AH25" s="29">
        <v>0</v>
      </c>
      <c r="AI25" s="4">
        <f t="shared" si="10"/>
        <v>0</v>
      </c>
      <c r="AJ25" s="87">
        <f t="shared" si="11"/>
        <v>0</v>
      </c>
    </row>
    <row r="26" spans="1:36" ht="15.75" x14ac:dyDescent="0.25">
      <c r="A26" s="617"/>
      <c r="B26" s="204" t="s">
        <v>10</v>
      </c>
      <c r="C26" s="213">
        <v>341</v>
      </c>
      <c r="D26" s="185">
        <v>32089.034</v>
      </c>
      <c r="E26" s="185">
        <v>162837.56099999999</v>
      </c>
      <c r="F26" s="183">
        <f t="shared" si="24"/>
        <v>5.0745547840424239</v>
      </c>
      <c r="G26" s="185">
        <v>1775.2170000000001</v>
      </c>
      <c r="H26" s="185">
        <v>9231.6919999999991</v>
      </c>
      <c r="I26" s="182">
        <f>H26/G26</f>
        <v>5.2003174823134293</v>
      </c>
      <c r="J26" s="181">
        <f t="shared" si="18"/>
        <v>1483.2660000000001</v>
      </c>
      <c r="K26" s="186">
        <f t="shared" si="18"/>
        <v>6526.1239999999998</v>
      </c>
      <c r="L26" s="182">
        <f t="shared" si="19"/>
        <v>4.3998338800997256</v>
      </c>
      <c r="M26" s="181">
        <f t="shared" si="20"/>
        <v>2060.444</v>
      </c>
      <c r="N26" s="186">
        <f t="shared" si="20"/>
        <v>6768.7459999999992</v>
      </c>
      <c r="O26" s="182">
        <f t="shared" si="14"/>
        <v>3.2850909803906339</v>
      </c>
      <c r="P26" s="177"/>
      <c r="Q26" s="212"/>
      <c r="R26" s="187">
        <f t="shared" si="27"/>
        <v>37407.960999999996</v>
      </c>
      <c r="S26" s="188">
        <f t="shared" si="27"/>
        <v>185364.12299999999</v>
      </c>
      <c r="T26" s="176">
        <f t="shared" si="12"/>
        <v>4.9552052035126968</v>
      </c>
      <c r="U26" s="176">
        <f t="shared" si="13"/>
        <v>5.946246244215236</v>
      </c>
      <c r="V26" s="13"/>
      <c r="W26" s="13"/>
      <c r="X26" s="68">
        <v>1483.2660000000001</v>
      </c>
      <c r="Y26" s="68">
        <v>5388.8289999999997</v>
      </c>
      <c r="Z26" s="53">
        <v>1.294</v>
      </c>
      <c r="AA26" s="52">
        <v>1137.2950000000001</v>
      </c>
      <c r="AB26" s="19">
        <f t="shared" si="21"/>
        <v>1483.2660000000001</v>
      </c>
      <c r="AC26" s="19">
        <f t="shared" si="22"/>
        <v>6526.1239999999998</v>
      </c>
      <c r="AD26" s="48"/>
      <c r="AE26" s="29">
        <v>2060.444</v>
      </c>
      <c r="AF26" s="29">
        <v>4167.3059999999996</v>
      </c>
      <c r="AG26" s="29">
        <v>2.75</v>
      </c>
      <c r="AH26" s="29">
        <v>2601.44</v>
      </c>
      <c r="AI26" s="4">
        <f t="shared" si="10"/>
        <v>2060.444</v>
      </c>
      <c r="AJ26" s="87">
        <f t="shared" si="11"/>
        <v>6768.7459999999992</v>
      </c>
    </row>
    <row r="27" spans="1:36" ht="15.75" x14ac:dyDescent="0.25">
      <c r="A27" s="617"/>
      <c r="B27" s="204" t="s">
        <v>11</v>
      </c>
      <c r="C27" s="213">
        <v>351</v>
      </c>
      <c r="D27" s="185">
        <v>1727.7809999999999</v>
      </c>
      <c r="E27" s="185">
        <v>8691.1509999999998</v>
      </c>
      <c r="F27" s="183">
        <f t="shared" si="24"/>
        <v>5.0302387860498525</v>
      </c>
      <c r="G27" s="185">
        <v>0</v>
      </c>
      <c r="H27" s="185">
        <v>0</v>
      </c>
      <c r="I27" s="182"/>
      <c r="J27" s="181">
        <f t="shared" si="18"/>
        <v>0</v>
      </c>
      <c r="K27" s="186">
        <f t="shared" si="18"/>
        <v>0</v>
      </c>
      <c r="L27" s="182"/>
      <c r="M27" s="181">
        <f t="shared" si="20"/>
        <v>0</v>
      </c>
      <c r="N27" s="186">
        <f t="shared" si="20"/>
        <v>0</v>
      </c>
      <c r="O27" s="182"/>
      <c r="P27" s="177"/>
      <c r="Q27" s="212"/>
      <c r="R27" s="187">
        <f t="shared" si="27"/>
        <v>1727.7809999999999</v>
      </c>
      <c r="S27" s="188">
        <f t="shared" si="27"/>
        <v>8691.1509999999998</v>
      </c>
      <c r="T27" s="176">
        <f t="shared" si="12"/>
        <v>5.0302387860498525</v>
      </c>
      <c r="U27" s="176">
        <f t="shared" si="13"/>
        <v>6.0362865432598225</v>
      </c>
      <c r="V27" s="13"/>
      <c r="W27" s="13"/>
      <c r="X27" s="68">
        <v>0</v>
      </c>
      <c r="Y27" s="68">
        <v>0</v>
      </c>
      <c r="Z27" s="53">
        <v>0</v>
      </c>
      <c r="AA27" s="52">
        <v>0</v>
      </c>
      <c r="AB27" s="19">
        <f t="shared" si="21"/>
        <v>0</v>
      </c>
      <c r="AC27" s="19">
        <f t="shared" si="22"/>
        <v>0</v>
      </c>
      <c r="AD27" s="48"/>
      <c r="AE27" s="29">
        <v>0</v>
      </c>
      <c r="AF27" s="29">
        <v>0</v>
      </c>
      <c r="AG27" s="29">
        <v>0</v>
      </c>
      <c r="AH27" s="29">
        <v>0</v>
      </c>
      <c r="AI27" s="4">
        <f t="shared" si="10"/>
        <v>0</v>
      </c>
      <c r="AJ27" s="87">
        <f t="shared" si="11"/>
        <v>0</v>
      </c>
    </row>
    <row r="28" spans="1:36" ht="15.75" x14ac:dyDescent="0.25">
      <c r="A28" s="617"/>
      <c r="B28" s="204" t="s">
        <v>12</v>
      </c>
      <c r="C28" s="213">
        <v>361</v>
      </c>
      <c r="D28" s="185">
        <v>15026.355</v>
      </c>
      <c r="E28" s="185">
        <v>80990.743000000002</v>
      </c>
      <c r="F28" s="183">
        <f t="shared" si="24"/>
        <v>5.3899127898948214</v>
      </c>
      <c r="G28" s="185">
        <v>0</v>
      </c>
      <c r="H28" s="185">
        <v>0</v>
      </c>
      <c r="I28" s="182"/>
      <c r="J28" s="181">
        <f t="shared" si="18"/>
        <v>500.98599999999999</v>
      </c>
      <c r="K28" s="186">
        <f t="shared" si="18"/>
        <v>2035.0060000000001</v>
      </c>
      <c r="L28" s="182">
        <f t="shared" ref="L28" si="28">K28/J28</f>
        <v>4.0620017325833455</v>
      </c>
      <c r="M28" s="181">
        <f t="shared" si="20"/>
        <v>526.24400000000003</v>
      </c>
      <c r="N28" s="186">
        <f t="shared" si="20"/>
        <v>1621.31</v>
      </c>
      <c r="O28" s="182">
        <f t="shared" si="14"/>
        <v>3.0809092360197927</v>
      </c>
      <c r="P28" s="177"/>
      <c r="Q28" s="212"/>
      <c r="R28" s="187">
        <f t="shared" si="27"/>
        <v>16053.584999999999</v>
      </c>
      <c r="S28" s="188">
        <f>N28+K28+H28+E28</f>
        <v>84647.059000000008</v>
      </c>
      <c r="T28" s="176">
        <f t="shared" si="12"/>
        <v>5.2727823099949331</v>
      </c>
      <c r="U28" s="176">
        <f t="shared" si="13"/>
        <v>6.3273387719939196</v>
      </c>
      <c r="V28" s="13"/>
      <c r="W28" s="13"/>
      <c r="X28" s="68">
        <v>500.98599999999999</v>
      </c>
      <c r="Y28" s="68">
        <v>1556.277</v>
      </c>
      <c r="Z28" s="53">
        <v>0.54500000000000004</v>
      </c>
      <c r="AA28" s="52">
        <v>478.72899999999998</v>
      </c>
      <c r="AB28" s="19">
        <f t="shared" si="21"/>
        <v>500.98599999999999</v>
      </c>
      <c r="AC28" s="19">
        <f t="shared" si="22"/>
        <v>2035.0060000000001</v>
      </c>
      <c r="AD28" s="48"/>
      <c r="AE28" s="29">
        <v>526.24400000000003</v>
      </c>
      <c r="AF28" s="29">
        <v>1086.8399999999999</v>
      </c>
      <c r="AG28" s="29">
        <v>0.60799999999999998</v>
      </c>
      <c r="AH28" s="29">
        <v>534.47</v>
      </c>
      <c r="AI28" s="4">
        <f t="shared" si="10"/>
        <v>526.24400000000003</v>
      </c>
      <c r="AJ28" s="87">
        <f t="shared" si="11"/>
        <v>1621.31</v>
      </c>
    </row>
    <row r="29" spans="1:36" ht="15.75" x14ac:dyDescent="0.25">
      <c r="A29" s="617"/>
      <c r="B29" s="204" t="s">
        <v>13</v>
      </c>
      <c r="C29" s="213">
        <v>371</v>
      </c>
      <c r="D29" s="185">
        <v>64.869</v>
      </c>
      <c r="E29" s="185">
        <v>316.80399999999997</v>
      </c>
      <c r="F29" s="183">
        <f t="shared" si="24"/>
        <v>4.8837503275832832</v>
      </c>
      <c r="G29" s="185">
        <v>0</v>
      </c>
      <c r="H29" s="185">
        <v>0</v>
      </c>
      <c r="I29" s="182"/>
      <c r="J29" s="181">
        <f t="shared" si="18"/>
        <v>0</v>
      </c>
      <c r="K29" s="186">
        <f t="shared" si="18"/>
        <v>0</v>
      </c>
      <c r="L29" s="182"/>
      <c r="M29" s="181">
        <f t="shared" si="20"/>
        <v>0</v>
      </c>
      <c r="N29" s="186">
        <f t="shared" si="20"/>
        <v>0</v>
      </c>
      <c r="O29" s="182"/>
      <c r="P29" s="185">
        <f t="shared" ref="P29:Q29" si="29">P31+P32+P33+P34+P35+P36+P37</f>
        <v>0</v>
      </c>
      <c r="Q29" s="185">
        <f t="shared" si="29"/>
        <v>0</v>
      </c>
      <c r="R29" s="187">
        <f t="shared" si="27"/>
        <v>64.869</v>
      </c>
      <c r="S29" s="188">
        <f>N29+K29+H29+E29</f>
        <v>316.80399999999997</v>
      </c>
      <c r="T29" s="176">
        <f t="shared" si="12"/>
        <v>4.8837503275832832</v>
      </c>
      <c r="U29" s="176">
        <f t="shared" si="13"/>
        <v>5.8605003930999393</v>
      </c>
      <c r="V29" s="13"/>
      <c r="W29" s="13"/>
      <c r="X29" s="68">
        <v>0</v>
      </c>
      <c r="Y29" s="68">
        <v>0</v>
      </c>
      <c r="Z29" s="53">
        <v>0</v>
      </c>
      <c r="AA29" s="52">
        <v>0</v>
      </c>
      <c r="AB29" s="19">
        <f t="shared" si="21"/>
        <v>0</v>
      </c>
      <c r="AC29" s="19">
        <f t="shared" si="22"/>
        <v>0</v>
      </c>
      <c r="AD29" s="48"/>
      <c r="AE29" s="29">
        <v>0</v>
      </c>
      <c r="AF29" s="29">
        <v>0</v>
      </c>
      <c r="AG29" s="29">
        <v>0</v>
      </c>
      <c r="AH29" s="29">
        <v>0</v>
      </c>
      <c r="AI29" s="4">
        <f t="shared" si="10"/>
        <v>0</v>
      </c>
      <c r="AJ29" s="87">
        <f t="shared" si="11"/>
        <v>0</v>
      </c>
    </row>
    <row r="30" spans="1:36" ht="59.25" hidden="1" customHeight="1" x14ac:dyDescent="0.25">
      <c r="A30" s="617"/>
      <c r="B30" s="210" t="s">
        <v>14</v>
      </c>
      <c r="C30" s="192">
        <v>400</v>
      </c>
      <c r="D30" s="189"/>
      <c r="E30" s="189"/>
      <c r="F30" s="176"/>
      <c r="G30" s="189"/>
      <c r="H30" s="189"/>
      <c r="I30" s="176"/>
      <c r="J30" s="170"/>
      <c r="K30" s="175"/>
      <c r="L30" s="173"/>
      <c r="M30" s="216"/>
      <c r="N30" s="175"/>
      <c r="O30" s="173"/>
      <c r="P30" s="177"/>
      <c r="Q30" s="212"/>
      <c r="R30" s="174"/>
      <c r="S30" s="188"/>
      <c r="T30" s="176" t="e">
        <f t="shared" si="12"/>
        <v>#DIV/0!</v>
      </c>
      <c r="U30" s="176" t="e">
        <f t="shared" si="13"/>
        <v>#DIV/0!</v>
      </c>
      <c r="V30" s="12"/>
      <c r="W30" s="12"/>
      <c r="X30" s="74"/>
      <c r="Y30" s="74"/>
      <c r="Z30" s="74"/>
      <c r="AA30" s="74"/>
      <c r="AB30" s="19"/>
      <c r="AC30" s="139"/>
      <c r="AD30" s="48"/>
      <c r="AE30" s="74"/>
      <c r="AF30" s="74"/>
      <c r="AG30" s="74"/>
      <c r="AH30" s="74"/>
      <c r="AI30" s="4"/>
      <c r="AJ30" s="138"/>
    </row>
    <row r="31" spans="1:36" ht="15.75" hidden="1" x14ac:dyDescent="0.25">
      <c r="A31" s="617"/>
      <c r="B31" s="204" t="s">
        <v>7</v>
      </c>
      <c r="C31" s="213">
        <v>411</v>
      </c>
      <c r="D31" s="185"/>
      <c r="E31" s="185"/>
      <c r="F31" s="183"/>
      <c r="G31" s="185"/>
      <c r="H31" s="185"/>
      <c r="I31" s="182"/>
      <c r="J31" s="181"/>
      <c r="K31" s="186"/>
      <c r="L31" s="182"/>
      <c r="M31" s="181"/>
      <c r="N31" s="186"/>
      <c r="O31" s="182"/>
      <c r="P31" s="177"/>
      <c r="Q31" s="212"/>
      <c r="R31" s="187"/>
      <c r="S31" s="188"/>
      <c r="T31" s="176" t="e">
        <f t="shared" si="12"/>
        <v>#DIV/0!</v>
      </c>
      <c r="U31" s="176" t="e">
        <f t="shared" si="13"/>
        <v>#DIV/0!</v>
      </c>
      <c r="V31" s="13"/>
      <c r="W31" s="13"/>
      <c r="X31" s="68"/>
      <c r="Y31" s="68"/>
      <c r="Z31" s="53"/>
      <c r="AA31" s="52"/>
      <c r="AB31" s="19"/>
      <c r="AC31" s="19"/>
      <c r="AD31" s="48"/>
      <c r="AE31" s="29"/>
      <c r="AF31" s="29"/>
      <c r="AG31" s="29"/>
      <c r="AH31" s="29"/>
      <c r="AI31" s="4"/>
      <c r="AJ31" s="87"/>
    </row>
    <row r="32" spans="1:36" ht="15.75" hidden="1" x14ac:dyDescent="0.25">
      <c r="A32" s="617"/>
      <c r="B32" s="204" t="s">
        <v>8</v>
      </c>
      <c r="C32" s="213">
        <v>421</v>
      </c>
      <c r="D32" s="185"/>
      <c r="E32" s="185"/>
      <c r="F32" s="183"/>
      <c r="G32" s="185"/>
      <c r="H32" s="185"/>
      <c r="I32" s="182"/>
      <c r="J32" s="181"/>
      <c r="K32" s="186"/>
      <c r="L32" s="182"/>
      <c r="M32" s="181"/>
      <c r="N32" s="186"/>
      <c r="O32" s="182"/>
      <c r="P32" s="177"/>
      <c r="Q32" s="212"/>
      <c r="R32" s="187"/>
      <c r="S32" s="188"/>
      <c r="T32" s="176" t="e">
        <f t="shared" si="12"/>
        <v>#DIV/0!</v>
      </c>
      <c r="U32" s="176" t="e">
        <f t="shared" si="13"/>
        <v>#DIV/0!</v>
      </c>
      <c r="V32" s="13"/>
      <c r="W32" s="13"/>
      <c r="X32" s="68"/>
      <c r="Y32" s="68"/>
      <c r="Z32" s="53"/>
      <c r="AA32" s="52"/>
      <c r="AB32" s="19"/>
      <c r="AC32" s="19"/>
      <c r="AD32" s="48"/>
      <c r="AE32" s="29"/>
      <c r="AF32" s="29"/>
      <c r="AG32" s="29"/>
      <c r="AH32" s="29"/>
      <c r="AI32" s="4"/>
      <c r="AJ32" s="87"/>
    </row>
    <row r="33" spans="1:36" ht="15.75" hidden="1" x14ac:dyDescent="0.25">
      <c r="A33" s="617"/>
      <c r="B33" s="204" t="s">
        <v>9</v>
      </c>
      <c r="C33" s="213">
        <v>431</v>
      </c>
      <c r="D33" s="185"/>
      <c r="E33" s="185"/>
      <c r="F33" s="183"/>
      <c r="G33" s="185"/>
      <c r="H33" s="185"/>
      <c r="I33" s="182"/>
      <c r="J33" s="181"/>
      <c r="K33" s="186"/>
      <c r="L33" s="182"/>
      <c r="M33" s="181"/>
      <c r="N33" s="186"/>
      <c r="O33" s="182"/>
      <c r="P33" s="177"/>
      <c r="Q33" s="212"/>
      <c r="R33" s="187"/>
      <c r="S33" s="188"/>
      <c r="T33" s="176" t="e">
        <f t="shared" si="12"/>
        <v>#DIV/0!</v>
      </c>
      <c r="U33" s="176" t="e">
        <f t="shared" si="13"/>
        <v>#DIV/0!</v>
      </c>
      <c r="V33" s="13"/>
      <c r="W33" s="13"/>
      <c r="X33" s="68"/>
      <c r="Y33" s="68"/>
      <c r="Z33" s="53"/>
      <c r="AA33" s="52"/>
      <c r="AB33" s="19"/>
      <c r="AC33" s="19"/>
      <c r="AD33" s="48"/>
      <c r="AE33" s="29"/>
      <c r="AF33" s="29"/>
      <c r="AG33" s="29"/>
      <c r="AH33" s="29"/>
      <c r="AI33" s="4"/>
      <c r="AJ33" s="87"/>
    </row>
    <row r="34" spans="1:36" ht="15.75" hidden="1" x14ac:dyDescent="0.25">
      <c r="A34" s="617"/>
      <c r="B34" s="204" t="s">
        <v>10</v>
      </c>
      <c r="C34" s="213">
        <v>441</v>
      </c>
      <c r="D34" s="185"/>
      <c r="E34" s="185"/>
      <c r="F34" s="183"/>
      <c r="G34" s="185"/>
      <c r="H34" s="185"/>
      <c r="I34" s="182"/>
      <c r="J34" s="181"/>
      <c r="K34" s="186"/>
      <c r="L34" s="182"/>
      <c r="M34" s="181"/>
      <c r="N34" s="186"/>
      <c r="O34" s="182"/>
      <c r="P34" s="177"/>
      <c r="Q34" s="212"/>
      <c r="R34" s="187"/>
      <c r="S34" s="188"/>
      <c r="T34" s="176" t="e">
        <f t="shared" si="12"/>
        <v>#DIV/0!</v>
      </c>
      <c r="U34" s="176" t="e">
        <f t="shared" si="13"/>
        <v>#DIV/0!</v>
      </c>
      <c r="V34" s="13"/>
      <c r="W34" s="13"/>
      <c r="X34" s="68"/>
      <c r="Y34" s="68"/>
      <c r="Z34" s="53"/>
      <c r="AA34" s="52"/>
      <c r="AB34" s="19"/>
      <c r="AC34" s="19"/>
      <c r="AD34" s="48"/>
      <c r="AE34" s="29"/>
      <c r="AF34" s="29"/>
      <c r="AG34" s="29"/>
      <c r="AH34" s="29"/>
      <c r="AI34" s="4"/>
      <c r="AJ34" s="87"/>
    </row>
    <row r="35" spans="1:36" ht="15.75" hidden="1" x14ac:dyDescent="0.25">
      <c r="A35" s="617"/>
      <c r="B35" s="204" t="s">
        <v>11</v>
      </c>
      <c r="C35" s="213">
        <v>451</v>
      </c>
      <c r="D35" s="185"/>
      <c r="E35" s="185"/>
      <c r="F35" s="183"/>
      <c r="G35" s="185"/>
      <c r="H35" s="185"/>
      <c r="I35" s="182"/>
      <c r="J35" s="181"/>
      <c r="K35" s="186"/>
      <c r="L35" s="182"/>
      <c r="M35" s="181"/>
      <c r="N35" s="186"/>
      <c r="O35" s="182"/>
      <c r="P35" s="177"/>
      <c r="Q35" s="212"/>
      <c r="R35" s="187"/>
      <c r="S35" s="188"/>
      <c r="T35" s="176" t="e">
        <f t="shared" si="12"/>
        <v>#DIV/0!</v>
      </c>
      <c r="U35" s="176" t="e">
        <f t="shared" si="13"/>
        <v>#DIV/0!</v>
      </c>
      <c r="V35" s="13"/>
      <c r="W35" s="13"/>
      <c r="X35" s="68"/>
      <c r="Y35" s="75"/>
      <c r="Z35" s="76"/>
      <c r="AA35" s="76"/>
      <c r="AB35" s="48"/>
      <c r="AC35" s="19"/>
      <c r="AD35" s="48"/>
      <c r="AE35" s="29"/>
      <c r="AF35" s="29"/>
      <c r="AG35" s="29"/>
      <c r="AH35" s="29"/>
      <c r="AI35" s="4"/>
      <c r="AJ35" s="87"/>
    </row>
    <row r="36" spans="1:36" ht="15.75" hidden="1" x14ac:dyDescent="0.25">
      <c r="A36" s="617"/>
      <c r="B36" s="204" t="s">
        <v>12</v>
      </c>
      <c r="C36" s="213">
        <v>461</v>
      </c>
      <c r="D36" s="185"/>
      <c r="E36" s="185"/>
      <c r="F36" s="183"/>
      <c r="G36" s="185"/>
      <c r="H36" s="185"/>
      <c r="I36" s="182"/>
      <c r="J36" s="181"/>
      <c r="K36" s="186"/>
      <c r="L36" s="182"/>
      <c r="M36" s="181"/>
      <c r="N36" s="186"/>
      <c r="O36" s="182"/>
      <c r="P36" s="177"/>
      <c r="Q36" s="212"/>
      <c r="R36" s="187"/>
      <c r="S36" s="188"/>
      <c r="T36" s="176" t="e">
        <f t="shared" si="12"/>
        <v>#DIV/0!</v>
      </c>
      <c r="U36" s="176" t="e">
        <f t="shared" si="13"/>
        <v>#DIV/0!</v>
      </c>
      <c r="V36" s="13"/>
      <c r="W36" s="13"/>
      <c r="X36" s="68"/>
      <c r="Y36" s="75"/>
      <c r="Z36" s="76"/>
      <c r="AA36" s="76"/>
      <c r="AB36" s="48"/>
      <c r="AC36" s="19"/>
      <c r="AD36" s="48"/>
      <c r="AE36" s="29"/>
      <c r="AF36" s="29"/>
      <c r="AG36" s="29"/>
      <c r="AH36" s="29"/>
      <c r="AI36" s="4"/>
      <c r="AJ36" s="87"/>
    </row>
    <row r="37" spans="1:36" ht="15.75" hidden="1" x14ac:dyDescent="0.25">
      <c r="A37" s="617"/>
      <c r="B37" s="204" t="s">
        <v>13</v>
      </c>
      <c r="C37" s="213">
        <v>471</v>
      </c>
      <c r="D37" s="185"/>
      <c r="E37" s="185"/>
      <c r="F37" s="182"/>
      <c r="G37" s="185"/>
      <c r="H37" s="185"/>
      <c r="I37" s="182"/>
      <c r="J37" s="181"/>
      <c r="K37" s="186"/>
      <c r="L37" s="182"/>
      <c r="M37" s="181"/>
      <c r="N37" s="186"/>
      <c r="O37" s="182"/>
      <c r="P37" s="177"/>
      <c r="Q37" s="212"/>
      <c r="R37" s="187"/>
      <c r="S37" s="188"/>
      <c r="T37" s="176" t="e">
        <f t="shared" si="12"/>
        <v>#DIV/0!</v>
      </c>
      <c r="U37" s="176" t="e">
        <f t="shared" si="13"/>
        <v>#DIV/0!</v>
      </c>
      <c r="V37" s="13"/>
      <c r="W37" s="13"/>
      <c r="X37" s="68"/>
      <c r="Y37" s="75"/>
      <c r="Z37" s="76"/>
      <c r="AA37" s="76"/>
      <c r="AB37" s="48"/>
      <c r="AC37" s="19"/>
      <c r="AD37" s="48"/>
      <c r="AE37" s="20"/>
      <c r="AF37" s="20"/>
      <c r="AG37" s="20"/>
      <c r="AH37" s="20"/>
      <c r="AI37" s="54"/>
      <c r="AJ37" s="87"/>
    </row>
    <row r="38" spans="1:36" ht="37.5" hidden="1" customHeight="1" x14ac:dyDescent="0.25">
      <c r="A38" s="617"/>
      <c r="B38" s="210" t="s">
        <v>15</v>
      </c>
      <c r="C38" s="192">
        <v>500</v>
      </c>
      <c r="D38" s="189"/>
      <c r="E38" s="189"/>
      <c r="F38" s="183"/>
      <c r="G38" s="189"/>
      <c r="H38" s="189"/>
      <c r="I38" s="176"/>
      <c r="J38" s="181"/>
      <c r="K38" s="186"/>
      <c r="L38" s="176"/>
      <c r="M38" s="181"/>
      <c r="N38" s="186"/>
      <c r="O38" s="176"/>
      <c r="P38" s="177"/>
      <c r="Q38" s="212"/>
      <c r="R38" s="174"/>
      <c r="S38" s="175"/>
      <c r="T38" s="176" t="e">
        <f t="shared" si="12"/>
        <v>#DIV/0!</v>
      </c>
      <c r="U38" s="176" t="e">
        <f t="shared" si="13"/>
        <v>#DIV/0!</v>
      </c>
      <c r="V38" s="12"/>
      <c r="W38" s="12"/>
      <c r="X38" s="71"/>
      <c r="Y38" s="71"/>
      <c r="AE38" s="20"/>
      <c r="AF38" s="20"/>
      <c r="AG38" s="20"/>
      <c r="AH38" s="20"/>
      <c r="AI38" s="3"/>
      <c r="AJ38" s="87"/>
    </row>
    <row r="39" spans="1:36" ht="55.5" customHeight="1" x14ac:dyDescent="0.25">
      <c r="B39" s="191" t="s">
        <v>31</v>
      </c>
      <c r="C39" s="192">
        <v>600</v>
      </c>
      <c r="D39" s="242">
        <f>D6+D14+D22</f>
        <v>56161.969000000005</v>
      </c>
      <c r="E39" s="242">
        <f>E6+E14+E22</f>
        <v>287500.45799999998</v>
      </c>
      <c r="F39" s="193">
        <f>E39/D39</f>
        <v>5.1191306700803167</v>
      </c>
      <c r="G39" s="242">
        <f>G6+G14+G22</f>
        <v>1775.2170000000001</v>
      </c>
      <c r="H39" s="242">
        <f>H6+H14+H22</f>
        <v>9231.6919999999991</v>
      </c>
      <c r="I39" s="193">
        <f>H39/G39</f>
        <v>5.2003174823134293</v>
      </c>
      <c r="J39" s="255">
        <f>J6+J14+J22</f>
        <v>12976.474</v>
      </c>
      <c r="K39" s="255">
        <f>K6+K14+K22</f>
        <v>57311.776999999995</v>
      </c>
      <c r="L39" s="193">
        <f>K39/J39</f>
        <v>4.4165909013496263</v>
      </c>
      <c r="M39" s="255">
        <f>M6+M14+M22</f>
        <v>9226.9619999999995</v>
      </c>
      <c r="N39" s="255">
        <f>N6+N14+N22</f>
        <v>28300.403999999995</v>
      </c>
      <c r="O39" s="193">
        <f>N39/M39</f>
        <v>3.0671421427767878</v>
      </c>
      <c r="P39" s="194"/>
      <c r="Q39" s="217"/>
      <c r="R39" s="242">
        <f>R6+R14+R22</f>
        <v>80140.622000000003</v>
      </c>
      <c r="S39" s="242">
        <f>S6+S14+S22</f>
        <v>382344.33100000001</v>
      </c>
      <c r="T39" s="248">
        <f t="shared" si="12"/>
        <v>4.7709179372228983</v>
      </c>
      <c r="U39" s="176">
        <f t="shared" si="13"/>
        <v>5.7251015246674779</v>
      </c>
      <c r="V39" s="14"/>
      <c r="W39" s="14"/>
      <c r="X39" s="23">
        <f>X6+X14+X22</f>
        <v>12976.474</v>
      </c>
      <c r="Y39" s="23">
        <f t="shared" ref="Y39:AA39" si="30">Y6+Y14+Y22</f>
        <v>41158.554000000004</v>
      </c>
      <c r="Z39" s="23">
        <f t="shared" si="30"/>
        <v>18.392000000000003</v>
      </c>
      <c r="AA39" s="23">
        <f t="shared" si="30"/>
        <v>16153.223</v>
      </c>
      <c r="AB39" s="23">
        <f>AB6+AB14+AB22</f>
        <v>12976.474</v>
      </c>
      <c r="AC39" s="23">
        <f>AC6+AC14+AC22</f>
        <v>57311.777000000002</v>
      </c>
      <c r="AE39" s="23">
        <f>AE6+AE14+AE22</f>
        <v>9226.9619999999995</v>
      </c>
      <c r="AF39" s="23">
        <f t="shared" ref="AF39:AH39" si="31">AF6+AF14+AF22</f>
        <v>16700.953999999998</v>
      </c>
      <c r="AG39" s="23">
        <f t="shared" si="31"/>
        <v>12.63</v>
      </c>
      <c r="AH39" s="23">
        <f t="shared" si="31"/>
        <v>11599.45</v>
      </c>
      <c r="AI39" s="23">
        <f>AI6+AI14+AI22</f>
        <v>9226.9619999999995</v>
      </c>
      <c r="AJ39" s="23">
        <f>AJ6+AJ14+AJ22</f>
        <v>28300.403999999999</v>
      </c>
    </row>
    <row r="40" spans="1:36" ht="30.75" customHeight="1" x14ac:dyDescent="0.25">
      <c r="B40" s="191" t="s">
        <v>22</v>
      </c>
      <c r="C40" s="213"/>
      <c r="D40" s="202">
        <f>SUM(D41:D47)</f>
        <v>56161.969000000005</v>
      </c>
      <c r="E40" s="202">
        <f>SUM(E41:E47)</f>
        <v>287500.45799999998</v>
      </c>
      <c r="F40" s="193">
        <f t="shared" ref="F40:F47" si="32">E40/D40</f>
        <v>5.1191306700803167</v>
      </c>
      <c r="G40" s="202">
        <f>SUM(G41:G47)</f>
        <v>1775.2170000000001</v>
      </c>
      <c r="H40" s="202">
        <f>SUM(H41:H47)</f>
        <v>9231.6919999999991</v>
      </c>
      <c r="I40" s="203">
        <f t="shared" ref="I40:O40" si="33">I39</f>
        <v>5.2003174823134293</v>
      </c>
      <c r="J40" s="202">
        <f>SUM(J41:J47)</f>
        <v>12976.474</v>
      </c>
      <c r="K40" s="202">
        <f>SUM(K41:K47)</f>
        <v>57311.776999999987</v>
      </c>
      <c r="L40" s="203">
        <f t="shared" si="33"/>
        <v>4.4165909013496263</v>
      </c>
      <c r="M40" s="202">
        <f>SUM(M41:M47)</f>
        <v>9226.9619999999995</v>
      </c>
      <c r="N40" s="202">
        <f>SUM(N41:N47)</f>
        <v>28300.403999999999</v>
      </c>
      <c r="O40" s="203">
        <f t="shared" si="33"/>
        <v>3.0671421427767878</v>
      </c>
      <c r="P40" s="218"/>
      <c r="Q40" s="218"/>
      <c r="R40" s="202">
        <f>SUM(R41:R47)</f>
        <v>80140.622000000003</v>
      </c>
      <c r="S40" s="202">
        <f>SUM(S41:S47)</f>
        <v>382344.33100000001</v>
      </c>
      <c r="T40" s="176">
        <f t="shared" si="12"/>
        <v>4.7709179372228983</v>
      </c>
      <c r="U40" s="176">
        <f t="shared" si="13"/>
        <v>5.7251015246674779</v>
      </c>
      <c r="V40" s="15"/>
      <c r="W40" s="15"/>
      <c r="X40" s="72"/>
      <c r="Y40" s="72"/>
    </row>
    <row r="41" spans="1:36" ht="24.75" customHeight="1" x14ac:dyDescent="0.25">
      <c r="A41" s="618"/>
      <c r="B41" s="204" t="s">
        <v>7</v>
      </c>
      <c r="C41" s="213"/>
      <c r="D41" s="186">
        <f t="shared" ref="D41:E47" si="34">D7+D15+D23</f>
        <v>7253.93</v>
      </c>
      <c r="E41" s="186">
        <f t="shared" si="34"/>
        <v>34664.199000000001</v>
      </c>
      <c r="F41" s="182">
        <f t="shared" si="32"/>
        <v>4.7786784542999445</v>
      </c>
      <c r="G41" s="206">
        <f t="shared" ref="G41:H47" si="35">G7+G15+G23</f>
        <v>0</v>
      </c>
      <c r="H41" s="206">
        <f t="shared" si="35"/>
        <v>0</v>
      </c>
      <c r="I41" s="182"/>
      <c r="J41" s="181">
        <f t="shared" ref="J41:K47" si="36">J7+J15+J23</f>
        <v>1890.502</v>
      </c>
      <c r="K41" s="181">
        <f t="shared" si="36"/>
        <v>7754.4660000000003</v>
      </c>
      <c r="L41" s="182">
        <f t="shared" ref="L41:L46" si="37">K41/J41</f>
        <v>4.1018025899999051</v>
      </c>
      <c r="M41" s="181">
        <f t="shared" ref="M41:N47" si="38">M7+M15+M23</f>
        <v>0</v>
      </c>
      <c r="N41" s="181">
        <f t="shared" si="38"/>
        <v>0</v>
      </c>
      <c r="O41" s="182"/>
      <c r="P41" s="181">
        <f t="shared" ref="P41:Q41" si="39">P7+P15+P23+P31</f>
        <v>0</v>
      </c>
      <c r="Q41" s="186">
        <f t="shared" si="39"/>
        <v>0</v>
      </c>
      <c r="R41" s="181">
        <f t="shared" ref="R41:S47" si="40">R7+R15+R23</f>
        <v>9144.4320000000007</v>
      </c>
      <c r="S41" s="181">
        <f t="shared" si="40"/>
        <v>42418.664999999994</v>
      </c>
      <c r="T41" s="176">
        <f t="shared" si="12"/>
        <v>4.6387424609860943</v>
      </c>
      <c r="U41" s="176">
        <f t="shared" si="13"/>
        <v>5.5664909531833127</v>
      </c>
      <c r="V41" s="16"/>
      <c r="W41" s="16"/>
      <c r="X41" s="70"/>
      <c r="Y41" s="70"/>
    </row>
    <row r="42" spans="1:36" ht="24.75" customHeight="1" x14ac:dyDescent="0.25">
      <c r="A42" s="618"/>
      <c r="B42" s="204" t="s">
        <v>8</v>
      </c>
      <c r="C42" s="213"/>
      <c r="D42" s="186">
        <f t="shared" si="34"/>
        <v>0</v>
      </c>
      <c r="E42" s="186">
        <f t="shared" si="34"/>
        <v>0</v>
      </c>
      <c r="F42" s="182"/>
      <c r="G42" s="206">
        <f t="shared" si="35"/>
        <v>0</v>
      </c>
      <c r="H42" s="206">
        <f t="shared" si="35"/>
        <v>0</v>
      </c>
      <c r="I42" s="182"/>
      <c r="J42" s="181">
        <f t="shared" si="36"/>
        <v>0</v>
      </c>
      <c r="K42" s="181">
        <f t="shared" si="36"/>
        <v>0</v>
      </c>
      <c r="L42" s="182"/>
      <c r="M42" s="181">
        <f t="shared" si="38"/>
        <v>0</v>
      </c>
      <c r="N42" s="181">
        <f t="shared" si="38"/>
        <v>0</v>
      </c>
      <c r="O42" s="182"/>
      <c r="P42" s="181"/>
      <c r="Q42" s="186"/>
      <c r="R42" s="181">
        <f t="shared" si="40"/>
        <v>0</v>
      </c>
      <c r="S42" s="181">
        <f t="shared" si="40"/>
        <v>0</v>
      </c>
      <c r="T42" s="176"/>
      <c r="U42" s="176"/>
      <c r="V42" s="16"/>
      <c r="W42" s="16"/>
      <c r="X42" s="70"/>
      <c r="Y42" s="70"/>
    </row>
    <row r="43" spans="1:36" ht="24.75" customHeight="1" x14ac:dyDescent="0.25">
      <c r="A43" s="618"/>
      <c r="B43" s="204" t="s">
        <v>9</v>
      </c>
      <c r="C43" s="213"/>
      <c r="D43" s="186">
        <f t="shared" si="34"/>
        <v>0</v>
      </c>
      <c r="E43" s="186">
        <f t="shared" si="34"/>
        <v>0</v>
      </c>
      <c r="F43" s="182"/>
      <c r="G43" s="206">
        <f t="shared" si="35"/>
        <v>0</v>
      </c>
      <c r="H43" s="206">
        <f t="shared" si="35"/>
        <v>0</v>
      </c>
      <c r="I43" s="182"/>
      <c r="J43" s="181">
        <f t="shared" si="36"/>
        <v>0</v>
      </c>
      <c r="K43" s="181">
        <f t="shared" si="36"/>
        <v>0</v>
      </c>
      <c r="L43" s="182"/>
      <c r="M43" s="181">
        <f t="shared" si="38"/>
        <v>0</v>
      </c>
      <c r="N43" s="181">
        <f t="shared" si="38"/>
        <v>0</v>
      </c>
      <c r="O43" s="182"/>
      <c r="P43" s="181">
        <f t="shared" ref="P43:Q43" si="41">P9+P17+P25+P33</f>
        <v>0</v>
      </c>
      <c r="Q43" s="186">
        <f t="shared" si="41"/>
        <v>0</v>
      </c>
      <c r="R43" s="181">
        <f t="shared" si="40"/>
        <v>0</v>
      </c>
      <c r="S43" s="181">
        <f t="shared" si="40"/>
        <v>0</v>
      </c>
      <c r="T43" s="176"/>
      <c r="U43" s="176"/>
      <c r="V43" s="16"/>
      <c r="W43" s="16"/>
      <c r="X43" s="70"/>
      <c r="Y43" s="70"/>
      <c r="AB43" s="598" t="s">
        <v>32</v>
      </c>
      <c r="AC43" s="598"/>
      <c r="AD43" s="598"/>
      <c r="AE43" s="598"/>
      <c r="AF43" s="598"/>
      <c r="AG43" s="598"/>
    </row>
    <row r="44" spans="1:36" ht="24.75" customHeight="1" x14ac:dyDescent="0.25">
      <c r="A44" s="618"/>
      <c r="B44" s="204" t="s">
        <v>10</v>
      </c>
      <c r="C44" s="213"/>
      <c r="D44" s="186">
        <f t="shared" si="34"/>
        <v>32089.034</v>
      </c>
      <c r="E44" s="186">
        <f t="shared" si="34"/>
        <v>162837.56099999999</v>
      </c>
      <c r="F44" s="182">
        <f t="shared" si="32"/>
        <v>5.0745547840424239</v>
      </c>
      <c r="G44" s="181">
        <f t="shared" si="35"/>
        <v>1775.2170000000001</v>
      </c>
      <c r="H44" s="181">
        <f t="shared" si="35"/>
        <v>9231.6919999999991</v>
      </c>
      <c r="I44" s="182">
        <f t="shared" ref="I44" si="42">H44/G44</f>
        <v>5.2003174823134293</v>
      </c>
      <c r="J44" s="181">
        <f t="shared" si="36"/>
        <v>9654.7530000000006</v>
      </c>
      <c r="K44" s="181">
        <f t="shared" si="36"/>
        <v>43016.107999999993</v>
      </c>
      <c r="L44" s="182">
        <f t="shared" si="37"/>
        <v>4.4554332979828679</v>
      </c>
      <c r="M44" s="181">
        <f t="shared" si="38"/>
        <v>7817.7119999999995</v>
      </c>
      <c r="N44" s="181">
        <f t="shared" si="38"/>
        <v>24029.492999999999</v>
      </c>
      <c r="O44" s="182">
        <f t="shared" ref="O44:O46" si="43">N44/M44</f>
        <v>3.0737245117241465</v>
      </c>
      <c r="P44" s="181">
        <f t="shared" ref="P44:Q47" si="44">P10+P18+P26+P34</f>
        <v>0</v>
      </c>
      <c r="Q44" s="186">
        <f t="shared" si="44"/>
        <v>0</v>
      </c>
      <c r="R44" s="181">
        <f t="shared" si="40"/>
        <v>51336.716</v>
      </c>
      <c r="S44" s="181">
        <f t="shared" si="40"/>
        <v>239114.85399999999</v>
      </c>
      <c r="T44" s="176">
        <f t="shared" si="12"/>
        <v>4.6577746422268227</v>
      </c>
      <c r="U44" s="176">
        <f t="shared" si="13"/>
        <v>5.5893295706721871</v>
      </c>
      <c r="V44" s="16"/>
      <c r="W44" s="16"/>
      <c r="X44" s="70"/>
      <c r="Y44" s="70"/>
      <c r="AB44" s="598"/>
      <c r="AC44" s="598"/>
      <c r="AD44" s="598"/>
      <c r="AE44" s="598"/>
      <c r="AF44" s="598"/>
      <c r="AG44" s="598"/>
    </row>
    <row r="45" spans="1:36" ht="24.75" customHeight="1" x14ac:dyDescent="0.25">
      <c r="A45" s="618"/>
      <c r="B45" s="204" t="s">
        <v>11</v>
      </c>
      <c r="C45" s="213"/>
      <c r="D45" s="186">
        <f t="shared" si="34"/>
        <v>1727.7809999999999</v>
      </c>
      <c r="E45" s="186">
        <f t="shared" si="34"/>
        <v>8691.1509999999998</v>
      </c>
      <c r="F45" s="182">
        <f t="shared" si="32"/>
        <v>5.0302387860498525</v>
      </c>
      <c r="G45" s="206">
        <f t="shared" si="35"/>
        <v>0</v>
      </c>
      <c r="H45" s="206">
        <f t="shared" si="35"/>
        <v>0</v>
      </c>
      <c r="I45" s="182"/>
      <c r="J45" s="181">
        <f t="shared" si="36"/>
        <v>270.649</v>
      </c>
      <c r="K45" s="181">
        <f t="shared" si="36"/>
        <v>1330.45</v>
      </c>
      <c r="L45" s="182">
        <f t="shared" si="37"/>
        <v>4.9157765223592182</v>
      </c>
      <c r="M45" s="181">
        <f t="shared" si="38"/>
        <v>0</v>
      </c>
      <c r="N45" s="181">
        <f t="shared" si="38"/>
        <v>0</v>
      </c>
      <c r="O45" s="182"/>
      <c r="P45" s="181">
        <f t="shared" si="44"/>
        <v>0</v>
      </c>
      <c r="Q45" s="186">
        <f t="shared" si="44"/>
        <v>0</v>
      </c>
      <c r="R45" s="181">
        <f t="shared" si="40"/>
        <v>1998.4299999999998</v>
      </c>
      <c r="S45" s="181">
        <f t="shared" si="40"/>
        <v>10021.601000000001</v>
      </c>
      <c r="T45" s="176">
        <f t="shared" si="12"/>
        <v>5.0147370685988504</v>
      </c>
      <c r="U45" s="176">
        <f t="shared" si="13"/>
        <v>6.0176844823186206</v>
      </c>
      <c r="V45" s="16"/>
      <c r="W45" s="16"/>
      <c r="X45" s="70"/>
      <c r="Y45" s="70"/>
      <c r="AB45" s="598"/>
      <c r="AC45" s="598"/>
      <c r="AD45" s="598"/>
      <c r="AE45" s="598"/>
      <c r="AF45" s="598"/>
      <c r="AG45" s="598"/>
    </row>
    <row r="46" spans="1:36" ht="24.75" customHeight="1" x14ac:dyDescent="0.25">
      <c r="A46" s="618"/>
      <c r="B46" s="204" t="s">
        <v>12</v>
      </c>
      <c r="C46" s="213"/>
      <c r="D46" s="186">
        <f t="shared" si="34"/>
        <v>15026.355</v>
      </c>
      <c r="E46" s="186">
        <f t="shared" si="34"/>
        <v>80990.743000000002</v>
      </c>
      <c r="F46" s="182">
        <f t="shared" si="32"/>
        <v>5.3899127898948214</v>
      </c>
      <c r="G46" s="206">
        <f t="shared" si="35"/>
        <v>0</v>
      </c>
      <c r="H46" s="206">
        <f t="shared" si="35"/>
        <v>0</v>
      </c>
      <c r="I46" s="182"/>
      <c r="J46" s="181">
        <f t="shared" si="36"/>
        <v>1160.57</v>
      </c>
      <c r="K46" s="181">
        <f t="shared" si="36"/>
        <v>5210.7529999999997</v>
      </c>
      <c r="L46" s="182">
        <f t="shared" si="37"/>
        <v>4.4898222425187626</v>
      </c>
      <c r="M46" s="181">
        <f t="shared" si="38"/>
        <v>1409.25</v>
      </c>
      <c r="N46" s="181">
        <f t="shared" si="38"/>
        <v>4270.9110000000001</v>
      </c>
      <c r="O46" s="182">
        <f t="shared" si="43"/>
        <v>3.0306269292176689</v>
      </c>
      <c r="P46" s="181">
        <f t="shared" si="44"/>
        <v>0</v>
      </c>
      <c r="Q46" s="186">
        <f t="shared" si="44"/>
        <v>0</v>
      </c>
      <c r="R46" s="181">
        <f t="shared" si="40"/>
        <v>17596.174999999999</v>
      </c>
      <c r="S46" s="181">
        <f t="shared" si="40"/>
        <v>90472.407000000007</v>
      </c>
      <c r="T46" s="176">
        <f t="shared" si="12"/>
        <v>5.1415950909785799</v>
      </c>
      <c r="U46" s="176">
        <f t="shared" si="13"/>
        <v>6.1699141091742957</v>
      </c>
      <c r="V46" s="16"/>
      <c r="W46" s="16"/>
      <c r="X46" s="70"/>
      <c r="Y46" s="70"/>
      <c r="AB46" s="598"/>
      <c r="AC46" s="598"/>
      <c r="AD46" s="598"/>
      <c r="AE46" s="598"/>
      <c r="AF46" s="598"/>
      <c r="AG46" s="598"/>
    </row>
    <row r="47" spans="1:36" ht="24.75" customHeight="1" x14ac:dyDescent="0.25">
      <c r="A47" s="618"/>
      <c r="B47" s="204" t="s">
        <v>13</v>
      </c>
      <c r="C47" s="213"/>
      <c r="D47" s="186">
        <f t="shared" si="34"/>
        <v>64.869</v>
      </c>
      <c r="E47" s="186">
        <f t="shared" si="34"/>
        <v>316.80399999999997</v>
      </c>
      <c r="F47" s="182">
        <f t="shared" si="32"/>
        <v>4.8837503275832832</v>
      </c>
      <c r="G47" s="206">
        <f t="shared" si="35"/>
        <v>0</v>
      </c>
      <c r="H47" s="206">
        <f t="shared" si="35"/>
        <v>0</v>
      </c>
      <c r="I47" s="182"/>
      <c r="J47" s="181">
        <f t="shared" si="36"/>
        <v>0</v>
      </c>
      <c r="K47" s="181">
        <f t="shared" si="36"/>
        <v>0</v>
      </c>
      <c r="L47" s="182"/>
      <c r="M47" s="181">
        <f t="shared" si="38"/>
        <v>0</v>
      </c>
      <c r="N47" s="181">
        <f t="shared" si="38"/>
        <v>0</v>
      </c>
      <c r="O47" s="182"/>
      <c r="P47" s="181">
        <f t="shared" si="44"/>
        <v>0</v>
      </c>
      <c r="Q47" s="186">
        <f t="shared" si="44"/>
        <v>0</v>
      </c>
      <c r="R47" s="181">
        <f t="shared" si="40"/>
        <v>64.869</v>
      </c>
      <c r="S47" s="181">
        <f t="shared" si="40"/>
        <v>316.80399999999997</v>
      </c>
      <c r="T47" s="176">
        <f t="shared" si="12"/>
        <v>4.8837503275832832</v>
      </c>
      <c r="U47" s="176">
        <f t="shared" si="13"/>
        <v>5.8605003930999393</v>
      </c>
      <c r="V47" s="16"/>
      <c r="W47" s="16"/>
      <c r="X47" s="70"/>
      <c r="Y47" s="70"/>
    </row>
    <row r="48" spans="1:36" x14ac:dyDescent="0.25">
      <c r="E48" s="48"/>
      <c r="J48" s="48"/>
      <c r="K48" s="48"/>
      <c r="M48" s="48"/>
      <c r="N48" s="48"/>
      <c r="R48" s="48"/>
      <c r="S48" s="70"/>
      <c r="T48" s="70"/>
      <c r="U48" s="70"/>
    </row>
    <row r="49" spans="1:21" ht="21.75" customHeight="1" x14ac:dyDescent="0.25">
      <c r="B49" s="67"/>
      <c r="C49"/>
      <c r="R49" s="48"/>
      <c r="S49" s="619"/>
      <c r="T49" s="619"/>
      <c r="U49" s="619"/>
    </row>
    <row r="50" spans="1:21" s="22" customFormat="1" ht="18.75" x14ac:dyDescent="0.3">
      <c r="A50" s="21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ht="18.75" x14ac:dyDescent="0.3">
      <c r="A51" s="21"/>
      <c r="C51"/>
    </row>
    <row r="53" spans="1:21" x14ac:dyDescent="0.25">
      <c r="C53"/>
    </row>
    <row r="54" spans="1:21" x14ac:dyDescent="0.25">
      <c r="R54" s="48"/>
    </row>
  </sheetData>
  <mergeCells count="18">
    <mergeCell ref="S49:U49"/>
    <mergeCell ref="R1:T1"/>
    <mergeCell ref="X2:Y2"/>
    <mergeCell ref="Z2:AA2"/>
    <mergeCell ref="B4:B5"/>
    <mergeCell ref="C4:C5"/>
    <mergeCell ref="D4:F4"/>
    <mergeCell ref="G4:I4"/>
    <mergeCell ref="J4:L4"/>
    <mergeCell ref="M4:O4"/>
    <mergeCell ref="S3:T3"/>
    <mergeCell ref="X4:AC4"/>
    <mergeCell ref="B2:U2"/>
    <mergeCell ref="AE4:AJ4"/>
    <mergeCell ref="A6:A38"/>
    <mergeCell ref="A41:A47"/>
    <mergeCell ref="AB43:AG46"/>
    <mergeCell ref="R4:U4"/>
  </mergeCells>
  <dataValidations count="1">
    <dataValidation type="decimal" allowBlank="1" showErrorMessage="1" errorTitle="Ошибка" error="Допускается ввод только действительных чисел!" sqref="G30:H34 V39:AC39 AE6:AH13 G22:H28 J30:K38 E40 X35:X37 AE15:AH38 I41:I47 O41:O47 X15:AA34 J6:J13 R39:S39 AE39:AJ39 F40:F47 D22:D30 G38 O29:Q29 D38:D40 K6:K28 L41:L47 J15:J28 G29:L29 E39:O39 E22:E38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70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AL56"/>
  <sheetViews>
    <sheetView zoomScale="80" zoomScaleNormal="80" zoomScaleSheetLayoutView="9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Z39" sqref="Z39:AL39"/>
    </sheetView>
  </sheetViews>
  <sheetFormatPr defaultRowHeight="15" x14ac:dyDescent="0.25"/>
  <cols>
    <col min="1" max="1" width="2" customWidth="1"/>
    <col min="2" max="2" width="47.28515625" customWidth="1"/>
    <col min="3" max="3" width="8.7109375" style="3" customWidth="1"/>
    <col min="4" max="5" width="14.85546875" customWidth="1"/>
    <col min="6" max="6" width="14.7109375" customWidth="1"/>
    <col min="7" max="7" width="14.85546875" customWidth="1"/>
    <col min="8" max="12" width="15.140625" customWidth="1"/>
    <col min="13" max="14" width="15.42578125" customWidth="1"/>
    <col min="15" max="18" width="15.140625" customWidth="1"/>
    <col min="19" max="19" width="15.42578125" customWidth="1"/>
    <col min="20" max="20" width="15.5703125" customWidth="1"/>
    <col min="21" max="21" width="15" customWidth="1"/>
    <col min="22" max="22" width="15.42578125" customWidth="1"/>
    <col min="23" max="24" width="14.85546875" customWidth="1"/>
    <col min="25" max="25" width="29.7109375" customWidth="1"/>
    <col min="26" max="26" width="14.85546875" customWidth="1"/>
    <col min="27" max="27" width="14" customWidth="1"/>
    <col min="28" max="28" width="11.42578125" customWidth="1"/>
    <col min="29" max="29" width="15.7109375" customWidth="1"/>
    <col min="30" max="30" width="14.28515625" customWidth="1"/>
    <col min="31" max="31" width="14.7109375" customWidth="1"/>
    <col min="32" max="32" width="12" customWidth="1"/>
    <col min="33" max="36" width="14.5703125" customWidth="1"/>
    <col min="37" max="37" width="15.42578125" customWidth="1"/>
    <col min="38" max="38" width="14.28515625" customWidth="1"/>
  </cols>
  <sheetData>
    <row r="1" spans="1:38" ht="15.75" x14ac:dyDescent="0.25">
      <c r="U1" s="610" t="s">
        <v>71</v>
      </c>
      <c r="V1" s="610"/>
      <c r="W1" s="610"/>
    </row>
    <row r="2" spans="1:38" s="112" customFormat="1" ht="88.5" customHeight="1" x14ac:dyDescent="0.25">
      <c r="B2" s="612" t="s">
        <v>86</v>
      </c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  <c r="P2" s="623"/>
      <c r="Q2" s="623"/>
      <c r="R2" s="623"/>
      <c r="S2" s="623"/>
      <c r="T2" s="623"/>
      <c r="U2" s="623"/>
      <c r="V2" s="623"/>
      <c r="W2" s="623"/>
      <c r="X2" s="623"/>
      <c r="Y2" s="2"/>
      <c r="Z2" s="603">
        <v>3</v>
      </c>
      <c r="AA2" s="603"/>
      <c r="AB2" s="604">
        <v>5</v>
      </c>
      <c r="AC2" s="604"/>
    </row>
    <row r="3" spans="1:38" ht="24" thickBot="1" x14ac:dyDescent="0.3">
      <c r="V3" s="624"/>
      <c r="W3" s="624"/>
      <c r="X3" s="227"/>
      <c r="Y3" s="17"/>
      <c r="Z3" s="17"/>
      <c r="AA3" s="17"/>
      <c r="AB3" s="17"/>
      <c r="AC3" s="17"/>
      <c r="AD3" s="17"/>
      <c r="AE3" s="17"/>
    </row>
    <row r="4" spans="1:38" ht="40.5" customHeight="1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/>
      <c r="N4" s="608"/>
      <c r="O4" s="608" t="s">
        <v>19</v>
      </c>
      <c r="P4" s="608"/>
      <c r="Q4" s="608"/>
      <c r="R4" s="608"/>
      <c r="S4" s="608"/>
      <c r="T4" s="608"/>
      <c r="U4" s="625" t="s">
        <v>26</v>
      </c>
      <c r="V4" s="626"/>
      <c r="W4" s="626"/>
      <c r="X4" s="627"/>
      <c r="Y4" s="18"/>
      <c r="Z4" s="599" t="s">
        <v>16</v>
      </c>
      <c r="AA4" s="600"/>
      <c r="AB4" s="600"/>
      <c r="AC4" s="600"/>
      <c r="AD4" s="600"/>
      <c r="AE4" s="601"/>
      <c r="AG4" s="599" t="s">
        <v>19</v>
      </c>
      <c r="AH4" s="600"/>
      <c r="AI4" s="600"/>
      <c r="AJ4" s="600"/>
      <c r="AK4" s="600"/>
      <c r="AL4" s="601"/>
    </row>
    <row r="5" spans="1:38" ht="61.5" customHeight="1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87</v>
      </c>
      <c r="L5" s="163" t="s">
        <v>88</v>
      </c>
      <c r="M5" s="267" t="s">
        <v>23</v>
      </c>
      <c r="N5" s="164" t="s">
        <v>30</v>
      </c>
      <c r="O5" s="162" t="s">
        <v>24</v>
      </c>
      <c r="P5" s="163" t="s">
        <v>87</v>
      </c>
      <c r="Q5" s="270" t="s">
        <v>91</v>
      </c>
      <c r="R5" s="163" t="s">
        <v>88</v>
      </c>
      <c r="S5" s="163" t="s">
        <v>23</v>
      </c>
      <c r="T5" s="164" t="s">
        <v>30</v>
      </c>
      <c r="U5" s="167" t="s">
        <v>24</v>
      </c>
      <c r="V5" s="163" t="s">
        <v>23</v>
      </c>
      <c r="W5" s="164" t="s">
        <v>69</v>
      </c>
      <c r="X5" s="164" t="s">
        <v>81</v>
      </c>
      <c r="Y5" s="11"/>
      <c r="Z5" s="24" t="s">
        <v>5</v>
      </c>
      <c r="AA5" s="25" t="s">
        <v>27</v>
      </c>
      <c r="AB5" s="24" t="s">
        <v>29</v>
      </c>
      <c r="AC5" s="25" t="s">
        <v>28</v>
      </c>
      <c r="AD5" s="26" t="s">
        <v>20</v>
      </c>
      <c r="AE5" s="7" t="s">
        <v>21</v>
      </c>
      <c r="AG5" s="5" t="s">
        <v>5</v>
      </c>
      <c r="AH5" s="6" t="s">
        <v>18</v>
      </c>
      <c r="AI5" s="5" t="s">
        <v>29</v>
      </c>
      <c r="AJ5" s="6" t="s">
        <v>28</v>
      </c>
      <c r="AK5" s="7" t="s">
        <v>20</v>
      </c>
      <c r="AL5" s="7" t="s">
        <v>21</v>
      </c>
    </row>
    <row r="6" spans="1:38" ht="36" x14ac:dyDescent="0.25">
      <c r="A6" s="602"/>
      <c r="B6" s="168" t="s">
        <v>1</v>
      </c>
      <c r="C6" s="169">
        <v>100</v>
      </c>
      <c r="D6" s="170">
        <v>0</v>
      </c>
      <c r="E6" s="170">
        <v>0</v>
      </c>
      <c r="F6" s="171"/>
      <c r="G6" s="174">
        <v>0</v>
      </c>
      <c r="H6" s="174">
        <v>0</v>
      </c>
      <c r="I6" s="257"/>
      <c r="J6" s="174">
        <f>SUM(J7:J13)</f>
        <v>546.43799999999999</v>
      </c>
      <c r="K6" s="174">
        <f t="shared" ref="K6:M6" si="0">SUM(K7:K13)</f>
        <v>1503.0319999999999</v>
      </c>
      <c r="L6" s="174">
        <f t="shared" si="0"/>
        <v>1230.1659999999999</v>
      </c>
      <c r="M6" s="174">
        <f t="shared" si="0"/>
        <v>2733.1979999999999</v>
      </c>
      <c r="N6" s="176">
        <f t="shared" ref="N6:N13" si="1">M6/J6</f>
        <v>5.0018446740526832</v>
      </c>
      <c r="O6" s="174">
        <f>SUM(O7:O13)</f>
        <v>0</v>
      </c>
      <c r="P6" s="174">
        <f t="shared" ref="P6:Q6" si="2">SUM(P7:P13)</f>
        <v>0</v>
      </c>
      <c r="Q6" s="174">
        <f t="shared" si="2"/>
        <v>0</v>
      </c>
      <c r="R6" s="174">
        <f t="shared" ref="R6:S6" si="3">SUM(R7:R13)</f>
        <v>0</v>
      </c>
      <c r="S6" s="174">
        <f t="shared" si="3"/>
        <v>0</v>
      </c>
      <c r="T6" s="176" t="e">
        <f t="shared" ref="T6:T15" si="4">S6/O6</f>
        <v>#DIV/0!</v>
      </c>
      <c r="U6" s="174">
        <f>O6+J6+G6+D6</f>
        <v>546.43799999999999</v>
      </c>
      <c r="V6" s="175">
        <f t="shared" ref="V6:V47" si="5">S6+M6+H6+E6</f>
        <v>2733.1979999999999</v>
      </c>
      <c r="W6" s="176">
        <f>V6/U6</f>
        <v>5.0018446740526832</v>
      </c>
      <c r="X6" s="219">
        <f>W6*1.2</f>
        <v>6.0022136088632196</v>
      </c>
      <c r="Y6" s="12"/>
      <c r="Z6" s="50">
        <v>546.43799999999999</v>
      </c>
      <c r="AA6" s="50">
        <v>1503.0319999999999</v>
      </c>
      <c r="AB6" s="50">
        <f t="shared" ref="AB6" si="6">SUM(AB7:AB13)</f>
        <v>1.395</v>
      </c>
      <c r="AC6" s="50">
        <v>1230.1659999999999</v>
      </c>
      <c r="AD6" s="19">
        <f t="shared" ref="AD6:AD13" si="7">Z6</f>
        <v>546.43799999999999</v>
      </c>
      <c r="AE6" s="19">
        <f t="shared" ref="AE6:AE13" si="8">AA6+AC6</f>
        <v>2733.1979999999999</v>
      </c>
      <c r="AF6" s="48"/>
      <c r="AG6" s="86">
        <v>0</v>
      </c>
      <c r="AH6" s="86">
        <v>0</v>
      </c>
      <c r="AI6" s="86">
        <v>0</v>
      </c>
      <c r="AJ6" s="86">
        <v>0</v>
      </c>
      <c r="AK6" s="4">
        <f>AG6</f>
        <v>0</v>
      </c>
      <c r="AL6" s="87">
        <f>AH6+AJ6</f>
        <v>0</v>
      </c>
    </row>
    <row r="7" spans="1:38" ht="15.75" x14ac:dyDescent="0.25">
      <c r="A7" s="602"/>
      <c r="B7" s="179" t="s">
        <v>7</v>
      </c>
      <c r="C7" s="180">
        <v>111</v>
      </c>
      <c r="D7" s="181">
        <v>0</v>
      </c>
      <c r="E7" s="181">
        <v>0</v>
      </c>
      <c r="F7" s="182"/>
      <c r="G7" s="181">
        <v>0</v>
      </c>
      <c r="H7" s="181">
        <v>0</v>
      </c>
      <c r="I7" s="259"/>
      <c r="J7" s="181">
        <v>0</v>
      </c>
      <c r="K7" s="181">
        <v>0</v>
      </c>
      <c r="L7" s="181">
        <v>0</v>
      </c>
      <c r="M7" s="181">
        <f>K7+L7</f>
        <v>0</v>
      </c>
      <c r="N7" s="176" t="e">
        <f t="shared" si="1"/>
        <v>#DIV/0!</v>
      </c>
      <c r="O7" s="181">
        <v>0</v>
      </c>
      <c r="P7" s="181">
        <v>0</v>
      </c>
      <c r="Q7" s="181">
        <v>0</v>
      </c>
      <c r="R7" s="181">
        <v>0</v>
      </c>
      <c r="S7" s="186">
        <f>R7+P7</f>
        <v>0</v>
      </c>
      <c r="T7" s="182" t="e">
        <f t="shared" si="4"/>
        <v>#DIV/0!</v>
      </c>
      <c r="U7" s="174">
        <f t="shared" ref="U7:U13" si="9">O7+J7+G7+D7</f>
        <v>0</v>
      </c>
      <c r="V7" s="175">
        <f t="shared" si="5"/>
        <v>0</v>
      </c>
      <c r="W7" s="176" t="e">
        <f t="shared" ref="W7:W47" si="10">V7/U7</f>
        <v>#DIV/0!</v>
      </c>
      <c r="X7" s="219" t="e">
        <f t="shared" ref="X7:X47" si="11">W7*1.2</f>
        <v>#DIV/0!</v>
      </c>
      <c r="Y7" s="13"/>
      <c r="Z7" s="51">
        <v>0</v>
      </c>
      <c r="AA7" s="51">
        <v>0</v>
      </c>
      <c r="AB7" s="51">
        <v>0</v>
      </c>
      <c r="AC7" s="51">
        <v>0</v>
      </c>
      <c r="AD7" s="19">
        <f t="shared" si="7"/>
        <v>0</v>
      </c>
      <c r="AE7" s="19">
        <f t="shared" si="8"/>
        <v>0</v>
      </c>
      <c r="AF7" s="48"/>
      <c r="AG7" s="27">
        <v>0</v>
      </c>
      <c r="AH7" s="27">
        <v>0</v>
      </c>
      <c r="AI7" s="27">
        <v>0</v>
      </c>
      <c r="AJ7" s="27">
        <v>0</v>
      </c>
      <c r="AK7" s="4">
        <f t="shared" ref="AK7:AK29" si="12">AG7</f>
        <v>0</v>
      </c>
      <c r="AL7" s="87">
        <f t="shared" ref="AL7:AL29" si="13">AH7+AJ7</f>
        <v>0</v>
      </c>
    </row>
    <row r="8" spans="1:38" ht="15.75" x14ac:dyDescent="0.25">
      <c r="A8" s="602"/>
      <c r="B8" s="179" t="s">
        <v>8</v>
      </c>
      <c r="C8" s="180">
        <v>121</v>
      </c>
      <c r="D8" s="181">
        <v>0</v>
      </c>
      <c r="E8" s="181">
        <v>0</v>
      </c>
      <c r="F8" s="182"/>
      <c r="G8" s="181">
        <v>0</v>
      </c>
      <c r="H8" s="181">
        <v>0</v>
      </c>
      <c r="I8" s="259"/>
      <c r="J8" s="181">
        <v>0</v>
      </c>
      <c r="K8" s="181">
        <v>0</v>
      </c>
      <c r="L8" s="181">
        <v>0</v>
      </c>
      <c r="M8" s="181">
        <f t="shared" ref="M8:M29" si="14">K8+L8</f>
        <v>0</v>
      </c>
      <c r="N8" s="176" t="e">
        <f t="shared" si="1"/>
        <v>#DIV/0!</v>
      </c>
      <c r="O8" s="181">
        <v>0</v>
      </c>
      <c r="P8" s="181">
        <v>0</v>
      </c>
      <c r="Q8" s="181">
        <v>0</v>
      </c>
      <c r="R8" s="181">
        <v>0</v>
      </c>
      <c r="S8" s="186">
        <f t="shared" ref="S8:S38" si="15">R8+P8</f>
        <v>0</v>
      </c>
      <c r="T8" s="182" t="e">
        <f t="shared" si="4"/>
        <v>#DIV/0!</v>
      </c>
      <c r="U8" s="174">
        <f t="shared" si="9"/>
        <v>0</v>
      </c>
      <c r="V8" s="175">
        <f t="shared" si="5"/>
        <v>0</v>
      </c>
      <c r="W8" s="176" t="e">
        <f t="shared" si="10"/>
        <v>#DIV/0!</v>
      </c>
      <c r="X8" s="219" t="e">
        <f t="shared" si="11"/>
        <v>#DIV/0!</v>
      </c>
      <c r="Y8" s="13"/>
      <c r="Z8" s="51">
        <v>0</v>
      </c>
      <c r="AA8" s="51">
        <v>0</v>
      </c>
      <c r="AB8" s="51">
        <v>0</v>
      </c>
      <c r="AC8" s="51">
        <v>0</v>
      </c>
      <c r="AD8" s="19">
        <f t="shared" si="7"/>
        <v>0</v>
      </c>
      <c r="AE8" s="19">
        <f t="shared" si="8"/>
        <v>0</v>
      </c>
      <c r="AF8" s="48"/>
      <c r="AG8" s="27">
        <v>0</v>
      </c>
      <c r="AH8" s="27">
        <v>0</v>
      </c>
      <c r="AI8" s="27">
        <v>0</v>
      </c>
      <c r="AJ8" s="27">
        <v>0</v>
      </c>
      <c r="AK8" s="4">
        <f t="shared" si="12"/>
        <v>0</v>
      </c>
      <c r="AL8" s="87">
        <f t="shared" si="13"/>
        <v>0</v>
      </c>
    </row>
    <row r="9" spans="1:38" ht="15.75" x14ac:dyDescent="0.25">
      <c r="A9" s="602"/>
      <c r="B9" s="179" t="s">
        <v>9</v>
      </c>
      <c r="C9" s="180">
        <v>131</v>
      </c>
      <c r="D9" s="181">
        <v>0</v>
      </c>
      <c r="E9" s="181">
        <v>0</v>
      </c>
      <c r="F9" s="182"/>
      <c r="G9" s="181">
        <v>0</v>
      </c>
      <c r="H9" s="181">
        <v>0</v>
      </c>
      <c r="I9" s="259"/>
      <c r="J9" s="181">
        <v>0</v>
      </c>
      <c r="K9" s="181">
        <v>0</v>
      </c>
      <c r="L9" s="181">
        <v>0</v>
      </c>
      <c r="M9" s="181">
        <f t="shared" si="14"/>
        <v>0</v>
      </c>
      <c r="N9" s="176" t="e">
        <f t="shared" si="1"/>
        <v>#DIV/0!</v>
      </c>
      <c r="O9" s="181">
        <v>0</v>
      </c>
      <c r="P9" s="181">
        <v>0</v>
      </c>
      <c r="Q9" s="181">
        <v>0</v>
      </c>
      <c r="R9" s="181">
        <v>0</v>
      </c>
      <c r="S9" s="186">
        <f t="shared" si="15"/>
        <v>0</v>
      </c>
      <c r="T9" s="182" t="e">
        <f t="shared" si="4"/>
        <v>#DIV/0!</v>
      </c>
      <c r="U9" s="174">
        <f t="shared" si="9"/>
        <v>0</v>
      </c>
      <c r="V9" s="175">
        <f t="shared" si="5"/>
        <v>0</v>
      </c>
      <c r="W9" s="176" t="e">
        <f t="shared" si="10"/>
        <v>#DIV/0!</v>
      </c>
      <c r="X9" s="219" t="e">
        <f t="shared" si="11"/>
        <v>#DIV/0!</v>
      </c>
      <c r="Y9" s="13"/>
      <c r="Z9" s="51">
        <v>0</v>
      </c>
      <c r="AA9" s="51">
        <v>0</v>
      </c>
      <c r="AB9" s="51">
        <v>0</v>
      </c>
      <c r="AC9" s="51">
        <v>0</v>
      </c>
      <c r="AD9" s="19">
        <f t="shared" si="7"/>
        <v>0</v>
      </c>
      <c r="AE9" s="19">
        <f t="shared" si="8"/>
        <v>0</v>
      </c>
      <c r="AF9" s="48"/>
      <c r="AG9" s="27">
        <v>0</v>
      </c>
      <c r="AH9" s="27">
        <v>0</v>
      </c>
      <c r="AI9" s="27">
        <v>0</v>
      </c>
      <c r="AJ9" s="27">
        <v>0</v>
      </c>
      <c r="AK9" s="4">
        <f t="shared" si="12"/>
        <v>0</v>
      </c>
      <c r="AL9" s="87">
        <f t="shared" si="13"/>
        <v>0</v>
      </c>
    </row>
    <row r="10" spans="1:38" ht="15.75" x14ac:dyDescent="0.25">
      <c r="A10" s="602"/>
      <c r="B10" s="179" t="s">
        <v>10</v>
      </c>
      <c r="C10" s="180">
        <v>141</v>
      </c>
      <c r="D10" s="181">
        <v>0</v>
      </c>
      <c r="E10" s="181">
        <v>0</v>
      </c>
      <c r="F10" s="182"/>
      <c r="G10" s="181">
        <v>0</v>
      </c>
      <c r="H10" s="181">
        <v>0</v>
      </c>
      <c r="I10" s="259"/>
      <c r="J10" s="181">
        <v>546.43799999999999</v>
      </c>
      <c r="K10" s="181">
        <v>1503.0319999999999</v>
      </c>
      <c r="L10" s="181">
        <v>1230.1659999999999</v>
      </c>
      <c r="M10" s="181">
        <f t="shared" si="14"/>
        <v>2733.1979999999999</v>
      </c>
      <c r="N10" s="176">
        <f t="shared" si="1"/>
        <v>5.0018446740526832</v>
      </c>
      <c r="O10" s="181">
        <v>0</v>
      </c>
      <c r="P10" s="181">
        <v>0</v>
      </c>
      <c r="Q10" s="181">
        <v>0</v>
      </c>
      <c r="R10" s="181">
        <v>0</v>
      </c>
      <c r="S10" s="186">
        <f t="shared" si="15"/>
        <v>0</v>
      </c>
      <c r="T10" s="182" t="e">
        <f t="shared" si="4"/>
        <v>#DIV/0!</v>
      </c>
      <c r="U10" s="174">
        <f t="shared" si="9"/>
        <v>546.43799999999999</v>
      </c>
      <c r="V10" s="175">
        <f t="shared" si="5"/>
        <v>2733.1979999999999</v>
      </c>
      <c r="W10" s="176">
        <f t="shared" si="10"/>
        <v>5.0018446740526832</v>
      </c>
      <c r="X10" s="219">
        <f t="shared" si="11"/>
        <v>6.0022136088632196</v>
      </c>
      <c r="Y10" s="12"/>
      <c r="Z10" s="51">
        <v>546.43799999999999</v>
      </c>
      <c r="AA10" s="51">
        <v>1503.0319999999999</v>
      </c>
      <c r="AB10" s="51">
        <v>1.395</v>
      </c>
      <c r="AC10" s="51">
        <v>1230.1659999999999</v>
      </c>
      <c r="AD10" s="19">
        <f t="shared" si="7"/>
        <v>546.43799999999999</v>
      </c>
      <c r="AE10" s="19">
        <f t="shared" si="8"/>
        <v>2733.1979999999999</v>
      </c>
      <c r="AF10" s="48"/>
      <c r="AG10" s="27">
        <v>0</v>
      </c>
      <c r="AH10" s="27">
        <v>0</v>
      </c>
      <c r="AI10" s="27">
        <v>0</v>
      </c>
      <c r="AJ10" s="27">
        <v>0</v>
      </c>
      <c r="AK10" s="4">
        <f t="shared" si="12"/>
        <v>0</v>
      </c>
      <c r="AL10" s="87">
        <f t="shared" si="13"/>
        <v>0</v>
      </c>
    </row>
    <row r="11" spans="1:38" ht="15.75" x14ac:dyDescent="0.25">
      <c r="A11" s="602"/>
      <c r="B11" s="179" t="s">
        <v>11</v>
      </c>
      <c r="C11" s="180">
        <v>151</v>
      </c>
      <c r="D11" s="181">
        <v>0</v>
      </c>
      <c r="E11" s="181">
        <v>0</v>
      </c>
      <c r="F11" s="182"/>
      <c r="G11" s="181">
        <v>0</v>
      </c>
      <c r="H11" s="181">
        <v>0</v>
      </c>
      <c r="I11" s="259"/>
      <c r="J11" s="181">
        <v>0</v>
      </c>
      <c r="K11" s="181">
        <v>0</v>
      </c>
      <c r="L11" s="181">
        <v>0</v>
      </c>
      <c r="M11" s="181">
        <f t="shared" si="14"/>
        <v>0</v>
      </c>
      <c r="N11" s="176" t="e">
        <f t="shared" si="1"/>
        <v>#DIV/0!</v>
      </c>
      <c r="O11" s="181">
        <v>0</v>
      </c>
      <c r="P11" s="181">
        <v>0</v>
      </c>
      <c r="Q11" s="181">
        <v>0</v>
      </c>
      <c r="R11" s="181">
        <v>0</v>
      </c>
      <c r="S11" s="186">
        <f t="shared" si="15"/>
        <v>0</v>
      </c>
      <c r="T11" s="182" t="e">
        <f t="shared" si="4"/>
        <v>#DIV/0!</v>
      </c>
      <c r="U11" s="174">
        <f t="shared" si="9"/>
        <v>0</v>
      </c>
      <c r="V11" s="175">
        <f t="shared" si="5"/>
        <v>0</v>
      </c>
      <c r="W11" s="176" t="e">
        <f t="shared" si="10"/>
        <v>#DIV/0!</v>
      </c>
      <c r="X11" s="219" t="e">
        <f t="shared" si="11"/>
        <v>#DIV/0!</v>
      </c>
      <c r="Y11" s="13"/>
      <c r="Z11" s="51">
        <v>0</v>
      </c>
      <c r="AA11" s="51">
        <v>0</v>
      </c>
      <c r="AB11" s="51">
        <v>0</v>
      </c>
      <c r="AC11" s="51">
        <v>0</v>
      </c>
      <c r="AD11" s="19">
        <f t="shared" si="7"/>
        <v>0</v>
      </c>
      <c r="AE11" s="19">
        <f t="shared" si="8"/>
        <v>0</v>
      </c>
      <c r="AF11" s="48"/>
      <c r="AG11" s="27">
        <v>0</v>
      </c>
      <c r="AH11" s="27">
        <v>0</v>
      </c>
      <c r="AI11" s="27">
        <v>0</v>
      </c>
      <c r="AJ11" s="27">
        <v>0</v>
      </c>
      <c r="AK11" s="4">
        <f t="shared" si="12"/>
        <v>0</v>
      </c>
      <c r="AL11" s="87">
        <f t="shared" si="13"/>
        <v>0</v>
      </c>
    </row>
    <row r="12" spans="1:38" ht="15.75" x14ac:dyDescent="0.25">
      <c r="A12" s="602"/>
      <c r="B12" s="179" t="s">
        <v>12</v>
      </c>
      <c r="C12" s="180">
        <v>161</v>
      </c>
      <c r="D12" s="181">
        <v>0</v>
      </c>
      <c r="E12" s="181">
        <v>0</v>
      </c>
      <c r="F12" s="182"/>
      <c r="G12" s="181">
        <v>0</v>
      </c>
      <c r="H12" s="181">
        <v>0</v>
      </c>
      <c r="I12" s="259"/>
      <c r="J12" s="181">
        <v>0</v>
      </c>
      <c r="K12" s="181">
        <v>0</v>
      </c>
      <c r="L12" s="181">
        <v>0</v>
      </c>
      <c r="M12" s="181">
        <f t="shared" si="14"/>
        <v>0</v>
      </c>
      <c r="N12" s="176" t="e">
        <f t="shared" si="1"/>
        <v>#DIV/0!</v>
      </c>
      <c r="O12" s="181">
        <v>0</v>
      </c>
      <c r="P12" s="181">
        <v>0</v>
      </c>
      <c r="Q12" s="181">
        <v>0</v>
      </c>
      <c r="R12" s="181">
        <v>0</v>
      </c>
      <c r="S12" s="186">
        <f t="shared" si="15"/>
        <v>0</v>
      </c>
      <c r="T12" s="182" t="e">
        <f t="shared" si="4"/>
        <v>#DIV/0!</v>
      </c>
      <c r="U12" s="174">
        <f t="shared" si="9"/>
        <v>0</v>
      </c>
      <c r="V12" s="175">
        <f t="shared" si="5"/>
        <v>0</v>
      </c>
      <c r="W12" s="176" t="e">
        <f t="shared" si="10"/>
        <v>#DIV/0!</v>
      </c>
      <c r="X12" s="219" t="e">
        <f t="shared" si="11"/>
        <v>#DIV/0!</v>
      </c>
      <c r="Y12" s="13"/>
      <c r="Z12" s="51">
        <v>0</v>
      </c>
      <c r="AA12" s="51">
        <v>0</v>
      </c>
      <c r="AB12" s="51">
        <v>0</v>
      </c>
      <c r="AC12" s="51">
        <v>0</v>
      </c>
      <c r="AD12" s="19">
        <f t="shared" si="7"/>
        <v>0</v>
      </c>
      <c r="AE12" s="19">
        <f t="shared" si="8"/>
        <v>0</v>
      </c>
      <c r="AF12" s="48"/>
      <c r="AG12" s="27">
        <v>0</v>
      </c>
      <c r="AH12" s="27">
        <v>0</v>
      </c>
      <c r="AI12" s="27">
        <v>0</v>
      </c>
      <c r="AJ12" s="27">
        <v>0</v>
      </c>
      <c r="AK12" s="4">
        <f t="shared" si="12"/>
        <v>0</v>
      </c>
      <c r="AL12" s="87">
        <f t="shared" si="13"/>
        <v>0</v>
      </c>
    </row>
    <row r="13" spans="1:38" ht="15.75" x14ac:dyDescent="0.25">
      <c r="A13" s="602"/>
      <c r="B13" s="179" t="s">
        <v>13</v>
      </c>
      <c r="C13" s="180">
        <v>171</v>
      </c>
      <c r="D13" s="181">
        <v>0</v>
      </c>
      <c r="E13" s="181">
        <v>0</v>
      </c>
      <c r="F13" s="181"/>
      <c r="G13" s="181">
        <v>0</v>
      </c>
      <c r="H13" s="181">
        <v>0</v>
      </c>
      <c r="I13" s="258"/>
      <c r="J13" s="181">
        <v>0</v>
      </c>
      <c r="K13" s="181">
        <v>0</v>
      </c>
      <c r="L13" s="181">
        <v>0</v>
      </c>
      <c r="M13" s="181">
        <f t="shared" si="14"/>
        <v>0</v>
      </c>
      <c r="N13" s="176" t="e">
        <f t="shared" si="1"/>
        <v>#DIV/0!</v>
      </c>
      <c r="O13" s="181">
        <v>0</v>
      </c>
      <c r="P13" s="181">
        <v>0</v>
      </c>
      <c r="Q13" s="181">
        <v>0</v>
      </c>
      <c r="R13" s="181">
        <v>0</v>
      </c>
      <c r="S13" s="186">
        <f t="shared" si="15"/>
        <v>0</v>
      </c>
      <c r="T13" s="181" t="e">
        <f t="shared" si="4"/>
        <v>#DIV/0!</v>
      </c>
      <c r="U13" s="174">
        <f t="shared" si="9"/>
        <v>0</v>
      </c>
      <c r="V13" s="175">
        <f t="shared" si="5"/>
        <v>0</v>
      </c>
      <c r="W13" s="176" t="e">
        <f t="shared" si="10"/>
        <v>#DIV/0!</v>
      </c>
      <c r="X13" s="219" t="e">
        <f t="shared" si="11"/>
        <v>#DIV/0!</v>
      </c>
      <c r="Y13" s="13"/>
      <c r="Z13" s="51">
        <v>0</v>
      </c>
      <c r="AA13" s="51">
        <v>0</v>
      </c>
      <c r="AB13" s="51">
        <v>0</v>
      </c>
      <c r="AC13" s="51">
        <v>0</v>
      </c>
      <c r="AD13" s="19">
        <f t="shared" si="7"/>
        <v>0</v>
      </c>
      <c r="AE13" s="19">
        <f t="shared" si="8"/>
        <v>0</v>
      </c>
      <c r="AF13" s="48"/>
      <c r="AG13" s="27">
        <v>0</v>
      </c>
      <c r="AH13" s="27">
        <v>0</v>
      </c>
      <c r="AI13" s="27">
        <v>0</v>
      </c>
      <c r="AJ13" s="27">
        <v>0</v>
      </c>
      <c r="AK13" s="4">
        <f t="shared" si="12"/>
        <v>0</v>
      </c>
      <c r="AL13" s="87">
        <f t="shared" si="13"/>
        <v>0</v>
      </c>
    </row>
    <row r="14" spans="1:38" ht="36" x14ac:dyDescent="0.25">
      <c r="A14" s="602"/>
      <c r="B14" s="168" t="s">
        <v>17</v>
      </c>
      <c r="C14" s="169">
        <v>200</v>
      </c>
      <c r="D14" s="184">
        <v>0</v>
      </c>
      <c r="E14" s="184">
        <v>0</v>
      </c>
      <c r="F14" s="176"/>
      <c r="G14" s="184">
        <f>SUM(G15:G21)</f>
        <v>0</v>
      </c>
      <c r="H14" s="184">
        <f>SUM(H15:H21)</f>
        <v>0</v>
      </c>
      <c r="I14" s="256"/>
      <c r="J14" s="170">
        <f>SUM(J15:J21)</f>
        <v>10139.041999999998</v>
      </c>
      <c r="K14" s="170">
        <f t="shared" ref="K14:M14" si="16">SUM(K15:K21)</f>
        <v>34790.04</v>
      </c>
      <c r="L14" s="170">
        <f t="shared" si="16"/>
        <v>15978.014999999999</v>
      </c>
      <c r="M14" s="170">
        <f t="shared" si="16"/>
        <v>50768.055</v>
      </c>
      <c r="N14" s="176">
        <f>M14/J14</f>
        <v>5.0071846038314085</v>
      </c>
      <c r="O14" s="174">
        <f>SUM(O15:O21)</f>
        <v>13485.437000000002</v>
      </c>
      <c r="P14" s="174">
        <f t="shared" ref="P14:Q14" si="17">SUM(P15:P21)</f>
        <v>26394.815000000002</v>
      </c>
      <c r="Q14" s="174">
        <f t="shared" si="17"/>
        <v>14.224999999999998</v>
      </c>
      <c r="R14" s="174">
        <f t="shared" ref="R14:S14" si="18">SUM(R15:R21)</f>
        <v>12872.182999999999</v>
      </c>
      <c r="S14" s="174">
        <f t="shared" si="18"/>
        <v>39266.998</v>
      </c>
      <c r="T14" s="176">
        <f t="shared" si="4"/>
        <v>2.9118076040101624</v>
      </c>
      <c r="U14" s="174">
        <f t="shared" ref="U14:U29" si="19">O14+J14+G14+D14</f>
        <v>23624.478999999999</v>
      </c>
      <c r="V14" s="175">
        <f t="shared" si="5"/>
        <v>90035.053</v>
      </c>
      <c r="W14" s="176">
        <f t="shared" si="10"/>
        <v>3.811091580051353</v>
      </c>
      <c r="X14" s="219">
        <f t="shared" si="11"/>
        <v>4.5733098960616232</v>
      </c>
      <c r="Y14" s="12"/>
      <c r="Z14" s="69">
        <v>10139.041999999998</v>
      </c>
      <c r="AA14" s="69">
        <v>34790.04</v>
      </c>
      <c r="AB14" s="69">
        <f t="shared" ref="AB14" si="20">SUM(AB15:AB21)</f>
        <v>18.117999999999999</v>
      </c>
      <c r="AC14" s="69">
        <v>15978.014999999999</v>
      </c>
      <c r="AD14" s="19">
        <f>Z14</f>
        <v>10139.041999999998</v>
      </c>
      <c r="AE14" s="19">
        <f>AA14+AC14</f>
        <v>50768.055</v>
      </c>
      <c r="AF14" s="48"/>
      <c r="AG14" s="69">
        <v>13485.437000000002</v>
      </c>
      <c r="AH14" s="69">
        <v>26394.815000000002</v>
      </c>
      <c r="AI14" s="69">
        <v>14.224999999999998</v>
      </c>
      <c r="AJ14" s="69">
        <v>12872.182999999999</v>
      </c>
      <c r="AK14" s="4">
        <f t="shared" si="12"/>
        <v>13485.437000000002</v>
      </c>
      <c r="AL14" s="87">
        <f>AH14+AJ14</f>
        <v>39266.998</v>
      </c>
    </row>
    <row r="15" spans="1:38" ht="15.75" x14ac:dyDescent="0.25">
      <c r="A15" s="602"/>
      <c r="B15" s="179" t="s">
        <v>7</v>
      </c>
      <c r="C15" s="180">
        <v>211</v>
      </c>
      <c r="D15" s="185">
        <v>0</v>
      </c>
      <c r="E15" s="185">
        <v>0</v>
      </c>
      <c r="F15" s="183"/>
      <c r="G15" s="185">
        <v>0</v>
      </c>
      <c r="H15" s="185">
        <v>0</v>
      </c>
      <c r="I15" s="259"/>
      <c r="J15" s="181">
        <v>823.76800000000003</v>
      </c>
      <c r="K15" s="181">
        <v>2584.2460000000001</v>
      </c>
      <c r="L15" s="181">
        <v>1273.8999999999999</v>
      </c>
      <c r="M15" s="181">
        <f t="shared" si="14"/>
        <v>3858.1459999999997</v>
      </c>
      <c r="N15" s="182">
        <f t="shared" ref="N15:N26" si="21">M15/J15</f>
        <v>4.6835346845228267</v>
      </c>
      <c r="O15" s="181">
        <v>0</v>
      </c>
      <c r="P15" s="181">
        <v>0</v>
      </c>
      <c r="Q15" s="181">
        <v>0</v>
      </c>
      <c r="R15" s="181">
        <v>0</v>
      </c>
      <c r="S15" s="186">
        <f t="shared" si="15"/>
        <v>0</v>
      </c>
      <c r="T15" s="182" t="e">
        <f t="shared" si="4"/>
        <v>#DIV/0!</v>
      </c>
      <c r="U15" s="187">
        <f t="shared" si="19"/>
        <v>823.76800000000003</v>
      </c>
      <c r="V15" s="175">
        <f t="shared" si="5"/>
        <v>3858.1459999999997</v>
      </c>
      <c r="W15" s="176">
        <f t="shared" si="10"/>
        <v>4.6835346845228267</v>
      </c>
      <c r="X15" s="219">
        <f t="shared" si="11"/>
        <v>5.6202416214273923</v>
      </c>
      <c r="Y15" s="13"/>
      <c r="Z15" s="68">
        <v>823.76800000000003</v>
      </c>
      <c r="AA15" s="68">
        <v>2584.2460000000001</v>
      </c>
      <c r="AB15" s="52">
        <v>1.4450000000000001</v>
      </c>
      <c r="AC15" s="52">
        <v>1273.8999999999999</v>
      </c>
      <c r="AD15" s="19">
        <f t="shared" ref="AD15:AD29" si="22">Z15</f>
        <v>823.76800000000003</v>
      </c>
      <c r="AE15" s="19">
        <f>AA15+AC15</f>
        <v>3858.1459999999997</v>
      </c>
      <c r="AF15" s="48"/>
      <c r="AG15" s="27">
        <v>0</v>
      </c>
      <c r="AH15" s="27">
        <v>0</v>
      </c>
      <c r="AI15" s="27">
        <v>0</v>
      </c>
      <c r="AJ15" s="27">
        <v>0</v>
      </c>
      <c r="AK15" s="4">
        <f t="shared" si="12"/>
        <v>0</v>
      </c>
      <c r="AL15" s="87">
        <f>AH15+AJ15</f>
        <v>0</v>
      </c>
    </row>
    <row r="16" spans="1:38" ht="15.75" x14ac:dyDescent="0.25">
      <c r="A16" s="602"/>
      <c r="B16" s="179" t="s">
        <v>8</v>
      </c>
      <c r="C16" s="180">
        <v>221</v>
      </c>
      <c r="D16" s="185">
        <v>0</v>
      </c>
      <c r="E16" s="185">
        <v>0</v>
      </c>
      <c r="F16" s="183"/>
      <c r="G16" s="185">
        <v>0</v>
      </c>
      <c r="H16" s="185">
        <v>0</v>
      </c>
      <c r="I16" s="259"/>
      <c r="J16" s="181">
        <v>0</v>
      </c>
      <c r="K16" s="181">
        <v>0</v>
      </c>
      <c r="L16" s="181">
        <v>0</v>
      </c>
      <c r="M16" s="181">
        <f t="shared" si="14"/>
        <v>0</v>
      </c>
      <c r="N16" s="182"/>
      <c r="O16" s="181">
        <v>0</v>
      </c>
      <c r="P16" s="181">
        <v>0</v>
      </c>
      <c r="Q16" s="181">
        <v>0</v>
      </c>
      <c r="R16" s="181">
        <v>0</v>
      </c>
      <c r="S16" s="186">
        <f t="shared" si="15"/>
        <v>0</v>
      </c>
      <c r="T16" s="182"/>
      <c r="U16" s="187">
        <f t="shared" si="19"/>
        <v>0</v>
      </c>
      <c r="V16" s="175">
        <f t="shared" si="5"/>
        <v>0</v>
      </c>
      <c r="W16" s="176" t="e">
        <f t="shared" si="10"/>
        <v>#DIV/0!</v>
      </c>
      <c r="X16" s="219" t="e">
        <f t="shared" si="11"/>
        <v>#DIV/0!</v>
      </c>
      <c r="Y16" s="13"/>
      <c r="Z16" s="68">
        <v>0</v>
      </c>
      <c r="AA16" s="68">
        <v>0</v>
      </c>
      <c r="AB16" s="52">
        <v>0</v>
      </c>
      <c r="AC16" s="52">
        <v>0</v>
      </c>
      <c r="AD16" s="19">
        <f t="shared" si="22"/>
        <v>0</v>
      </c>
      <c r="AE16" s="19">
        <f t="shared" ref="AE16:AE29" si="23">AA16+AC16</f>
        <v>0</v>
      </c>
      <c r="AF16" s="48"/>
      <c r="AG16" s="27">
        <v>0</v>
      </c>
      <c r="AH16" s="27">
        <v>0</v>
      </c>
      <c r="AI16" s="27">
        <v>0</v>
      </c>
      <c r="AJ16" s="27">
        <v>0</v>
      </c>
      <c r="AK16" s="4">
        <f t="shared" si="12"/>
        <v>0</v>
      </c>
      <c r="AL16" s="87">
        <f t="shared" si="13"/>
        <v>0</v>
      </c>
    </row>
    <row r="17" spans="1:38" ht="15.75" x14ac:dyDescent="0.25">
      <c r="A17" s="602"/>
      <c r="B17" s="179" t="s">
        <v>9</v>
      </c>
      <c r="C17" s="180">
        <v>231</v>
      </c>
      <c r="D17" s="185">
        <v>0</v>
      </c>
      <c r="E17" s="185">
        <v>0</v>
      </c>
      <c r="F17" s="183"/>
      <c r="G17" s="185">
        <v>0</v>
      </c>
      <c r="H17" s="185">
        <v>0</v>
      </c>
      <c r="I17" s="259"/>
      <c r="J17" s="181">
        <v>0</v>
      </c>
      <c r="K17" s="181">
        <v>0</v>
      </c>
      <c r="L17" s="181">
        <v>0</v>
      </c>
      <c r="M17" s="181">
        <f t="shared" si="14"/>
        <v>0</v>
      </c>
      <c r="N17" s="182"/>
      <c r="O17" s="181">
        <v>0</v>
      </c>
      <c r="P17" s="181">
        <v>0</v>
      </c>
      <c r="Q17" s="181">
        <v>0</v>
      </c>
      <c r="R17" s="181">
        <v>0</v>
      </c>
      <c r="S17" s="186">
        <f t="shared" si="15"/>
        <v>0</v>
      </c>
      <c r="T17" s="182"/>
      <c r="U17" s="187">
        <f t="shared" si="19"/>
        <v>0</v>
      </c>
      <c r="V17" s="175">
        <f t="shared" si="5"/>
        <v>0</v>
      </c>
      <c r="W17" s="176" t="e">
        <f t="shared" si="10"/>
        <v>#DIV/0!</v>
      </c>
      <c r="X17" s="219" t="e">
        <f t="shared" si="11"/>
        <v>#DIV/0!</v>
      </c>
      <c r="Y17" s="13"/>
      <c r="Z17" s="68">
        <v>0</v>
      </c>
      <c r="AA17" s="68">
        <v>0</v>
      </c>
      <c r="AB17" s="52">
        <v>0</v>
      </c>
      <c r="AC17" s="52">
        <v>0</v>
      </c>
      <c r="AD17" s="19">
        <f t="shared" si="22"/>
        <v>0</v>
      </c>
      <c r="AE17" s="19">
        <f t="shared" si="23"/>
        <v>0</v>
      </c>
      <c r="AF17" s="48"/>
      <c r="AG17" s="27">
        <v>0</v>
      </c>
      <c r="AH17" s="27">
        <v>0</v>
      </c>
      <c r="AI17" s="27">
        <v>0</v>
      </c>
      <c r="AJ17" s="27">
        <v>0</v>
      </c>
      <c r="AK17" s="4">
        <f t="shared" si="12"/>
        <v>0</v>
      </c>
      <c r="AL17" s="87">
        <f t="shared" si="13"/>
        <v>0</v>
      </c>
    </row>
    <row r="18" spans="1:38" ht="15.75" x14ac:dyDescent="0.25">
      <c r="A18" s="602"/>
      <c r="B18" s="179" t="s">
        <v>10</v>
      </c>
      <c r="C18" s="180">
        <v>241</v>
      </c>
      <c r="D18" s="185">
        <v>0</v>
      </c>
      <c r="E18" s="185">
        <v>0</v>
      </c>
      <c r="F18" s="183"/>
      <c r="G18" s="185">
        <v>0</v>
      </c>
      <c r="H18" s="185">
        <v>0</v>
      </c>
      <c r="I18" s="259"/>
      <c r="J18" s="181">
        <v>7515.4589999999998</v>
      </c>
      <c r="K18" s="181">
        <v>25618.896000000001</v>
      </c>
      <c r="L18" s="181">
        <v>11907.444</v>
      </c>
      <c r="M18" s="181">
        <f t="shared" si="14"/>
        <v>37526.339999999997</v>
      </c>
      <c r="N18" s="182">
        <f t="shared" si="21"/>
        <v>4.9932199749875554</v>
      </c>
      <c r="O18" s="181">
        <v>6457.3280000000004</v>
      </c>
      <c r="P18" s="181">
        <v>12747.42</v>
      </c>
      <c r="Q18" s="181">
        <v>10.241999999999999</v>
      </c>
      <c r="R18" s="181">
        <v>9359.8689999999988</v>
      </c>
      <c r="S18" s="186">
        <f t="shared" si="15"/>
        <v>22107.288999999997</v>
      </c>
      <c r="T18" s="182">
        <f>S18/O18</f>
        <v>3.4235970358018046</v>
      </c>
      <c r="U18" s="187">
        <f t="shared" si="19"/>
        <v>13972.787</v>
      </c>
      <c r="V18" s="175">
        <f t="shared" si="5"/>
        <v>59633.628999999994</v>
      </c>
      <c r="W18" s="176">
        <f t="shared" si="10"/>
        <v>4.2678406963478359</v>
      </c>
      <c r="X18" s="219">
        <f t="shared" si="11"/>
        <v>5.1214088356174026</v>
      </c>
      <c r="Y18" s="13"/>
      <c r="Z18" s="68">
        <v>7515.4589999999998</v>
      </c>
      <c r="AA18" s="68">
        <v>25618.896000000001</v>
      </c>
      <c r="AB18" s="52">
        <v>13.501999999999999</v>
      </c>
      <c r="AC18" s="52">
        <v>11907.444</v>
      </c>
      <c r="AD18" s="19">
        <f t="shared" si="22"/>
        <v>7515.4589999999998</v>
      </c>
      <c r="AE18" s="19">
        <f t="shared" si="23"/>
        <v>37526.339999999997</v>
      </c>
      <c r="AF18" s="48"/>
      <c r="AG18" s="27">
        <v>6457.3280000000004</v>
      </c>
      <c r="AH18" s="27">
        <v>12747.42</v>
      </c>
      <c r="AI18" s="27">
        <v>10.241999999999999</v>
      </c>
      <c r="AJ18" s="27">
        <v>9359.8689999999988</v>
      </c>
      <c r="AK18" s="4">
        <f t="shared" si="12"/>
        <v>6457.3280000000004</v>
      </c>
      <c r="AL18" s="87">
        <f>AH18+AJ18</f>
        <v>22107.288999999997</v>
      </c>
    </row>
    <row r="19" spans="1:38" ht="15.75" x14ac:dyDescent="0.25">
      <c r="A19" s="602"/>
      <c r="B19" s="179" t="s">
        <v>11</v>
      </c>
      <c r="C19" s="180">
        <v>251</v>
      </c>
      <c r="D19" s="185">
        <v>0</v>
      </c>
      <c r="E19" s="185">
        <v>0</v>
      </c>
      <c r="F19" s="183"/>
      <c r="G19" s="185">
        <v>0</v>
      </c>
      <c r="H19" s="185">
        <v>0</v>
      </c>
      <c r="I19" s="259"/>
      <c r="J19" s="181">
        <v>734.49599999999998</v>
      </c>
      <c r="K19" s="181">
        <v>2861.2869999999998</v>
      </c>
      <c r="L19" s="181">
        <v>1146.9480000000001</v>
      </c>
      <c r="M19" s="181">
        <f t="shared" si="14"/>
        <v>4008.2349999999997</v>
      </c>
      <c r="N19" s="182">
        <f t="shared" si="21"/>
        <v>5.4571229795669405</v>
      </c>
      <c r="O19" s="181">
        <v>0</v>
      </c>
      <c r="P19" s="181">
        <v>0</v>
      </c>
      <c r="Q19" s="181">
        <v>0</v>
      </c>
      <c r="R19" s="181">
        <v>0</v>
      </c>
      <c r="S19" s="186">
        <f t="shared" si="15"/>
        <v>0</v>
      </c>
      <c r="T19" s="182" t="e">
        <f>S19/O19</f>
        <v>#DIV/0!</v>
      </c>
      <c r="U19" s="187">
        <f t="shared" si="19"/>
        <v>734.49599999999998</v>
      </c>
      <c r="V19" s="175">
        <f t="shared" si="5"/>
        <v>4008.2349999999997</v>
      </c>
      <c r="W19" s="176">
        <f t="shared" si="10"/>
        <v>5.4571229795669405</v>
      </c>
      <c r="X19" s="219">
        <f t="shared" si="11"/>
        <v>6.5485475754803284</v>
      </c>
      <c r="Y19" s="13"/>
      <c r="Z19" s="68">
        <v>734.49599999999998</v>
      </c>
      <c r="AA19" s="68">
        <v>2861.2869999999998</v>
      </c>
      <c r="AB19" s="52">
        <v>1.3</v>
      </c>
      <c r="AC19" s="52">
        <v>1146.9480000000001</v>
      </c>
      <c r="AD19" s="19">
        <f t="shared" si="22"/>
        <v>734.49599999999998</v>
      </c>
      <c r="AE19" s="19">
        <f t="shared" si="23"/>
        <v>4008.2349999999997</v>
      </c>
      <c r="AF19" s="48"/>
      <c r="AG19" s="27">
        <v>0</v>
      </c>
      <c r="AH19" s="27">
        <v>0</v>
      </c>
      <c r="AI19" s="27">
        <v>0</v>
      </c>
      <c r="AJ19" s="27">
        <v>0</v>
      </c>
      <c r="AK19" s="4">
        <f t="shared" si="12"/>
        <v>0</v>
      </c>
      <c r="AL19" s="87">
        <f>AH19+AJ19</f>
        <v>0</v>
      </c>
    </row>
    <row r="20" spans="1:38" ht="15.75" x14ac:dyDescent="0.25">
      <c r="A20" s="602"/>
      <c r="B20" s="179" t="s">
        <v>12</v>
      </c>
      <c r="C20" s="180">
        <v>261</v>
      </c>
      <c r="D20" s="185">
        <v>0</v>
      </c>
      <c r="E20" s="185">
        <v>0</v>
      </c>
      <c r="F20" s="183"/>
      <c r="G20" s="185">
        <v>0</v>
      </c>
      <c r="H20" s="185">
        <v>0</v>
      </c>
      <c r="I20" s="259"/>
      <c r="J20" s="181">
        <v>1065.319</v>
      </c>
      <c r="K20" s="181">
        <v>3725.6109999999999</v>
      </c>
      <c r="L20" s="181">
        <v>1649.723</v>
      </c>
      <c r="M20" s="181">
        <f t="shared" si="14"/>
        <v>5375.3339999999998</v>
      </c>
      <c r="N20" s="182">
        <f t="shared" si="21"/>
        <v>5.0457506155433256</v>
      </c>
      <c r="O20" s="181">
        <v>7028.1090000000004</v>
      </c>
      <c r="P20" s="181">
        <v>13647.395</v>
      </c>
      <c r="Q20" s="181">
        <v>3.9829999999999997</v>
      </c>
      <c r="R20" s="181">
        <v>3512.3140000000003</v>
      </c>
      <c r="S20" s="186">
        <f t="shared" si="15"/>
        <v>17159.709000000003</v>
      </c>
      <c r="T20" s="182">
        <f>S20/O20</f>
        <v>2.441582650468284</v>
      </c>
      <c r="U20" s="187">
        <f t="shared" si="19"/>
        <v>8093.4279999999999</v>
      </c>
      <c r="V20" s="175">
        <f t="shared" si="5"/>
        <v>22535.043000000001</v>
      </c>
      <c r="W20" s="176">
        <f t="shared" si="10"/>
        <v>2.7843631894915233</v>
      </c>
      <c r="X20" s="219">
        <f t="shared" si="11"/>
        <v>3.3412358273898279</v>
      </c>
      <c r="Y20" s="13"/>
      <c r="Z20" s="68">
        <v>1065.319</v>
      </c>
      <c r="AA20" s="68">
        <v>3725.6109999999999</v>
      </c>
      <c r="AB20" s="52">
        <v>1.871</v>
      </c>
      <c r="AC20" s="52">
        <v>1649.723</v>
      </c>
      <c r="AD20" s="19">
        <f t="shared" si="22"/>
        <v>1065.319</v>
      </c>
      <c r="AE20" s="19">
        <f t="shared" si="23"/>
        <v>5375.3339999999998</v>
      </c>
      <c r="AF20" s="48"/>
      <c r="AG20" s="27">
        <v>7028.1090000000004</v>
      </c>
      <c r="AH20" s="27">
        <v>13647.395</v>
      </c>
      <c r="AI20" s="27">
        <v>3.9829999999999997</v>
      </c>
      <c r="AJ20" s="27">
        <v>3512.3140000000003</v>
      </c>
      <c r="AK20" s="4">
        <f t="shared" si="12"/>
        <v>7028.1090000000004</v>
      </c>
      <c r="AL20" s="87">
        <f>AH20+AJ20</f>
        <v>17159.709000000003</v>
      </c>
    </row>
    <row r="21" spans="1:38" ht="15.75" x14ac:dyDescent="0.25">
      <c r="A21" s="602"/>
      <c r="B21" s="179" t="s">
        <v>13</v>
      </c>
      <c r="C21" s="180">
        <v>271</v>
      </c>
      <c r="D21" s="185">
        <v>0</v>
      </c>
      <c r="E21" s="185">
        <v>0</v>
      </c>
      <c r="F21" s="183"/>
      <c r="G21" s="185">
        <v>0</v>
      </c>
      <c r="H21" s="185">
        <v>0</v>
      </c>
      <c r="I21" s="259"/>
      <c r="J21" s="181">
        <v>0</v>
      </c>
      <c r="K21" s="181">
        <v>0</v>
      </c>
      <c r="L21" s="181">
        <v>0</v>
      </c>
      <c r="M21" s="181">
        <f t="shared" si="14"/>
        <v>0</v>
      </c>
      <c r="N21" s="182"/>
      <c r="O21" s="181">
        <v>0</v>
      </c>
      <c r="P21" s="181">
        <v>0</v>
      </c>
      <c r="Q21" s="181">
        <v>0</v>
      </c>
      <c r="R21" s="181">
        <v>0</v>
      </c>
      <c r="S21" s="186">
        <f t="shared" si="15"/>
        <v>0</v>
      </c>
      <c r="T21" s="182"/>
      <c r="U21" s="187">
        <f t="shared" si="19"/>
        <v>0</v>
      </c>
      <c r="V21" s="175">
        <f t="shared" si="5"/>
        <v>0</v>
      </c>
      <c r="W21" s="176" t="e">
        <f t="shared" si="10"/>
        <v>#DIV/0!</v>
      </c>
      <c r="X21" s="219" t="e">
        <f t="shared" si="11"/>
        <v>#DIV/0!</v>
      </c>
      <c r="Y21" s="13"/>
      <c r="Z21" s="68">
        <v>0</v>
      </c>
      <c r="AA21" s="68">
        <v>0</v>
      </c>
      <c r="AB21" s="52">
        <v>0</v>
      </c>
      <c r="AC21" s="52">
        <v>0</v>
      </c>
      <c r="AD21" s="19">
        <f t="shared" si="22"/>
        <v>0</v>
      </c>
      <c r="AE21" s="19">
        <f t="shared" si="23"/>
        <v>0</v>
      </c>
      <c r="AF21" s="48"/>
      <c r="AG21" s="27">
        <v>0</v>
      </c>
      <c r="AH21" s="27">
        <v>0</v>
      </c>
      <c r="AI21" s="27">
        <v>0</v>
      </c>
      <c r="AJ21" s="27">
        <v>0</v>
      </c>
      <c r="AK21" s="4">
        <f t="shared" si="12"/>
        <v>0</v>
      </c>
      <c r="AL21" s="87">
        <f t="shared" si="13"/>
        <v>0</v>
      </c>
    </row>
    <row r="22" spans="1:38" ht="36" x14ac:dyDescent="0.25">
      <c r="A22" s="602"/>
      <c r="B22" s="168" t="s">
        <v>74</v>
      </c>
      <c r="C22" s="169">
        <v>300</v>
      </c>
      <c r="D22" s="189">
        <f>SUM(D23:D29)</f>
        <v>73008.148000000001</v>
      </c>
      <c r="E22" s="189">
        <f>SUM(E23:E29)</f>
        <v>433937.91100000002</v>
      </c>
      <c r="F22" s="183">
        <f t="shared" ref="F22:F29" si="24">E22/D22</f>
        <v>5.943691531526043</v>
      </c>
      <c r="G22" s="189">
        <f>SUM(G23:G29)</f>
        <v>1198.7610000000002</v>
      </c>
      <c r="H22" s="189">
        <f>SUM(H23:H29)</f>
        <v>6388.1239999999998</v>
      </c>
      <c r="I22" s="176">
        <f>H22/G22</f>
        <v>5.3289387959735084</v>
      </c>
      <c r="J22" s="170">
        <f>J23+J24+J25+J26+J27+J28+J29</f>
        <v>2134.8649999999998</v>
      </c>
      <c r="K22" s="170">
        <f t="shared" ref="K22:M22" si="25">K23+K24+K25+K26+K27+K28+K29</f>
        <v>9148.8410000000003</v>
      </c>
      <c r="L22" s="170">
        <f t="shared" si="25"/>
        <v>2042.7249999999999</v>
      </c>
      <c r="M22" s="170">
        <f t="shared" si="25"/>
        <v>11191.566000000001</v>
      </c>
      <c r="N22" s="176">
        <f t="shared" si="21"/>
        <v>5.2422827672944203</v>
      </c>
      <c r="O22" s="174">
        <f>O23+O24+O25+O26+O27+O28+O29</f>
        <v>3778.1450000000004</v>
      </c>
      <c r="P22" s="174">
        <f t="shared" ref="P22:Q22" si="26">P23+P24+P25+P26+P27+P28+P29</f>
        <v>10162.457999999999</v>
      </c>
      <c r="Q22" s="174">
        <f t="shared" si="26"/>
        <v>5.5270000000000001</v>
      </c>
      <c r="R22" s="174">
        <f t="shared" ref="R22:S22" si="27">R23+R24+R25+R26+R27+R28+R29</f>
        <v>5013.5940000000001</v>
      </c>
      <c r="S22" s="174">
        <f t="shared" si="27"/>
        <v>15176.052</v>
      </c>
      <c r="T22" s="176">
        <f>S22/O22</f>
        <v>4.0167997787273908</v>
      </c>
      <c r="U22" s="174">
        <f t="shared" si="19"/>
        <v>80119.918999999994</v>
      </c>
      <c r="V22" s="175">
        <f t="shared" si="5"/>
        <v>466693.65300000005</v>
      </c>
      <c r="W22" s="176">
        <f t="shared" si="10"/>
        <v>5.8249391515236066</v>
      </c>
      <c r="X22" s="219">
        <f t="shared" si="11"/>
        <v>6.9899269818283276</v>
      </c>
      <c r="Y22" s="12"/>
      <c r="Z22" s="74">
        <v>2134.8649999999998</v>
      </c>
      <c r="AA22" s="74">
        <v>9148.8410000000003</v>
      </c>
      <c r="AB22" s="74">
        <f t="shared" ref="AB22" si="28">SUM(AB23:AB29)</f>
        <v>2.3169999999999997</v>
      </c>
      <c r="AC22" s="74">
        <v>2042.7249999999999</v>
      </c>
      <c r="AD22" s="19">
        <f t="shared" si="22"/>
        <v>2134.8649999999998</v>
      </c>
      <c r="AE22" s="19">
        <f>AA22+AC22</f>
        <v>11191.566000000001</v>
      </c>
      <c r="AF22" s="48"/>
      <c r="AG22" s="74">
        <v>3778.1450000000004</v>
      </c>
      <c r="AH22" s="74">
        <v>10162.457999999999</v>
      </c>
      <c r="AI22" s="74">
        <v>5.5270000000000001</v>
      </c>
      <c r="AJ22" s="74">
        <v>5013.5940000000001</v>
      </c>
      <c r="AK22" s="52">
        <f t="shared" ref="AK22" si="29">AK23+AK24+AK25+AK26+AK27+AK28+AK29</f>
        <v>3778.1450000000004</v>
      </c>
      <c r="AL22" s="87">
        <f>AH22+AJ22</f>
        <v>15176.052</v>
      </c>
    </row>
    <row r="23" spans="1:38" ht="15.75" x14ac:dyDescent="0.25">
      <c r="A23" s="602"/>
      <c r="B23" s="179" t="s">
        <v>7</v>
      </c>
      <c r="C23" s="180">
        <v>311</v>
      </c>
      <c r="D23" s="185">
        <v>6013.2849999999999</v>
      </c>
      <c r="E23" s="185">
        <v>33467.195</v>
      </c>
      <c r="F23" s="183">
        <f t="shared" si="24"/>
        <v>5.5655427939969586</v>
      </c>
      <c r="G23" s="185">
        <v>0</v>
      </c>
      <c r="H23" s="185">
        <v>0</v>
      </c>
      <c r="I23" s="182"/>
      <c r="J23" s="181">
        <v>232.19399999999999</v>
      </c>
      <c r="K23" s="181">
        <v>1023.982</v>
      </c>
      <c r="L23" s="181">
        <v>225.815</v>
      </c>
      <c r="M23" s="181">
        <f t="shared" si="14"/>
        <v>1249.797</v>
      </c>
      <c r="N23" s="182"/>
      <c r="O23" s="181">
        <v>0</v>
      </c>
      <c r="P23" s="181">
        <v>0</v>
      </c>
      <c r="Q23" s="181">
        <v>0</v>
      </c>
      <c r="R23" s="181">
        <v>0</v>
      </c>
      <c r="S23" s="186">
        <f t="shared" si="15"/>
        <v>0</v>
      </c>
      <c r="T23" s="182"/>
      <c r="U23" s="187">
        <f t="shared" si="19"/>
        <v>6245.4790000000003</v>
      </c>
      <c r="V23" s="175">
        <f t="shared" si="5"/>
        <v>34716.991999999998</v>
      </c>
      <c r="W23" s="176">
        <f t="shared" si="10"/>
        <v>5.558739689942116</v>
      </c>
      <c r="X23" s="219">
        <f t="shared" si="11"/>
        <v>6.6704876279305392</v>
      </c>
      <c r="Y23" s="13"/>
      <c r="Z23" s="68">
        <v>232.19399999999999</v>
      </c>
      <c r="AA23" s="68">
        <v>1023.982</v>
      </c>
      <c r="AB23" s="52">
        <v>0.25600000000000001</v>
      </c>
      <c r="AC23" s="52">
        <v>225.815</v>
      </c>
      <c r="AD23" s="19">
        <f t="shared" si="22"/>
        <v>232.19399999999999</v>
      </c>
      <c r="AE23" s="19">
        <f t="shared" si="23"/>
        <v>1249.797</v>
      </c>
      <c r="AF23" s="48"/>
      <c r="AG23" s="27">
        <v>0</v>
      </c>
      <c r="AH23" s="27">
        <v>0</v>
      </c>
      <c r="AI23" s="27">
        <v>0</v>
      </c>
      <c r="AJ23" s="27">
        <v>0</v>
      </c>
      <c r="AK23" s="4">
        <f t="shared" si="12"/>
        <v>0</v>
      </c>
      <c r="AL23" s="87">
        <f t="shared" si="13"/>
        <v>0</v>
      </c>
    </row>
    <row r="24" spans="1:38" ht="15.75" x14ac:dyDescent="0.25">
      <c r="A24" s="602"/>
      <c r="B24" s="179" t="s">
        <v>8</v>
      </c>
      <c r="C24" s="180">
        <v>321</v>
      </c>
      <c r="D24" s="185">
        <v>0</v>
      </c>
      <c r="E24" s="185">
        <v>0</v>
      </c>
      <c r="F24" s="183"/>
      <c r="G24" s="185">
        <v>0</v>
      </c>
      <c r="H24" s="185">
        <v>0</v>
      </c>
      <c r="I24" s="182"/>
      <c r="J24" s="181">
        <v>0</v>
      </c>
      <c r="K24" s="181">
        <v>0</v>
      </c>
      <c r="L24" s="181">
        <v>0</v>
      </c>
      <c r="M24" s="181">
        <f t="shared" si="14"/>
        <v>0</v>
      </c>
      <c r="N24" s="182"/>
      <c r="O24" s="181">
        <v>0</v>
      </c>
      <c r="P24" s="181">
        <v>0</v>
      </c>
      <c r="Q24" s="181">
        <v>0</v>
      </c>
      <c r="R24" s="181">
        <v>0</v>
      </c>
      <c r="S24" s="186">
        <f t="shared" si="15"/>
        <v>0</v>
      </c>
      <c r="T24" s="182"/>
      <c r="U24" s="187">
        <f t="shared" si="19"/>
        <v>0</v>
      </c>
      <c r="V24" s="175">
        <f t="shared" si="5"/>
        <v>0</v>
      </c>
      <c r="W24" s="176" t="e">
        <f t="shared" si="10"/>
        <v>#DIV/0!</v>
      </c>
      <c r="X24" s="219" t="e">
        <f t="shared" si="11"/>
        <v>#DIV/0!</v>
      </c>
      <c r="Y24" s="13"/>
      <c r="Z24" s="68">
        <v>0</v>
      </c>
      <c r="AA24" s="68">
        <v>0</v>
      </c>
      <c r="AB24" s="52">
        <v>0</v>
      </c>
      <c r="AC24" s="52">
        <v>0</v>
      </c>
      <c r="AD24" s="19">
        <f t="shared" si="22"/>
        <v>0</v>
      </c>
      <c r="AE24" s="19">
        <f t="shared" si="23"/>
        <v>0</v>
      </c>
      <c r="AF24" s="48"/>
      <c r="AG24" s="28">
        <v>0</v>
      </c>
      <c r="AH24" s="28">
        <v>0</v>
      </c>
      <c r="AI24" s="28">
        <v>0</v>
      </c>
      <c r="AJ24" s="28">
        <v>0</v>
      </c>
      <c r="AK24" s="4">
        <f t="shared" si="12"/>
        <v>0</v>
      </c>
      <c r="AL24" s="87">
        <f t="shared" si="13"/>
        <v>0</v>
      </c>
    </row>
    <row r="25" spans="1:38" ht="15.75" x14ac:dyDescent="0.25">
      <c r="A25" s="602"/>
      <c r="B25" s="179" t="s">
        <v>9</v>
      </c>
      <c r="C25" s="180">
        <v>331</v>
      </c>
      <c r="D25" s="185">
        <v>0</v>
      </c>
      <c r="E25" s="185">
        <v>0</v>
      </c>
      <c r="F25" s="183"/>
      <c r="G25" s="185">
        <v>0</v>
      </c>
      <c r="H25" s="185">
        <v>0</v>
      </c>
      <c r="I25" s="182"/>
      <c r="J25" s="181">
        <v>0</v>
      </c>
      <c r="K25" s="181">
        <v>0</v>
      </c>
      <c r="L25" s="181">
        <v>0</v>
      </c>
      <c r="M25" s="181">
        <f t="shared" si="14"/>
        <v>0</v>
      </c>
      <c r="N25" s="182"/>
      <c r="O25" s="181">
        <v>0</v>
      </c>
      <c r="P25" s="181">
        <v>0</v>
      </c>
      <c r="Q25" s="181">
        <v>0</v>
      </c>
      <c r="R25" s="181">
        <v>0</v>
      </c>
      <c r="S25" s="186">
        <f t="shared" si="15"/>
        <v>0</v>
      </c>
      <c r="T25" s="182"/>
      <c r="U25" s="187">
        <f t="shared" si="19"/>
        <v>0</v>
      </c>
      <c r="V25" s="175">
        <f t="shared" si="5"/>
        <v>0</v>
      </c>
      <c r="W25" s="176" t="e">
        <f t="shared" si="10"/>
        <v>#DIV/0!</v>
      </c>
      <c r="X25" s="219" t="e">
        <f t="shared" si="11"/>
        <v>#DIV/0!</v>
      </c>
      <c r="Y25" s="13"/>
      <c r="Z25" s="68">
        <v>0</v>
      </c>
      <c r="AA25" s="68">
        <v>0</v>
      </c>
      <c r="AB25" s="52">
        <v>0</v>
      </c>
      <c r="AC25" s="52">
        <v>0</v>
      </c>
      <c r="AD25" s="19">
        <f t="shared" si="22"/>
        <v>0</v>
      </c>
      <c r="AE25" s="19">
        <f t="shared" si="23"/>
        <v>0</v>
      </c>
      <c r="AF25" s="48"/>
      <c r="AG25" s="29">
        <v>0</v>
      </c>
      <c r="AH25" s="29">
        <v>0</v>
      </c>
      <c r="AI25" s="29">
        <v>0</v>
      </c>
      <c r="AJ25" s="29">
        <v>0</v>
      </c>
      <c r="AK25" s="4">
        <f t="shared" si="12"/>
        <v>0</v>
      </c>
      <c r="AL25" s="87">
        <f t="shared" si="13"/>
        <v>0</v>
      </c>
    </row>
    <row r="26" spans="1:38" ht="15.75" x14ac:dyDescent="0.25">
      <c r="A26" s="602"/>
      <c r="B26" s="179" t="s">
        <v>10</v>
      </c>
      <c r="C26" s="180">
        <v>341</v>
      </c>
      <c r="D26" s="185">
        <v>45896.004000000001</v>
      </c>
      <c r="E26" s="185">
        <v>272623.71299999999</v>
      </c>
      <c r="F26" s="183">
        <f t="shared" si="24"/>
        <v>5.9400315766052305</v>
      </c>
      <c r="G26" s="185">
        <v>1198.7610000000002</v>
      </c>
      <c r="H26" s="185">
        <v>6388.1239999999998</v>
      </c>
      <c r="I26" s="182">
        <f>H26/G26</f>
        <v>5.3289387959735084</v>
      </c>
      <c r="J26" s="181">
        <v>1530.5360000000001</v>
      </c>
      <c r="K26" s="181">
        <v>6483.7340000000004</v>
      </c>
      <c r="L26" s="181">
        <v>1455.0089999999998</v>
      </c>
      <c r="M26" s="181">
        <f t="shared" si="14"/>
        <v>7938.7430000000004</v>
      </c>
      <c r="N26" s="182">
        <f t="shared" si="21"/>
        <v>5.186903803634805</v>
      </c>
      <c r="O26" s="181">
        <v>2129.1060000000002</v>
      </c>
      <c r="P26" s="181">
        <v>5812.3769999999995</v>
      </c>
      <c r="Q26" s="181">
        <v>3.41</v>
      </c>
      <c r="R26" s="181">
        <v>3146.585</v>
      </c>
      <c r="S26" s="186">
        <f t="shared" si="15"/>
        <v>8958.9619999999995</v>
      </c>
      <c r="T26" s="182">
        <f>S26/O26</f>
        <v>4.2078515583535996</v>
      </c>
      <c r="U26" s="187">
        <f t="shared" si="19"/>
        <v>50754.406999999999</v>
      </c>
      <c r="V26" s="175">
        <f t="shared" si="5"/>
        <v>295909.54200000002</v>
      </c>
      <c r="W26" s="176">
        <f t="shared" si="10"/>
        <v>5.8302236099418918</v>
      </c>
      <c r="X26" s="219">
        <f t="shared" si="11"/>
        <v>6.9962683319302696</v>
      </c>
      <c r="Y26" s="13"/>
      <c r="Z26" s="68">
        <v>1530.5360000000001</v>
      </c>
      <c r="AA26" s="68">
        <v>6483.7340000000004</v>
      </c>
      <c r="AB26" s="52">
        <v>1.65</v>
      </c>
      <c r="AC26" s="52">
        <v>1455.0089999999998</v>
      </c>
      <c r="AD26" s="19">
        <f t="shared" si="22"/>
        <v>1530.5360000000001</v>
      </c>
      <c r="AE26" s="19">
        <f t="shared" si="23"/>
        <v>7938.7430000000004</v>
      </c>
      <c r="AF26" s="48"/>
      <c r="AG26" s="29">
        <v>2129.1060000000002</v>
      </c>
      <c r="AH26" s="29">
        <v>5812.3769999999995</v>
      </c>
      <c r="AI26" s="29">
        <v>3.41</v>
      </c>
      <c r="AJ26" s="29">
        <v>3146.585</v>
      </c>
      <c r="AK26" s="4">
        <f t="shared" si="12"/>
        <v>2129.1060000000002</v>
      </c>
      <c r="AL26" s="87">
        <f>AH26+AJ26</f>
        <v>8958.9619999999995</v>
      </c>
    </row>
    <row r="27" spans="1:38" ht="15.75" x14ac:dyDescent="0.25">
      <c r="A27" s="602"/>
      <c r="B27" s="179" t="s">
        <v>11</v>
      </c>
      <c r="C27" s="180">
        <v>351</v>
      </c>
      <c r="D27" s="185">
        <v>7199.701</v>
      </c>
      <c r="E27" s="185">
        <v>42003.852999999996</v>
      </c>
      <c r="F27" s="183">
        <f t="shared" si="24"/>
        <v>5.8341107498769738</v>
      </c>
      <c r="G27" s="185">
        <v>0</v>
      </c>
      <c r="H27" s="185">
        <v>0</v>
      </c>
      <c r="I27" s="182"/>
      <c r="J27" s="181">
        <v>0</v>
      </c>
      <c r="K27" s="181">
        <v>0</v>
      </c>
      <c r="L27" s="181">
        <v>0</v>
      </c>
      <c r="M27" s="181">
        <f t="shared" si="14"/>
        <v>0</v>
      </c>
      <c r="N27" s="182"/>
      <c r="O27" s="181">
        <v>0</v>
      </c>
      <c r="P27" s="181">
        <v>0</v>
      </c>
      <c r="Q27" s="181">
        <v>0</v>
      </c>
      <c r="R27" s="181">
        <v>0</v>
      </c>
      <c r="S27" s="186">
        <f t="shared" si="15"/>
        <v>0</v>
      </c>
      <c r="T27" s="182"/>
      <c r="U27" s="187">
        <f t="shared" si="19"/>
        <v>7199.701</v>
      </c>
      <c r="V27" s="175">
        <f t="shared" si="5"/>
        <v>42003.852999999996</v>
      </c>
      <c r="W27" s="176">
        <f t="shared" si="10"/>
        <v>5.8341107498769738</v>
      </c>
      <c r="X27" s="219">
        <f t="shared" si="11"/>
        <v>7.0009328998523683</v>
      </c>
      <c r="Y27" s="13"/>
      <c r="Z27" s="68">
        <v>0</v>
      </c>
      <c r="AA27" s="68">
        <v>0</v>
      </c>
      <c r="AB27" s="52">
        <v>0</v>
      </c>
      <c r="AC27" s="52">
        <v>0</v>
      </c>
      <c r="AD27" s="19">
        <f t="shared" si="22"/>
        <v>0</v>
      </c>
      <c r="AE27" s="19">
        <f t="shared" si="23"/>
        <v>0</v>
      </c>
      <c r="AF27" s="48"/>
      <c r="AG27" s="29">
        <v>0</v>
      </c>
      <c r="AH27" s="29">
        <v>0</v>
      </c>
      <c r="AI27" s="29">
        <v>0</v>
      </c>
      <c r="AJ27" s="29">
        <v>0</v>
      </c>
      <c r="AK27" s="4">
        <f t="shared" si="12"/>
        <v>0</v>
      </c>
      <c r="AL27" s="87">
        <f t="shared" si="13"/>
        <v>0</v>
      </c>
    </row>
    <row r="28" spans="1:38" ht="15.75" x14ac:dyDescent="0.25">
      <c r="A28" s="602"/>
      <c r="B28" s="179" t="s">
        <v>12</v>
      </c>
      <c r="C28" s="180">
        <v>361</v>
      </c>
      <c r="D28" s="185">
        <v>13823.249</v>
      </c>
      <c r="E28" s="185">
        <v>85406.326000000001</v>
      </c>
      <c r="F28" s="183">
        <f t="shared" si="24"/>
        <v>6.1784552965804203</v>
      </c>
      <c r="G28" s="185">
        <v>0</v>
      </c>
      <c r="H28" s="185">
        <v>0</v>
      </c>
      <c r="I28" s="182"/>
      <c r="J28" s="181">
        <v>372.13499999999999</v>
      </c>
      <c r="K28" s="181">
        <v>1641.125</v>
      </c>
      <c r="L28" s="181">
        <v>361.90100000000001</v>
      </c>
      <c r="M28" s="181">
        <f t="shared" si="14"/>
        <v>2003.0260000000001</v>
      </c>
      <c r="N28" s="182">
        <f t="shared" ref="N28" si="30">M28/J28</f>
        <v>5.3825251588805143</v>
      </c>
      <c r="O28" s="181">
        <v>1649.039</v>
      </c>
      <c r="P28" s="181">
        <v>4350.0810000000001</v>
      </c>
      <c r="Q28" s="181">
        <v>2.117</v>
      </c>
      <c r="R28" s="181">
        <v>1867.009</v>
      </c>
      <c r="S28" s="186">
        <f t="shared" si="15"/>
        <v>6217.09</v>
      </c>
      <c r="T28" s="182">
        <f>S28/O28</f>
        <v>3.7701291479461676</v>
      </c>
      <c r="U28" s="187">
        <f t="shared" si="19"/>
        <v>15844.422999999999</v>
      </c>
      <c r="V28" s="175">
        <f t="shared" si="5"/>
        <v>93626.441999999995</v>
      </c>
      <c r="W28" s="176">
        <f t="shared" si="10"/>
        <v>5.9091102276176297</v>
      </c>
      <c r="X28" s="219">
        <f t="shared" si="11"/>
        <v>7.0909322731411555</v>
      </c>
      <c r="Y28" s="13"/>
      <c r="Z28" s="68">
        <v>372.13499999999999</v>
      </c>
      <c r="AA28" s="68">
        <v>1641.125</v>
      </c>
      <c r="AB28" s="52">
        <v>0.41099999999999998</v>
      </c>
      <c r="AC28" s="52">
        <v>361.90100000000001</v>
      </c>
      <c r="AD28" s="19">
        <f t="shared" si="22"/>
        <v>372.13499999999999</v>
      </c>
      <c r="AE28" s="19">
        <f t="shared" si="23"/>
        <v>2003.0260000000001</v>
      </c>
      <c r="AF28" s="48"/>
      <c r="AG28" s="29">
        <v>1649.039</v>
      </c>
      <c r="AH28" s="29">
        <v>4350.0810000000001</v>
      </c>
      <c r="AI28" s="29">
        <v>2.117</v>
      </c>
      <c r="AJ28" s="29">
        <v>1867.009</v>
      </c>
      <c r="AK28" s="4">
        <f t="shared" si="12"/>
        <v>1649.039</v>
      </c>
      <c r="AL28" s="87">
        <f>AH28+AJ28</f>
        <v>6217.09</v>
      </c>
    </row>
    <row r="29" spans="1:38" ht="15.75" x14ac:dyDescent="0.25">
      <c r="A29" s="602"/>
      <c r="B29" s="179" t="s">
        <v>13</v>
      </c>
      <c r="C29" s="180">
        <v>371</v>
      </c>
      <c r="D29" s="185">
        <v>75.909000000000006</v>
      </c>
      <c r="E29" s="185">
        <v>436.82400000000001</v>
      </c>
      <c r="F29" s="183">
        <f t="shared" si="24"/>
        <v>5.7545745563767143</v>
      </c>
      <c r="G29" s="185">
        <v>0</v>
      </c>
      <c r="H29" s="185">
        <v>0</v>
      </c>
      <c r="I29" s="183"/>
      <c r="J29" s="181">
        <v>0</v>
      </c>
      <c r="K29" s="181">
        <v>0</v>
      </c>
      <c r="L29" s="181">
        <v>0</v>
      </c>
      <c r="M29" s="181">
        <f t="shared" si="14"/>
        <v>0</v>
      </c>
      <c r="N29" s="183"/>
      <c r="O29" s="181">
        <v>0</v>
      </c>
      <c r="P29" s="181">
        <v>0</v>
      </c>
      <c r="Q29" s="181">
        <v>0</v>
      </c>
      <c r="R29" s="181">
        <v>0</v>
      </c>
      <c r="S29" s="186">
        <f t="shared" si="15"/>
        <v>0</v>
      </c>
      <c r="T29" s="183"/>
      <c r="U29" s="187">
        <f t="shared" si="19"/>
        <v>75.909000000000006</v>
      </c>
      <c r="V29" s="175">
        <f t="shared" si="5"/>
        <v>436.82400000000001</v>
      </c>
      <c r="W29" s="176">
        <f t="shared" si="10"/>
        <v>5.7545745563767143</v>
      </c>
      <c r="X29" s="219">
        <f t="shared" si="11"/>
        <v>6.9054894676520568</v>
      </c>
      <c r="Y29" s="13"/>
      <c r="Z29" s="68">
        <v>0</v>
      </c>
      <c r="AA29" s="68">
        <v>0</v>
      </c>
      <c r="AB29" s="52">
        <v>0</v>
      </c>
      <c r="AC29" s="52">
        <v>0</v>
      </c>
      <c r="AD29" s="19">
        <f t="shared" si="22"/>
        <v>0</v>
      </c>
      <c r="AE29" s="19">
        <f t="shared" si="23"/>
        <v>0</v>
      </c>
      <c r="AF29" s="48"/>
      <c r="AG29" s="29">
        <v>0</v>
      </c>
      <c r="AH29" s="29">
        <v>0</v>
      </c>
      <c r="AI29" s="29">
        <v>0</v>
      </c>
      <c r="AJ29" s="29">
        <v>0</v>
      </c>
      <c r="AK29" s="4">
        <f t="shared" si="12"/>
        <v>0</v>
      </c>
      <c r="AL29" s="87">
        <f t="shared" si="13"/>
        <v>0</v>
      </c>
    </row>
    <row r="30" spans="1:38" ht="36" x14ac:dyDescent="0.25">
      <c r="A30" s="602"/>
      <c r="B30" s="168" t="s">
        <v>14</v>
      </c>
      <c r="C30" s="169">
        <v>400</v>
      </c>
      <c r="D30" s="261"/>
      <c r="E30" s="189"/>
      <c r="F30" s="183"/>
      <c r="G30" s="189"/>
      <c r="H30" s="189"/>
      <c r="I30" s="176"/>
      <c r="J30" s="170"/>
      <c r="K30" s="170">
        <v>0</v>
      </c>
      <c r="L30" s="170"/>
      <c r="M30" s="175"/>
      <c r="N30" s="176"/>
      <c r="O30" s="174">
        <v>0</v>
      </c>
      <c r="P30" s="174">
        <v>0</v>
      </c>
      <c r="Q30" s="174">
        <v>0</v>
      </c>
      <c r="R30" s="174"/>
      <c r="S30" s="186">
        <f t="shared" si="15"/>
        <v>0</v>
      </c>
      <c r="T30" s="176"/>
      <c r="U30" s="174"/>
      <c r="V30" s="175">
        <f t="shared" si="5"/>
        <v>0</v>
      </c>
      <c r="W30" s="176" t="e">
        <f t="shared" si="10"/>
        <v>#DIV/0!</v>
      </c>
      <c r="X30" s="219" t="e">
        <f t="shared" si="11"/>
        <v>#DIV/0!</v>
      </c>
      <c r="Y30" s="12"/>
      <c r="Z30" s="74"/>
      <c r="AA30" s="74">
        <v>0</v>
      </c>
      <c r="AB30" s="269">
        <v>0</v>
      </c>
      <c r="AC30" s="74"/>
      <c r="AD30" s="19"/>
      <c r="AE30" s="19"/>
      <c r="AF30" s="48"/>
      <c r="AG30" s="74">
        <v>0</v>
      </c>
      <c r="AH30" s="74">
        <v>0</v>
      </c>
      <c r="AI30" s="74">
        <v>0</v>
      </c>
      <c r="AJ30" s="74"/>
      <c r="AK30" s="4"/>
      <c r="AL30" s="87"/>
    </row>
    <row r="31" spans="1:38" ht="15.75" x14ac:dyDescent="0.25">
      <c r="A31" s="602"/>
      <c r="B31" s="179" t="s">
        <v>7</v>
      </c>
      <c r="C31" s="180">
        <v>411</v>
      </c>
      <c r="D31" s="260"/>
      <c r="E31" s="185"/>
      <c r="F31" s="183"/>
      <c r="G31" s="185"/>
      <c r="H31" s="185"/>
      <c r="I31" s="182"/>
      <c r="J31" s="181"/>
      <c r="K31" s="181"/>
      <c r="L31" s="181"/>
      <c r="M31" s="186"/>
      <c r="N31" s="182"/>
      <c r="O31" s="181"/>
      <c r="P31" s="181"/>
      <c r="Q31" s="181"/>
      <c r="R31" s="181"/>
      <c r="S31" s="186">
        <f t="shared" si="15"/>
        <v>0</v>
      </c>
      <c r="T31" s="182"/>
      <c r="U31" s="187"/>
      <c r="V31" s="175">
        <f t="shared" si="5"/>
        <v>0</v>
      </c>
      <c r="W31" s="176" t="e">
        <f t="shared" si="10"/>
        <v>#DIV/0!</v>
      </c>
      <c r="X31" s="219" t="e">
        <f t="shared" si="11"/>
        <v>#DIV/0!</v>
      </c>
      <c r="Y31" s="13"/>
      <c r="Z31" s="68"/>
      <c r="AA31" s="68"/>
      <c r="AB31" s="53"/>
      <c r="AC31" s="52"/>
      <c r="AD31" s="19"/>
      <c r="AE31" s="19"/>
      <c r="AF31" s="48"/>
      <c r="AG31" s="29"/>
      <c r="AH31" s="29"/>
      <c r="AI31" s="29"/>
      <c r="AJ31" s="29"/>
      <c r="AK31" s="4"/>
      <c r="AL31" s="87"/>
    </row>
    <row r="32" spans="1:38" ht="15.75" x14ac:dyDescent="0.25">
      <c r="A32" s="602"/>
      <c r="B32" s="179" t="s">
        <v>8</v>
      </c>
      <c r="C32" s="180">
        <v>421</v>
      </c>
      <c r="D32" s="260"/>
      <c r="E32" s="185"/>
      <c r="F32" s="182"/>
      <c r="G32" s="185"/>
      <c r="H32" s="185"/>
      <c r="I32" s="182"/>
      <c r="J32" s="181"/>
      <c r="K32" s="181"/>
      <c r="L32" s="181"/>
      <c r="M32" s="186"/>
      <c r="N32" s="182"/>
      <c r="O32" s="181"/>
      <c r="P32" s="181"/>
      <c r="Q32" s="181"/>
      <c r="R32" s="181"/>
      <c r="S32" s="186">
        <f t="shared" si="15"/>
        <v>0</v>
      </c>
      <c r="T32" s="182"/>
      <c r="U32" s="187"/>
      <c r="V32" s="175">
        <f t="shared" si="5"/>
        <v>0</v>
      </c>
      <c r="W32" s="176" t="e">
        <f t="shared" si="10"/>
        <v>#DIV/0!</v>
      </c>
      <c r="X32" s="219" t="e">
        <f t="shared" si="11"/>
        <v>#DIV/0!</v>
      </c>
      <c r="Y32" s="13"/>
      <c r="Z32" s="68"/>
      <c r="AA32" s="68"/>
      <c r="AB32" s="53"/>
      <c r="AC32" s="52"/>
      <c r="AD32" s="19"/>
      <c r="AE32" s="19"/>
      <c r="AF32" s="48"/>
      <c r="AG32" s="29"/>
      <c r="AH32" s="29"/>
      <c r="AI32" s="29"/>
      <c r="AJ32" s="29"/>
      <c r="AK32" s="4"/>
      <c r="AL32" s="87"/>
    </row>
    <row r="33" spans="1:38" ht="15.75" x14ac:dyDescent="0.25">
      <c r="A33" s="602"/>
      <c r="B33" s="179" t="s">
        <v>9</v>
      </c>
      <c r="C33" s="180">
        <v>431</v>
      </c>
      <c r="D33" s="260"/>
      <c r="E33" s="185"/>
      <c r="F33" s="183"/>
      <c r="G33" s="185"/>
      <c r="H33" s="185"/>
      <c r="I33" s="182"/>
      <c r="J33" s="181"/>
      <c r="K33" s="181"/>
      <c r="L33" s="181"/>
      <c r="M33" s="186"/>
      <c r="N33" s="182"/>
      <c r="O33" s="181"/>
      <c r="P33" s="181"/>
      <c r="Q33" s="181"/>
      <c r="R33" s="181"/>
      <c r="S33" s="186">
        <f t="shared" si="15"/>
        <v>0</v>
      </c>
      <c r="T33" s="182"/>
      <c r="U33" s="187"/>
      <c r="V33" s="175">
        <f t="shared" si="5"/>
        <v>0</v>
      </c>
      <c r="W33" s="176" t="e">
        <f t="shared" si="10"/>
        <v>#DIV/0!</v>
      </c>
      <c r="X33" s="219" t="e">
        <f t="shared" si="11"/>
        <v>#DIV/0!</v>
      </c>
      <c r="Y33" s="13"/>
      <c r="Z33" s="68"/>
      <c r="AA33" s="68"/>
      <c r="AB33" s="53"/>
      <c r="AC33" s="52"/>
      <c r="AD33" s="19"/>
      <c r="AE33" s="19"/>
      <c r="AF33" s="48"/>
      <c r="AG33" s="29"/>
      <c r="AH33" s="29"/>
      <c r="AI33" s="29"/>
      <c r="AJ33" s="29"/>
      <c r="AK33" s="4"/>
      <c r="AL33" s="87"/>
    </row>
    <row r="34" spans="1:38" ht="15.75" x14ac:dyDescent="0.25">
      <c r="A34" s="602"/>
      <c r="B34" s="179" t="s">
        <v>10</v>
      </c>
      <c r="C34" s="180">
        <v>441</v>
      </c>
      <c r="D34" s="260"/>
      <c r="E34" s="185"/>
      <c r="F34" s="183"/>
      <c r="G34" s="185"/>
      <c r="H34" s="185"/>
      <c r="I34" s="182"/>
      <c r="J34" s="181"/>
      <c r="K34" s="181"/>
      <c r="L34" s="181"/>
      <c r="M34" s="186"/>
      <c r="N34" s="182"/>
      <c r="O34" s="181"/>
      <c r="P34" s="181"/>
      <c r="Q34" s="181"/>
      <c r="R34" s="181"/>
      <c r="S34" s="186">
        <f t="shared" si="15"/>
        <v>0</v>
      </c>
      <c r="T34" s="182"/>
      <c r="U34" s="187"/>
      <c r="V34" s="175">
        <f t="shared" si="5"/>
        <v>0</v>
      </c>
      <c r="W34" s="176" t="e">
        <f t="shared" si="10"/>
        <v>#DIV/0!</v>
      </c>
      <c r="X34" s="219" t="e">
        <f t="shared" si="11"/>
        <v>#DIV/0!</v>
      </c>
      <c r="Y34" s="13"/>
      <c r="Z34" s="68"/>
      <c r="AA34" s="68"/>
      <c r="AB34" s="53"/>
      <c r="AC34" s="52"/>
      <c r="AD34" s="19"/>
      <c r="AE34" s="19"/>
      <c r="AF34" s="48"/>
      <c r="AG34" s="29"/>
      <c r="AH34" s="29"/>
      <c r="AI34" s="29"/>
      <c r="AJ34" s="29"/>
      <c r="AK34" s="4"/>
      <c r="AL34" s="87"/>
    </row>
    <row r="35" spans="1:38" ht="15.75" x14ac:dyDescent="0.25">
      <c r="A35" s="602"/>
      <c r="B35" s="179" t="s">
        <v>11</v>
      </c>
      <c r="C35" s="180">
        <v>451</v>
      </c>
      <c r="D35" s="262"/>
      <c r="E35" s="185"/>
      <c r="F35" s="183"/>
      <c r="G35" s="185"/>
      <c r="H35" s="185"/>
      <c r="I35" s="182"/>
      <c r="J35" s="181"/>
      <c r="K35" s="181"/>
      <c r="L35" s="181"/>
      <c r="M35" s="186"/>
      <c r="N35" s="182"/>
      <c r="O35" s="181"/>
      <c r="P35" s="181"/>
      <c r="Q35" s="181"/>
      <c r="R35" s="181"/>
      <c r="S35" s="186">
        <f t="shared" si="15"/>
        <v>0</v>
      </c>
      <c r="T35" s="182"/>
      <c r="U35" s="187"/>
      <c r="V35" s="175">
        <f t="shared" si="5"/>
        <v>0</v>
      </c>
      <c r="W35" s="176" t="e">
        <f t="shared" si="10"/>
        <v>#DIV/0!</v>
      </c>
      <c r="X35" s="219" t="e">
        <f t="shared" si="11"/>
        <v>#DIV/0!</v>
      </c>
      <c r="Y35" s="13"/>
      <c r="Z35" s="68"/>
      <c r="AA35" s="75"/>
      <c r="AB35" s="76"/>
      <c r="AC35" s="76"/>
      <c r="AD35" s="48"/>
      <c r="AE35" s="19"/>
      <c r="AF35" s="48"/>
      <c r="AG35" s="29"/>
      <c r="AH35" s="29"/>
      <c r="AI35" s="29"/>
      <c r="AJ35" s="29"/>
      <c r="AK35" s="4"/>
      <c r="AL35" s="87"/>
    </row>
    <row r="36" spans="1:38" ht="15.75" x14ac:dyDescent="0.25">
      <c r="A36" s="602"/>
      <c r="B36" s="179" t="s">
        <v>12</v>
      </c>
      <c r="C36" s="180">
        <v>461</v>
      </c>
      <c r="D36" s="260"/>
      <c r="E36" s="185"/>
      <c r="F36" s="183"/>
      <c r="G36" s="185"/>
      <c r="H36" s="185"/>
      <c r="I36" s="182"/>
      <c r="J36" s="181"/>
      <c r="K36" s="181"/>
      <c r="L36" s="181"/>
      <c r="M36" s="186"/>
      <c r="N36" s="182"/>
      <c r="O36" s="181"/>
      <c r="P36" s="181"/>
      <c r="Q36" s="181"/>
      <c r="R36" s="181"/>
      <c r="S36" s="186">
        <f t="shared" si="15"/>
        <v>0</v>
      </c>
      <c r="T36" s="182"/>
      <c r="U36" s="187"/>
      <c r="V36" s="175">
        <f t="shared" si="5"/>
        <v>0</v>
      </c>
      <c r="W36" s="176" t="e">
        <f t="shared" si="10"/>
        <v>#DIV/0!</v>
      </c>
      <c r="X36" s="219" t="e">
        <f t="shared" si="11"/>
        <v>#DIV/0!</v>
      </c>
      <c r="Y36" s="13"/>
      <c r="Z36" s="68"/>
      <c r="AA36" s="75"/>
      <c r="AB36" s="76"/>
      <c r="AC36" s="76"/>
      <c r="AD36" s="48"/>
      <c r="AE36" s="19"/>
      <c r="AF36" s="48"/>
      <c r="AG36" s="29"/>
      <c r="AH36" s="29"/>
      <c r="AI36" s="29"/>
      <c r="AJ36" s="29"/>
      <c r="AK36" s="4"/>
      <c r="AL36" s="87"/>
    </row>
    <row r="37" spans="1:38" ht="15.75" x14ac:dyDescent="0.25">
      <c r="A37" s="602"/>
      <c r="B37" s="179" t="s">
        <v>13</v>
      </c>
      <c r="C37" s="180">
        <v>471</v>
      </c>
      <c r="D37" s="260"/>
      <c r="E37" s="185"/>
      <c r="F37" s="182"/>
      <c r="G37" s="185"/>
      <c r="H37" s="185"/>
      <c r="I37" s="182"/>
      <c r="J37" s="181"/>
      <c r="K37" s="181"/>
      <c r="L37" s="181"/>
      <c r="M37" s="186"/>
      <c r="N37" s="182"/>
      <c r="O37" s="181"/>
      <c r="P37" s="181"/>
      <c r="Q37" s="181"/>
      <c r="R37" s="181"/>
      <c r="S37" s="186">
        <f t="shared" si="15"/>
        <v>0</v>
      </c>
      <c r="T37" s="182"/>
      <c r="U37" s="187"/>
      <c r="V37" s="175">
        <f t="shared" si="5"/>
        <v>0</v>
      </c>
      <c r="W37" s="176" t="e">
        <f t="shared" si="10"/>
        <v>#DIV/0!</v>
      </c>
      <c r="X37" s="219" t="e">
        <f t="shared" si="11"/>
        <v>#DIV/0!</v>
      </c>
      <c r="Y37" s="13"/>
      <c r="Z37" s="68"/>
      <c r="AA37" s="75"/>
      <c r="AB37" s="76"/>
      <c r="AC37" s="76"/>
      <c r="AD37" s="48"/>
      <c r="AE37" s="19"/>
      <c r="AF37" s="48"/>
      <c r="AG37" s="20"/>
      <c r="AH37" s="20"/>
      <c r="AI37" s="20"/>
      <c r="AJ37" s="20"/>
      <c r="AK37" s="54"/>
      <c r="AL37" s="87"/>
    </row>
    <row r="38" spans="1:38" ht="24.75" customHeight="1" x14ac:dyDescent="0.25">
      <c r="A38" s="602"/>
      <c r="B38" s="168" t="s">
        <v>15</v>
      </c>
      <c r="C38" s="169">
        <v>500</v>
      </c>
      <c r="D38" s="261"/>
      <c r="E38" s="189"/>
      <c r="F38" s="183"/>
      <c r="G38" s="189"/>
      <c r="H38" s="189"/>
      <c r="I38" s="176"/>
      <c r="J38" s="181"/>
      <c r="K38" s="181"/>
      <c r="L38" s="181"/>
      <c r="M38" s="186"/>
      <c r="N38" s="176"/>
      <c r="O38" s="181"/>
      <c r="P38" s="181"/>
      <c r="Q38" s="181"/>
      <c r="R38" s="181"/>
      <c r="S38" s="186">
        <f t="shared" si="15"/>
        <v>0</v>
      </c>
      <c r="T38" s="176"/>
      <c r="U38" s="187"/>
      <c r="V38" s="175">
        <f t="shared" si="5"/>
        <v>0</v>
      </c>
      <c r="W38" s="176" t="e">
        <f t="shared" si="10"/>
        <v>#DIV/0!</v>
      </c>
      <c r="X38" s="219" t="e">
        <f t="shared" si="11"/>
        <v>#DIV/0!</v>
      </c>
      <c r="Y38" s="12"/>
      <c r="Z38" s="71"/>
      <c r="AA38" s="71"/>
      <c r="AG38" s="20"/>
      <c r="AH38" s="20"/>
      <c r="AI38" s="20"/>
      <c r="AJ38" s="20"/>
      <c r="AK38" s="3"/>
      <c r="AL38" s="87"/>
    </row>
    <row r="39" spans="1:38" ht="55.5" customHeight="1" x14ac:dyDescent="0.25">
      <c r="B39" s="210" t="s">
        <v>31</v>
      </c>
      <c r="C39" s="192">
        <v>600</v>
      </c>
      <c r="D39" s="263">
        <f>D22+D30+D14</f>
        <v>73008.148000000001</v>
      </c>
      <c r="E39" s="263">
        <f>E22+E30+E14</f>
        <v>433937.91100000002</v>
      </c>
      <c r="F39" s="226">
        <f>E39/D39</f>
        <v>5.943691531526043</v>
      </c>
      <c r="G39" s="263">
        <f>G22+G30+G14</f>
        <v>1198.7610000000002</v>
      </c>
      <c r="H39" s="263">
        <f>H22+H30+H14</f>
        <v>6388.1239999999998</v>
      </c>
      <c r="I39" s="226">
        <f>H39/G39</f>
        <v>5.3289387959735084</v>
      </c>
      <c r="J39" s="263">
        <f>J14+J22+J30+J6</f>
        <v>12820.344999999998</v>
      </c>
      <c r="K39" s="263">
        <f t="shared" ref="K39:M39" si="31">K14+K22+K30+K6</f>
        <v>45441.913</v>
      </c>
      <c r="L39" s="263">
        <f t="shared" si="31"/>
        <v>19250.905999999999</v>
      </c>
      <c r="M39" s="263">
        <f t="shared" si="31"/>
        <v>64692.818999999996</v>
      </c>
      <c r="N39" s="226">
        <f>M39/J39</f>
        <v>5.0461059355266968</v>
      </c>
      <c r="O39" s="263">
        <f>O14+O22+O30+O6</f>
        <v>17263.582000000002</v>
      </c>
      <c r="P39" s="263">
        <f t="shared" ref="P39:R39" si="32">P14+P22+P30+P6</f>
        <v>36557.273000000001</v>
      </c>
      <c r="Q39" s="263">
        <f t="shared" ref="Q39" si="33">Q14+Q22+Q30+Q6</f>
        <v>19.751999999999999</v>
      </c>
      <c r="R39" s="263">
        <f t="shared" si="32"/>
        <v>17885.776999999998</v>
      </c>
      <c r="S39" s="263">
        <f t="shared" ref="S39" si="34">S14+S22+S30+S6</f>
        <v>54443.05</v>
      </c>
      <c r="T39" s="226">
        <f>S39/O39</f>
        <v>3.1536357865939988</v>
      </c>
      <c r="U39" s="263">
        <f>U6+U14+U22+U30</f>
        <v>104290.836</v>
      </c>
      <c r="V39" s="175">
        <f t="shared" si="5"/>
        <v>559461.90399999998</v>
      </c>
      <c r="W39" s="176">
        <f t="shared" si="10"/>
        <v>5.364439728913478</v>
      </c>
      <c r="X39" s="219">
        <f t="shared" si="11"/>
        <v>6.4373276746961734</v>
      </c>
      <c r="Y39" s="14"/>
      <c r="Z39" s="23">
        <v>12820.344999999998</v>
      </c>
      <c r="AA39" s="23">
        <v>45441.913</v>
      </c>
      <c r="AB39" s="23">
        <f t="shared" ref="AB39:AE39" si="35">AB6+AB14+AB22+AB30</f>
        <v>21.83</v>
      </c>
      <c r="AC39" s="23">
        <v>19250.905999999999</v>
      </c>
      <c r="AD39" s="23">
        <f t="shared" si="35"/>
        <v>12820.344999999998</v>
      </c>
      <c r="AE39" s="23">
        <f t="shared" si="35"/>
        <v>64692.818999999996</v>
      </c>
      <c r="AG39" s="23">
        <v>17263.582000000002</v>
      </c>
      <c r="AH39" s="23">
        <v>36557.273000000001</v>
      </c>
      <c r="AI39" s="23">
        <v>19.751999999999999</v>
      </c>
      <c r="AJ39" s="23">
        <v>17885.776999999998</v>
      </c>
      <c r="AK39" s="23">
        <f t="shared" ref="AK39:AL39" si="36">AK6+AK14+AK22+AK30</f>
        <v>17263.582000000002</v>
      </c>
      <c r="AL39" s="23">
        <f t="shared" si="36"/>
        <v>54443.05</v>
      </c>
    </row>
    <row r="40" spans="1:38" ht="30.75" customHeight="1" x14ac:dyDescent="0.25">
      <c r="B40" s="264" t="s">
        <v>22</v>
      </c>
      <c r="C40" s="198"/>
      <c r="D40" s="265">
        <f>SUM(D41:D47)</f>
        <v>73008.148000000001</v>
      </c>
      <c r="E40" s="265">
        <f>SUM(E41:E47)</f>
        <v>433937.91100000002</v>
      </c>
      <c r="F40" s="266">
        <f t="shared" ref="F40:F47" si="37">E40/D40</f>
        <v>5.943691531526043</v>
      </c>
      <c r="G40" s="265">
        <f>G39</f>
        <v>1198.7610000000002</v>
      </c>
      <c r="H40" s="265">
        <f t="shared" ref="H40:N40" si="38">H39</f>
        <v>6388.1239999999998</v>
      </c>
      <c r="I40" s="266">
        <f t="shared" si="38"/>
        <v>5.3289387959735084</v>
      </c>
      <c r="J40" s="265">
        <f t="shared" si="38"/>
        <v>12820.344999999998</v>
      </c>
      <c r="K40" s="265">
        <f t="shared" si="38"/>
        <v>45441.913</v>
      </c>
      <c r="L40" s="265">
        <f t="shared" si="38"/>
        <v>19250.905999999999</v>
      </c>
      <c r="M40" s="265">
        <f t="shared" si="38"/>
        <v>64692.818999999996</v>
      </c>
      <c r="N40" s="266">
        <f t="shared" si="38"/>
        <v>5.0461059355266968</v>
      </c>
      <c r="O40" s="265">
        <f t="shared" ref="O40:T40" si="39">O39</f>
        <v>17263.582000000002</v>
      </c>
      <c r="P40" s="265">
        <f t="shared" si="39"/>
        <v>36557.273000000001</v>
      </c>
      <c r="Q40" s="265">
        <f t="shared" ref="Q40" si="40">Q39</f>
        <v>19.751999999999999</v>
      </c>
      <c r="R40" s="265">
        <f t="shared" si="39"/>
        <v>17885.776999999998</v>
      </c>
      <c r="S40" s="265">
        <f t="shared" ref="S40" si="41">S39</f>
        <v>54443.05</v>
      </c>
      <c r="T40" s="266">
        <f t="shared" si="39"/>
        <v>3.1536357865939988</v>
      </c>
      <c r="U40" s="268">
        <f t="shared" ref="U40" si="42">U39</f>
        <v>104290.836</v>
      </c>
      <c r="V40" s="175">
        <f t="shared" si="5"/>
        <v>559461.90399999998</v>
      </c>
      <c r="W40" s="176">
        <f t="shared" si="10"/>
        <v>5.364439728913478</v>
      </c>
      <c r="X40" s="219">
        <f t="shared" si="11"/>
        <v>6.4373276746961734</v>
      </c>
      <c r="Y40" s="15"/>
      <c r="Z40" s="72">
        <v>12820.344999999998</v>
      </c>
      <c r="AA40" s="72">
        <v>45441.913</v>
      </c>
      <c r="AC40">
        <v>19250.905999999999</v>
      </c>
      <c r="AG40">
        <v>17263.582000000002</v>
      </c>
      <c r="AH40">
        <v>36557.273000000001</v>
      </c>
      <c r="AI40">
        <v>19.751999999999999</v>
      </c>
      <c r="AJ40">
        <v>17885.776999999998</v>
      </c>
    </row>
    <row r="41" spans="1:38" ht="24.75" customHeight="1" x14ac:dyDescent="0.25">
      <c r="A41" s="597"/>
      <c r="B41" s="204" t="s">
        <v>7</v>
      </c>
      <c r="C41" s="180"/>
      <c r="D41" s="186">
        <f>SUM(D7,D15,D23,D31)</f>
        <v>6013.2849999999999</v>
      </c>
      <c r="E41" s="186">
        <f t="shared" ref="D41:E47" si="43">E7+E15+E23+E31</f>
        <v>33467.195</v>
      </c>
      <c r="F41" s="182">
        <f t="shared" si="37"/>
        <v>5.5655427939969586</v>
      </c>
      <c r="G41" s="186">
        <f t="shared" ref="G41:H47" si="44">G7+G15+G23+G31</f>
        <v>0</v>
      </c>
      <c r="H41" s="186">
        <f t="shared" si="44"/>
        <v>0</v>
      </c>
      <c r="I41" s="182"/>
      <c r="J41" s="181">
        <f>J7+J15+J23+J31</f>
        <v>1055.962</v>
      </c>
      <c r="K41" s="181">
        <f t="shared" ref="K41:L41" si="45">K7+K15+K23+K31</f>
        <v>3608.2280000000001</v>
      </c>
      <c r="L41" s="181">
        <f t="shared" si="45"/>
        <v>1499.7149999999999</v>
      </c>
      <c r="M41" s="181">
        <f t="shared" ref="M41" si="46">M7+M15+M23+M31</f>
        <v>5107.9429999999993</v>
      </c>
      <c r="N41" s="182">
        <f t="shared" ref="N41:N46" si="47">M41/J41</f>
        <v>4.8372413022438305</v>
      </c>
      <c r="O41" s="181">
        <f>O7+O15+O23+O31</f>
        <v>0</v>
      </c>
      <c r="P41" s="181">
        <f t="shared" ref="P41:R41" si="48">P7+P15+P23+P31</f>
        <v>0</v>
      </c>
      <c r="Q41" s="181">
        <f t="shared" ref="Q41" si="49">Q7+Q15+Q23+Q31</f>
        <v>0</v>
      </c>
      <c r="R41" s="181">
        <f t="shared" si="48"/>
        <v>0</v>
      </c>
      <c r="S41" s="181">
        <f t="shared" ref="S41" si="50">S7+S15+S23+S31</f>
        <v>0</v>
      </c>
      <c r="T41" s="182" t="e">
        <f>S41/O41</f>
        <v>#DIV/0!</v>
      </c>
      <c r="U41" s="181">
        <f>U7+U15+U23+U31</f>
        <v>7069.2470000000003</v>
      </c>
      <c r="V41" s="175">
        <f t="shared" si="5"/>
        <v>38575.137999999999</v>
      </c>
      <c r="W41" s="176">
        <f t="shared" si="10"/>
        <v>5.4567534562026196</v>
      </c>
      <c r="X41" s="219">
        <f t="shared" si="11"/>
        <v>6.5481041474431434</v>
      </c>
      <c r="Y41" s="16"/>
      <c r="Z41" s="70">
        <v>1055.962</v>
      </c>
      <c r="AA41" s="70">
        <v>3608.2280000000001</v>
      </c>
      <c r="AC41">
        <v>1499.7149999999999</v>
      </c>
      <c r="AG41">
        <v>0</v>
      </c>
      <c r="AH41">
        <v>0</v>
      </c>
      <c r="AI41">
        <v>0</v>
      </c>
      <c r="AJ41">
        <v>0</v>
      </c>
    </row>
    <row r="42" spans="1:38" ht="24.75" customHeight="1" x14ac:dyDescent="0.25">
      <c r="A42" s="597"/>
      <c r="B42" s="204" t="s">
        <v>8</v>
      </c>
      <c r="C42" s="180"/>
      <c r="D42" s="186">
        <f t="shared" si="43"/>
        <v>0</v>
      </c>
      <c r="E42" s="186">
        <f t="shared" si="43"/>
        <v>0</v>
      </c>
      <c r="F42" s="182"/>
      <c r="G42" s="186">
        <f t="shared" si="44"/>
        <v>0</v>
      </c>
      <c r="H42" s="186">
        <f t="shared" si="44"/>
        <v>0</v>
      </c>
      <c r="I42" s="182"/>
      <c r="J42" s="181">
        <f t="shared" ref="J42:J47" si="51">J8+J16+J24+J32</f>
        <v>0</v>
      </c>
      <c r="K42" s="181">
        <f t="shared" ref="K42:L42" si="52">K8+K16+K24+K32</f>
        <v>0</v>
      </c>
      <c r="L42" s="181">
        <f t="shared" si="52"/>
        <v>0</v>
      </c>
      <c r="M42" s="181">
        <f t="shared" ref="M42" si="53">M8+M16+M24+M32</f>
        <v>0</v>
      </c>
      <c r="N42" s="182"/>
      <c r="O42" s="181">
        <f t="shared" ref="O42:R47" si="54">O8+O16+O24+O32</f>
        <v>0</v>
      </c>
      <c r="P42" s="181">
        <f t="shared" si="54"/>
        <v>0</v>
      </c>
      <c r="Q42" s="181">
        <f t="shared" ref="Q42" si="55">Q8+Q16+Q24+Q32</f>
        <v>0</v>
      </c>
      <c r="R42" s="181">
        <f t="shared" si="54"/>
        <v>0</v>
      </c>
      <c r="S42" s="181">
        <f t="shared" ref="S42" si="56">S8+S16+S24+S32</f>
        <v>0</v>
      </c>
      <c r="T42" s="182"/>
      <c r="U42" s="181">
        <f t="shared" ref="U42" si="57">U8+U16+U24+U32</f>
        <v>0</v>
      </c>
      <c r="V42" s="175">
        <f t="shared" si="5"/>
        <v>0</v>
      </c>
      <c r="W42" s="176" t="e">
        <f t="shared" si="10"/>
        <v>#DIV/0!</v>
      </c>
      <c r="X42" s="219" t="e">
        <f t="shared" si="11"/>
        <v>#DIV/0!</v>
      </c>
      <c r="Y42" s="16"/>
      <c r="Z42" s="70">
        <v>0</v>
      </c>
      <c r="AA42" s="70">
        <v>0</v>
      </c>
      <c r="AC42">
        <v>0</v>
      </c>
      <c r="AG42">
        <v>0</v>
      </c>
      <c r="AH42">
        <v>0</v>
      </c>
      <c r="AI42">
        <v>0</v>
      </c>
      <c r="AJ42">
        <v>0</v>
      </c>
    </row>
    <row r="43" spans="1:38" ht="24.75" customHeight="1" x14ac:dyDescent="0.25">
      <c r="A43" s="597"/>
      <c r="B43" s="204" t="s">
        <v>9</v>
      </c>
      <c r="C43" s="180"/>
      <c r="D43" s="186">
        <f t="shared" si="43"/>
        <v>0</v>
      </c>
      <c r="E43" s="186">
        <f t="shared" si="43"/>
        <v>0</v>
      </c>
      <c r="F43" s="182"/>
      <c r="G43" s="186">
        <f t="shared" si="44"/>
        <v>0</v>
      </c>
      <c r="H43" s="186">
        <f t="shared" si="44"/>
        <v>0</v>
      </c>
      <c r="I43" s="182"/>
      <c r="J43" s="181">
        <f t="shared" si="51"/>
        <v>0</v>
      </c>
      <c r="K43" s="181">
        <f t="shared" ref="K43:L43" si="58">K9+K17+K25+K33</f>
        <v>0</v>
      </c>
      <c r="L43" s="181">
        <f t="shared" si="58"/>
        <v>0</v>
      </c>
      <c r="M43" s="181">
        <f t="shared" ref="M43" si="59">M9+M17+M25+M33</f>
        <v>0</v>
      </c>
      <c r="N43" s="182"/>
      <c r="O43" s="181">
        <f t="shared" si="54"/>
        <v>0</v>
      </c>
      <c r="P43" s="181">
        <f t="shared" si="54"/>
        <v>0</v>
      </c>
      <c r="Q43" s="181">
        <f t="shared" ref="Q43" si="60">Q9+Q17+Q25+Q33</f>
        <v>0</v>
      </c>
      <c r="R43" s="181">
        <f t="shared" si="54"/>
        <v>0</v>
      </c>
      <c r="S43" s="181">
        <f t="shared" ref="S43" si="61">S9+S17+S25+S33</f>
        <v>0</v>
      </c>
      <c r="T43" s="182"/>
      <c r="U43" s="181">
        <f t="shared" ref="U43:U47" si="62">U9+U17+U25+U33</f>
        <v>0</v>
      </c>
      <c r="V43" s="175">
        <f t="shared" si="5"/>
        <v>0</v>
      </c>
      <c r="W43" s="176" t="e">
        <f t="shared" si="10"/>
        <v>#DIV/0!</v>
      </c>
      <c r="X43" s="219" t="e">
        <f t="shared" si="11"/>
        <v>#DIV/0!</v>
      </c>
      <c r="Y43" s="16"/>
      <c r="Z43" s="70">
        <v>0</v>
      </c>
      <c r="AA43" s="70">
        <v>0</v>
      </c>
      <c r="AC43">
        <v>0</v>
      </c>
      <c r="AG43">
        <v>0</v>
      </c>
      <c r="AH43">
        <v>0</v>
      </c>
      <c r="AI43">
        <v>0</v>
      </c>
      <c r="AJ43">
        <v>0</v>
      </c>
    </row>
    <row r="44" spans="1:38" ht="24.75" customHeight="1" x14ac:dyDescent="0.25">
      <c r="A44" s="597"/>
      <c r="B44" s="204" t="s">
        <v>10</v>
      </c>
      <c r="C44" s="180"/>
      <c r="D44" s="186">
        <f>SUM(D10,D18,D26,D34)</f>
        <v>45896.004000000001</v>
      </c>
      <c r="E44" s="186">
        <f t="shared" si="43"/>
        <v>272623.71299999999</v>
      </c>
      <c r="F44" s="182">
        <f t="shared" si="37"/>
        <v>5.9400315766052305</v>
      </c>
      <c r="G44" s="181">
        <f t="shared" si="44"/>
        <v>1198.7610000000002</v>
      </c>
      <c r="H44" s="186">
        <f t="shared" si="44"/>
        <v>6388.1239999999998</v>
      </c>
      <c r="I44" s="182">
        <f t="shared" ref="I44" si="63">H44/G44</f>
        <v>5.3289387959735084</v>
      </c>
      <c r="J44" s="181">
        <f t="shared" si="51"/>
        <v>9592.4330000000009</v>
      </c>
      <c r="K44" s="181">
        <f t="shared" ref="K44:L44" si="64">K10+K18+K26+K34</f>
        <v>33605.661999999997</v>
      </c>
      <c r="L44" s="181">
        <f t="shared" si="64"/>
        <v>14592.618999999999</v>
      </c>
      <c r="M44" s="181">
        <f t="shared" ref="M44" si="65">M10+M18+M26+M34</f>
        <v>48198.280999999995</v>
      </c>
      <c r="N44" s="182">
        <f t="shared" si="47"/>
        <v>5.0246148187847641</v>
      </c>
      <c r="O44" s="181">
        <f t="shared" si="54"/>
        <v>8586.4340000000011</v>
      </c>
      <c r="P44" s="181">
        <f t="shared" si="54"/>
        <v>18559.796999999999</v>
      </c>
      <c r="Q44" s="181">
        <f t="shared" ref="Q44" si="66">Q10+Q18+Q26+Q34</f>
        <v>13.651999999999999</v>
      </c>
      <c r="R44" s="181">
        <f t="shared" si="54"/>
        <v>12506.453999999998</v>
      </c>
      <c r="S44" s="181">
        <f t="shared" ref="S44" si="67">S10+S18+S26+S34</f>
        <v>31066.250999999997</v>
      </c>
      <c r="T44" s="182">
        <f>S44/O44</f>
        <v>3.6180620499732474</v>
      </c>
      <c r="U44" s="181">
        <f>U10+U18+U26+U34</f>
        <v>65273.631999999998</v>
      </c>
      <c r="V44" s="175">
        <f t="shared" si="5"/>
        <v>358276.36899999995</v>
      </c>
      <c r="W44" s="176">
        <f t="shared" si="10"/>
        <v>5.4888376519327124</v>
      </c>
      <c r="X44" s="219">
        <f t="shared" si="11"/>
        <v>6.5866051823192544</v>
      </c>
      <c r="Y44" s="16"/>
      <c r="Z44" s="70">
        <v>9592.4330000000009</v>
      </c>
      <c r="AA44" s="70">
        <v>33605.661999999997</v>
      </c>
      <c r="AC44">
        <v>14592.618999999999</v>
      </c>
      <c r="AG44">
        <v>8586.4340000000011</v>
      </c>
      <c r="AH44">
        <v>18559.796999999999</v>
      </c>
      <c r="AI44">
        <v>13.651999999999999</v>
      </c>
      <c r="AJ44">
        <v>12506.453999999998</v>
      </c>
    </row>
    <row r="45" spans="1:38" ht="24.75" customHeight="1" x14ac:dyDescent="0.25">
      <c r="A45" s="597"/>
      <c r="B45" s="204" t="s">
        <v>11</v>
      </c>
      <c r="C45" s="180"/>
      <c r="D45" s="186">
        <f>SUM(D11,D19,D27,D35)</f>
        <v>7199.701</v>
      </c>
      <c r="E45" s="186">
        <f t="shared" si="43"/>
        <v>42003.852999999996</v>
      </c>
      <c r="F45" s="182">
        <f t="shared" si="37"/>
        <v>5.8341107498769738</v>
      </c>
      <c r="G45" s="186">
        <f t="shared" si="44"/>
        <v>0</v>
      </c>
      <c r="H45" s="186">
        <f t="shared" si="44"/>
        <v>0</v>
      </c>
      <c r="I45" s="182"/>
      <c r="J45" s="181">
        <f t="shared" si="51"/>
        <v>734.49599999999998</v>
      </c>
      <c r="K45" s="181">
        <f t="shared" ref="K45:L45" si="68">K11+K19+K27+K35</f>
        <v>2861.2869999999998</v>
      </c>
      <c r="L45" s="181">
        <f t="shared" si="68"/>
        <v>1146.9480000000001</v>
      </c>
      <c r="M45" s="181">
        <f t="shared" ref="M45" si="69">M11+M19+M27+M35</f>
        <v>4008.2349999999997</v>
      </c>
      <c r="N45" s="182">
        <f t="shared" si="47"/>
        <v>5.4571229795669405</v>
      </c>
      <c r="O45" s="181">
        <f t="shared" si="54"/>
        <v>0</v>
      </c>
      <c r="P45" s="181">
        <f t="shared" si="54"/>
        <v>0</v>
      </c>
      <c r="Q45" s="181">
        <f t="shared" ref="Q45" si="70">Q11+Q19+Q27+Q35</f>
        <v>0</v>
      </c>
      <c r="R45" s="181">
        <f t="shared" si="54"/>
        <v>0</v>
      </c>
      <c r="S45" s="181">
        <f t="shared" ref="S45" si="71">S11+S19+S27+S35</f>
        <v>0</v>
      </c>
      <c r="T45" s="182" t="e">
        <f>S45/O45</f>
        <v>#DIV/0!</v>
      </c>
      <c r="U45" s="181">
        <f>U11+U19+U27+U35</f>
        <v>7934.1970000000001</v>
      </c>
      <c r="V45" s="175">
        <f t="shared" si="5"/>
        <v>46012.087999999996</v>
      </c>
      <c r="W45" s="176">
        <f t="shared" si="10"/>
        <v>5.7992116908617213</v>
      </c>
      <c r="X45" s="219">
        <f t="shared" si="11"/>
        <v>6.959054029034065</v>
      </c>
      <c r="Y45" s="16"/>
      <c r="Z45" s="70">
        <v>734.49599999999998</v>
      </c>
      <c r="AA45" s="70">
        <v>2861.2869999999998</v>
      </c>
      <c r="AC45">
        <v>1146.9480000000001</v>
      </c>
      <c r="AG45">
        <v>0</v>
      </c>
      <c r="AH45">
        <v>0</v>
      </c>
      <c r="AI45">
        <v>0</v>
      </c>
      <c r="AJ45">
        <v>0</v>
      </c>
    </row>
    <row r="46" spans="1:38" ht="24.75" customHeight="1" x14ac:dyDescent="0.25">
      <c r="A46" s="597"/>
      <c r="B46" s="204" t="s">
        <v>12</v>
      </c>
      <c r="C46" s="180"/>
      <c r="D46" s="186">
        <f>SUM(D12,D20,D28,D36)</f>
        <v>13823.249</v>
      </c>
      <c r="E46" s="186">
        <f>E12+E20+E28+E36</f>
        <v>85406.326000000001</v>
      </c>
      <c r="F46" s="182">
        <f t="shared" si="37"/>
        <v>6.1784552965804203</v>
      </c>
      <c r="G46" s="186">
        <f t="shared" si="44"/>
        <v>0</v>
      </c>
      <c r="H46" s="186">
        <f t="shared" si="44"/>
        <v>0</v>
      </c>
      <c r="I46" s="182"/>
      <c r="J46" s="181">
        <f t="shared" si="51"/>
        <v>1437.454</v>
      </c>
      <c r="K46" s="181">
        <f t="shared" ref="K46:L46" si="72">K12+K20+K28+K36</f>
        <v>5366.7359999999999</v>
      </c>
      <c r="L46" s="181">
        <f t="shared" si="72"/>
        <v>2011.624</v>
      </c>
      <c r="M46" s="181">
        <f t="shared" ref="M46" si="73">M12+M20+M28+M36</f>
        <v>7378.36</v>
      </c>
      <c r="N46" s="182">
        <f t="shared" si="47"/>
        <v>5.1329364278787359</v>
      </c>
      <c r="O46" s="181">
        <f t="shared" si="54"/>
        <v>8677.148000000001</v>
      </c>
      <c r="P46" s="181">
        <f t="shared" si="54"/>
        <v>17997.476000000002</v>
      </c>
      <c r="Q46" s="181">
        <f t="shared" ref="Q46" si="74">Q12+Q20+Q28+Q36</f>
        <v>6.1</v>
      </c>
      <c r="R46" s="181">
        <f t="shared" si="54"/>
        <v>5379.3230000000003</v>
      </c>
      <c r="S46" s="181">
        <f t="shared" ref="S46" si="75">S12+S20+S28+S36</f>
        <v>23376.799000000003</v>
      </c>
      <c r="T46" s="182">
        <f>S46/O46</f>
        <v>2.6940648010152644</v>
      </c>
      <c r="U46" s="181">
        <f>U12+U20+U28+U36</f>
        <v>23937.850999999999</v>
      </c>
      <c r="V46" s="175">
        <f t="shared" si="5"/>
        <v>116161.485</v>
      </c>
      <c r="W46" s="176">
        <f t="shared" si="10"/>
        <v>4.85262795728823</v>
      </c>
      <c r="X46" s="219">
        <f t="shared" si="11"/>
        <v>5.8231535487458759</v>
      </c>
      <c r="Y46" s="16"/>
      <c r="Z46" s="70">
        <v>1437.454</v>
      </c>
      <c r="AA46" s="70">
        <v>5366.7359999999999</v>
      </c>
      <c r="AC46">
        <v>2011.624</v>
      </c>
      <c r="AG46">
        <v>8677.148000000001</v>
      </c>
      <c r="AH46">
        <v>17997.476000000002</v>
      </c>
      <c r="AI46">
        <v>6.1</v>
      </c>
      <c r="AJ46">
        <v>5379.3230000000003</v>
      </c>
    </row>
    <row r="47" spans="1:38" ht="24.75" customHeight="1" x14ac:dyDescent="0.25">
      <c r="A47" s="597"/>
      <c r="B47" s="204" t="s">
        <v>13</v>
      </c>
      <c r="C47" s="207"/>
      <c r="D47" s="186">
        <f>SUM(D13,D21,D29,D37)</f>
        <v>75.909000000000006</v>
      </c>
      <c r="E47" s="206">
        <f t="shared" si="43"/>
        <v>436.82400000000001</v>
      </c>
      <c r="F47" s="182">
        <f t="shared" si="37"/>
        <v>5.7545745563767143</v>
      </c>
      <c r="G47" s="186">
        <f t="shared" si="44"/>
        <v>0</v>
      </c>
      <c r="H47" s="186">
        <f t="shared" si="44"/>
        <v>0</v>
      </c>
      <c r="I47" s="182"/>
      <c r="J47" s="181">
        <f t="shared" si="51"/>
        <v>0</v>
      </c>
      <c r="K47" s="181">
        <f t="shared" ref="K47:L47" si="76">K13+K21+K29+K37</f>
        <v>0</v>
      </c>
      <c r="L47" s="181">
        <f t="shared" si="76"/>
        <v>0</v>
      </c>
      <c r="M47" s="181">
        <f t="shared" ref="M47" si="77">M13+M21+M29+M37</f>
        <v>0</v>
      </c>
      <c r="N47" s="182"/>
      <c r="O47" s="181">
        <f t="shared" si="54"/>
        <v>0</v>
      </c>
      <c r="P47" s="181">
        <f t="shared" si="54"/>
        <v>0</v>
      </c>
      <c r="Q47" s="181">
        <f t="shared" ref="Q47" si="78">Q13+Q21+Q29+Q37</f>
        <v>0</v>
      </c>
      <c r="R47" s="181">
        <f t="shared" si="54"/>
        <v>0</v>
      </c>
      <c r="S47" s="181">
        <f t="shared" ref="S47" si="79">S13+S21+S29+S37</f>
        <v>0</v>
      </c>
      <c r="T47" s="182"/>
      <c r="U47" s="181">
        <f t="shared" si="62"/>
        <v>75.909000000000006</v>
      </c>
      <c r="V47" s="175">
        <f t="shared" si="5"/>
        <v>436.82400000000001</v>
      </c>
      <c r="W47" s="176">
        <f t="shared" si="10"/>
        <v>5.7545745563767143</v>
      </c>
      <c r="X47" s="219">
        <f t="shared" si="11"/>
        <v>6.9054894676520568</v>
      </c>
      <c r="Y47" s="16"/>
      <c r="Z47" s="70">
        <v>0</v>
      </c>
      <c r="AA47" s="70">
        <v>0</v>
      </c>
      <c r="AC47">
        <v>0</v>
      </c>
      <c r="AG47">
        <v>0</v>
      </c>
      <c r="AH47">
        <v>0</v>
      </c>
      <c r="AI47">
        <v>0</v>
      </c>
      <c r="AJ47">
        <v>0</v>
      </c>
    </row>
    <row r="48" spans="1:38" s="22" customFormat="1" ht="3.75" customHeight="1" x14ac:dyDescent="0.3">
      <c r="A48" s="21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</row>
    <row r="49" spans="1:35" ht="4.5" customHeight="1" x14ac:dyDescent="0.3">
      <c r="A49" s="21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</row>
    <row r="50" spans="1:35" ht="15.75" x14ac:dyDescent="0.25">
      <c r="B50" s="67" t="s">
        <v>89</v>
      </c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201"/>
      <c r="V50" s="619" t="s">
        <v>90</v>
      </c>
      <c r="W50" s="619"/>
      <c r="X50" s="153"/>
    </row>
    <row r="51" spans="1:35" x14ac:dyDescent="0.25">
      <c r="C51"/>
    </row>
    <row r="52" spans="1:35" x14ac:dyDescent="0.25">
      <c r="U52" s="48"/>
    </row>
    <row r="53" spans="1:35" x14ac:dyDescent="0.25">
      <c r="AD53" s="598" t="s">
        <v>32</v>
      </c>
      <c r="AE53" s="598"/>
      <c r="AF53" s="598"/>
      <c r="AG53" s="598"/>
      <c r="AH53" s="598"/>
      <c r="AI53" s="598"/>
    </row>
    <row r="54" spans="1:35" x14ac:dyDescent="0.25">
      <c r="AD54" s="598"/>
      <c r="AE54" s="598"/>
      <c r="AF54" s="598"/>
      <c r="AG54" s="598"/>
      <c r="AH54" s="598"/>
      <c r="AI54" s="598"/>
    </row>
    <row r="55" spans="1:35" x14ac:dyDescent="0.25">
      <c r="AD55" s="598"/>
      <c r="AE55" s="598"/>
      <c r="AF55" s="598"/>
      <c r="AG55" s="598"/>
      <c r="AH55" s="598"/>
      <c r="AI55" s="598"/>
    </row>
    <row r="56" spans="1:35" x14ac:dyDescent="0.25">
      <c r="AD56" s="598"/>
      <c r="AE56" s="598"/>
      <c r="AF56" s="598"/>
      <c r="AG56" s="598"/>
      <c r="AH56" s="598"/>
      <c r="AI56" s="598"/>
    </row>
  </sheetData>
  <mergeCells count="18">
    <mergeCell ref="Z4:AE4"/>
    <mergeCell ref="AG4:AL4"/>
    <mergeCell ref="A6:A38"/>
    <mergeCell ref="A41:A47"/>
    <mergeCell ref="AD53:AI56"/>
    <mergeCell ref="B4:B5"/>
    <mergeCell ref="C4:C5"/>
    <mergeCell ref="D4:F4"/>
    <mergeCell ref="G4:I4"/>
    <mergeCell ref="J4:N4"/>
    <mergeCell ref="V50:W50"/>
    <mergeCell ref="O4:T4"/>
    <mergeCell ref="U4:X4"/>
    <mergeCell ref="U1:W1"/>
    <mergeCell ref="B2:X2"/>
    <mergeCell ref="Z2:AA2"/>
    <mergeCell ref="AB2:AC2"/>
    <mergeCell ref="V3:W3"/>
  </mergeCells>
  <dataValidations count="1">
    <dataValidation type="decimal" allowBlank="1" showErrorMessage="1" errorTitle="Ошибка" error="Допускается ввод только действительных чисел!" sqref="Z15:AC34 F39:U39 G29:N29 G30:H34 J6:M13 D38:D40 N41:N47 D22:D30 F40:F47 G22:H28 I41:I47 J30:M38 E22:E40 J15:M28 T41:T47 T29 AG22:AK22 AG39:AL39 AG23:AJ38 AG15:AJ21 Y39:AE39 Z35:Z37 AG6:AJ13">
      <formula1>-9.99999999999999E+23</formula1>
      <formula2>9.99999999999999E+23</formula2>
    </dataValidation>
  </dataValidations>
  <pageMargins left="0.70866141732283472" right="0.31496062992125984" top="0.55118110236220474" bottom="0.35433070866141736" header="0.31496062992125984" footer="0.31496062992125984"/>
  <pageSetup paperSize="9" scale="2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57C9"/>
  </sheetPr>
  <dimension ref="A1:AT53"/>
  <sheetViews>
    <sheetView view="pageBreakPreview" zoomScale="60" zoomScaleNormal="70" workbookViewId="0">
      <selection activeCell="P14" sqref="P14"/>
    </sheetView>
  </sheetViews>
  <sheetFormatPr defaultRowHeight="15" outlineLevelCol="1" x14ac:dyDescent="0.25"/>
  <cols>
    <col min="1" max="1" width="2" customWidth="1"/>
    <col min="2" max="2" width="47.28515625" customWidth="1"/>
    <col min="3" max="3" width="8" style="3" bestFit="1" customWidth="1"/>
    <col min="4" max="4" width="15" hidden="1" customWidth="1" outlineLevel="1"/>
    <col min="5" max="5" width="16.5703125" hidden="1" customWidth="1" outlineLevel="1"/>
    <col min="6" max="6" width="14.28515625" hidden="1" customWidth="1" outlineLevel="1"/>
    <col min="7" max="7" width="15" hidden="1" customWidth="1" outlineLevel="1"/>
    <col min="8" max="8" width="14.42578125" hidden="1" customWidth="1" outlineLevel="1"/>
    <col min="9" max="9" width="14.28515625" hidden="1" customWidth="1" outlineLevel="1"/>
    <col min="10" max="10" width="15" hidden="1" customWidth="1" outlineLevel="1"/>
    <col min="11" max="11" width="19.28515625" hidden="1" customWidth="1" outlineLevel="1"/>
    <col min="12" max="12" width="14.28515625" hidden="1" customWidth="1" outlineLevel="1"/>
    <col min="13" max="13" width="15" hidden="1" customWidth="1" outlineLevel="1"/>
    <col min="14" max="14" width="19.28515625" hidden="1" customWidth="1" outlineLevel="1"/>
    <col min="15" max="15" width="13.5703125" hidden="1" customWidth="1" outlineLevel="1"/>
    <col min="16" max="16" width="20.140625" customWidth="1" collapsed="1"/>
    <col min="17" max="17" width="21.85546875" customWidth="1"/>
    <col min="18" max="19" width="14.85546875" customWidth="1"/>
    <col min="20" max="20" width="22.7109375" customWidth="1"/>
    <col min="21" max="21" width="24.5703125" customWidth="1"/>
    <col min="22" max="23" width="14.85546875" customWidth="1"/>
    <col min="24" max="24" width="19.140625" customWidth="1"/>
    <col min="25" max="25" width="17.5703125" customWidth="1"/>
    <col min="26" max="26" width="29.7109375" customWidth="1"/>
    <col min="27" max="27" width="14.85546875" customWidth="1"/>
    <col min="28" max="28" width="16.28515625" customWidth="1"/>
    <col min="29" max="29" width="14" style="346" customWidth="1"/>
    <col min="30" max="30" width="11.42578125" customWidth="1"/>
    <col min="31" max="32" width="15.7109375" customWidth="1"/>
    <col min="33" max="33" width="14.28515625" customWidth="1"/>
    <col min="34" max="34" width="14.7109375" customWidth="1"/>
    <col min="35" max="35" width="12" customWidth="1"/>
    <col min="36" max="44" width="14.5703125" customWidth="1"/>
    <col min="45" max="45" width="15.42578125" customWidth="1"/>
    <col min="46" max="46" width="14.28515625" customWidth="1"/>
  </cols>
  <sheetData>
    <row r="1" spans="1:46" ht="15.75" x14ac:dyDescent="0.25">
      <c r="P1" s="610"/>
      <c r="Q1" s="610"/>
      <c r="R1" s="610"/>
      <c r="Z1" s="17"/>
    </row>
    <row r="2" spans="1:46" s="112" customFormat="1" ht="66" customHeight="1" x14ac:dyDescent="0.25">
      <c r="B2" s="612" t="s">
        <v>101</v>
      </c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116"/>
      <c r="AA2" s="603">
        <v>3</v>
      </c>
      <c r="AB2" s="603"/>
      <c r="AC2" s="286"/>
      <c r="AD2" s="604">
        <v>5</v>
      </c>
      <c r="AE2" s="604"/>
      <c r="AF2" s="287"/>
      <c r="AJ2" s="112">
        <v>4</v>
      </c>
      <c r="AK2" s="112">
        <v>6</v>
      </c>
    </row>
    <row r="3" spans="1:46" ht="24" thickBot="1" x14ac:dyDescent="0.3">
      <c r="Q3" s="624"/>
      <c r="R3" s="624"/>
      <c r="S3" s="227"/>
      <c r="T3" s="227"/>
      <c r="U3" s="227"/>
      <c r="V3" s="227"/>
      <c r="W3" s="227"/>
      <c r="X3" s="227"/>
      <c r="Y3" s="227"/>
      <c r="Z3" s="17"/>
      <c r="AA3" s="17"/>
      <c r="AB3" s="17"/>
      <c r="AC3" s="347"/>
      <c r="AD3" s="17"/>
      <c r="AE3" s="17"/>
      <c r="AF3" s="17"/>
      <c r="AG3" s="17"/>
      <c r="AH3" s="17"/>
    </row>
    <row r="4" spans="1:46" ht="15.75" thickBot="1" x14ac:dyDescent="0.3">
      <c r="B4" s="605" t="s">
        <v>2</v>
      </c>
      <c r="C4" s="606" t="s">
        <v>0</v>
      </c>
      <c r="D4" s="607" t="s">
        <v>3</v>
      </c>
      <c r="E4" s="608"/>
      <c r="F4" s="608"/>
      <c r="G4" s="608" t="s">
        <v>4</v>
      </c>
      <c r="H4" s="608"/>
      <c r="I4" s="608"/>
      <c r="J4" s="608" t="s">
        <v>16</v>
      </c>
      <c r="K4" s="608"/>
      <c r="L4" s="608"/>
      <c r="M4" s="608" t="s">
        <v>19</v>
      </c>
      <c r="N4" s="608"/>
      <c r="O4" s="608"/>
      <c r="P4" s="625" t="s">
        <v>97</v>
      </c>
      <c r="Q4" s="626"/>
      <c r="R4" s="626"/>
      <c r="S4" s="628"/>
      <c r="T4" s="625" t="s">
        <v>98</v>
      </c>
      <c r="U4" s="626"/>
      <c r="V4" s="626"/>
      <c r="W4" s="628"/>
      <c r="X4" s="629" t="s">
        <v>99</v>
      </c>
      <c r="Y4" s="629" t="s">
        <v>100</v>
      </c>
      <c r="Z4" s="18"/>
      <c r="AA4" s="600" t="s">
        <v>16</v>
      </c>
      <c r="AB4" s="600"/>
      <c r="AC4" s="600"/>
      <c r="AD4" s="600"/>
      <c r="AE4" s="600"/>
      <c r="AF4" s="600"/>
      <c r="AG4" s="600"/>
      <c r="AH4" s="601"/>
      <c r="AJ4" s="599" t="s">
        <v>19</v>
      </c>
      <c r="AK4" s="600"/>
      <c r="AL4" s="600"/>
      <c r="AM4" s="600"/>
      <c r="AN4" s="600"/>
      <c r="AO4" s="600"/>
      <c r="AP4" s="600"/>
      <c r="AQ4" s="600"/>
      <c r="AR4" s="600"/>
      <c r="AS4" s="600"/>
      <c r="AT4" s="601"/>
    </row>
    <row r="5" spans="1:46" ht="45.75" thickBot="1" x14ac:dyDescent="0.3">
      <c r="B5" s="605"/>
      <c r="C5" s="606"/>
      <c r="D5" s="162" t="s">
        <v>24</v>
      </c>
      <c r="E5" s="163" t="s">
        <v>25</v>
      </c>
      <c r="F5" s="164" t="s">
        <v>30</v>
      </c>
      <c r="G5" s="162" t="s">
        <v>24</v>
      </c>
      <c r="H5" s="163" t="s">
        <v>25</v>
      </c>
      <c r="I5" s="164" t="s">
        <v>30</v>
      </c>
      <c r="J5" s="162" t="s">
        <v>24</v>
      </c>
      <c r="K5" s="163" t="s">
        <v>23</v>
      </c>
      <c r="L5" s="164" t="s">
        <v>30</v>
      </c>
      <c r="M5" s="162" t="s">
        <v>24</v>
      </c>
      <c r="N5" s="163" t="s">
        <v>23</v>
      </c>
      <c r="O5" s="164" t="s">
        <v>30</v>
      </c>
      <c r="P5" s="167" t="s">
        <v>24</v>
      </c>
      <c r="Q5" s="163" t="s">
        <v>23</v>
      </c>
      <c r="R5" s="164" t="s">
        <v>69</v>
      </c>
      <c r="S5" s="359" t="s">
        <v>81</v>
      </c>
      <c r="T5" s="167" t="s">
        <v>24</v>
      </c>
      <c r="U5" s="163" t="s">
        <v>23</v>
      </c>
      <c r="V5" s="164" t="s">
        <v>69</v>
      </c>
      <c r="W5" s="359" t="s">
        <v>81</v>
      </c>
      <c r="X5" s="629"/>
      <c r="Y5" s="629"/>
      <c r="Z5" s="11"/>
      <c r="AA5" s="129" t="s">
        <v>5</v>
      </c>
      <c r="AB5" s="25" t="s">
        <v>27</v>
      </c>
      <c r="AC5" s="295" t="s">
        <v>30</v>
      </c>
      <c r="AD5" s="24" t="s">
        <v>29</v>
      </c>
      <c r="AE5" s="25" t="s">
        <v>28</v>
      </c>
      <c r="AF5" s="295"/>
      <c r="AG5" s="352" t="s">
        <v>20</v>
      </c>
      <c r="AH5" s="353" t="s">
        <v>21</v>
      </c>
      <c r="AJ5" s="5" t="s">
        <v>5</v>
      </c>
      <c r="AK5" s="6" t="s">
        <v>18</v>
      </c>
      <c r="AL5" s="295" t="s">
        <v>30</v>
      </c>
      <c r="AM5" s="281" t="s">
        <v>29</v>
      </c>
      <c r="AN5" s="282" t="s">
        <v>28</v>
      </c>
      <c r="AO5" s="295"/>
      <c r="AP5" s="283" t="s">
        <v>29</v>
      </c>
      <c r="AQ5" s="282" t="s">
        <v>28</v>
      </c>
      <c r="AR5" s="295"/>
      <c r="AS5" s="352" t="s">
        <v>20</v>
      </c>
      <c r="AT5" s="353" t="s">
        <v>21</v>
      </c>
    </row>
    <row r="6" spans="1:46" ht="36" x14ac:dyDescent="0.25">
      <c r="A6" s="602"/>
      <c r="B6" s="168" t="s">
        <v>1</v>
      </c>
      <c r="C6" s="169">
        <v>100</v>
      </c>
      <c r="D6" s="225">
        <f>SUM(D7:D13)</f>
        <v>0</v>
      </c>
      <c r="E6" s="225">
        <f>SUM(E7:E13)</f>
        <v>0</v>
      </c>
      <c r="F6" s="289" t="e">
        <f t="shared" ref="F6:F14" si="0">E6/D6</f>
        <v>#DIV/0!</v>
      </c>
      <c r="G6" s="288">
        <f>SUM(G7:G13)</f>
        <v>0</v>
      </c>
      <c r="H6" s="288">
        <f>SUM(H7:H13)</f>
        <v>0</v>
      </c>
      <c r="I6" s="288" t="e">
        <f t="shared" ref="I6:I14" si="1">H6/G6</f>
        <v>#DIV/0!</v>
      </c>
      <c r="J6" s="288">
        <f>SUM(J7:J13)</f>
        <v>6691.08</v>
      </c>
      <c r="K6" s="288">
        <f>SUM(K7:K13)</f>
        <v>28506.089999999997</v>
      </c>
      <c r="L6" s="302">
        <f t="shared" ref="L6:L10" si="2">K6/J6</f>
        <v>4.2603122365896082</v>
      </c>
      <c r="M6" s="288">
        <f>SUM(M7:M13)</f>
        <v>9.5709999999999997</v>
      </c>
      <c r="N6" s="288">
        <f>SUM(N7:N13)</f>
        <v>32.228999999999999</v>
      </c>
      <c r="O6" s="302">
        <f t="shared" ref="O6" si="3">N6/M6</f>
        <v>3.3673597325253368</v>
      </c>
      <c r="P6" s="369">
        <f>M6+J6+G6+D6</f>
        <v>6700.6509999999998</v>
      </c>
      <c r="Q6" s="369">
        <f>N6+K6+H6+E6</f>
        <v>28538.318999999996</v>
      </c>
      <c r="R6" s="369">
        <f>Q6/P6</f>
        <v>4.2590367712032755</v>
      </c>
      <c r="S6" s="370">
        <f>R6*1.2</f>
        <v>5.1108441254439301</v>
      </c>
      <c r="T6" s="369">
        <v>5028.63</v>
      </c>
      <c r="U6" s="369">
        <v>21894.474000000002</v>
      </c>
      <c r="V6" s="369">
        <v>4.3539640021238393</v>
      </c>
      <c r="W6" s="369">
        <v>5.2247568025486073</v>
      </c>
      <c r="X6" s="369">
        <f>R6/V6*100</f>
        <v>97.819751590177162</v>
      </c>
      <c r="Y6" s="369">
        <f>P6/T6*100</f>
        <v>133.25003032635129</v>
      </c>
      <c r="Z6" s="12"/>
      <c r="AA6" s="360">
        <f>SUM(AA7:AA13)</f>
        <v>6691.08</v>
      </c>
      <c r="AB6" s="334">
        <f t="shared" ref="AB6:AE6" si="4">SUM(AB7:AB13)</f>
        <v>18322.849999999999</v>
      </c>
      <c r="AC6" s="334">
        <f>AB6/AA6</f>
        <v>2.738399481100211</v>
      </c>
      <c r="AD6" s="334">
        <f t="shared" si="4"/>
        <v>12.255000000000001</v>
      </c>
      <c r="AE6" s="334">
        <f t="shared" si="4"/>
        <v>10183.24</v>
      </c>
      <c r="AF6" s="309">
        <f t="shared" ref="AF6:AF12" si="5">AE6/AD6</f>
        <v>830.94573643410843</v>
      </c>
      <c r="AG6" s="309">
        <f t="shared" ref="AG6:AG13" si="6">AA6</f>
        <v>6691.08</v>
      </c>
      <c r="AH6" s="309">
        <f t="shared" ref="AH6:AH13" si="7">AB6+AE6</f>
        <v>28506.089999999997</v>
      </c>
      <c r="AI6" s="277"/>
      <c r="AJ6" s="296">
        <f>SUM(AJ7:AJ13)</f>
        <v>9.5709999999999997</v>
      </c>
      <c r="AK6" s="296">
        <f t="shared" ref="AK6:AQ6" si="8">SUM(AK7:AK13)</f>
        <v>19.457000000000001</v>
      </c>
      <c r="AL6" s="315">
        <f t="shared" ref="AL6:AL13" si="9">AK6/AJ6</f>
        <v>2.0329119214293176</v>
      </c>
      <c r="AM6" s="297">
        <f t="shared" si="8"/>
        <v>1.2E-2</v>
      </c>
      <c r="AN6" s="296">
        <f t="shared" si="8"/>
        <v>12.772</v>
      </c>
      <c r="AO6" s="314">
        <f t="shared" ref="AO6:AO13" si="10">AN6/AM6</f>
        <v>1064.3333333333333</v>
      </c>
      <c r="AP6" s="296">
        <f t="shared" si="8"/>
        <v>0</v>
      </c>
      <c r="AQ6" s="296">
        <f t="shared" si="8"/>
        <v>0</v>
      </c>
      <c r="AR6" s="313" t="e">
        <f t="shared" ref="AR6:AR40" si="11">AQ6/AP6</f>
        <v>#DIV/0!</v>
      </c>
      <c r="AS6" s="310">
        <f>AJ6</f>
        <v>9.5709999999999997</v>
      </c>
      <c r="AT6" s="308">
        <f>AK6+AN6+AQ6</f>
        <v>32.228999999999999</v>
      </c>
    </row>
    <row r="7" spans="1:46" ht="15.75" x14ac:dyDescent="0.25">
      <c r="A7" s="602"/>
      <c r="B7" s="179" t="s">
        <v>7</v>
      </c>
      <c r="C7" s="180">
        <v>111</v>
      </c>
      <c r="D7" s="292">
        <v>0</v>
      </c>
      <c r="E7" s="292">
        <v>0</v>
      </c>
      <c r="F7" s="289"/>
      <c r="G7" s="292">
        <v>0</v>
      </c>
      <c r="H7" s="292">
        <v>0</v>
      </c>
      <c r="I7" s="288"/>
      <c r="J7" s="224">
        <f t="shared" ref="J7:K13" si="12">AG7</f>
        <v>0</v>
      </c>
      <c r="K7" s="224">
        <f t="shared" si="12"/>
        <v>0</v>
      </c>
      <c r="L7" s="302"/>
      <c r="M7" s="289">
        <f t="shared" ref="M7:N13" si="13">AS7</f>
        <v>0</v>
      </c>
      <c r="N7" s="289">
        <f t="shared" si="13"/>
        <v>0</v>
      </c>
      <c r="O7" s="302"/>
      <c r="P7" s="371"/>
      <c r="Q7" s="371"/>
      <c r="R7" s="369"/>
      <c r="S7" s="370"/>
      <c r="T7" s="369"/>
      <c r="U7" s="369"/>
      <c r="V7" s="369"/>
      <c r="W7" s="369"/>
      <c r="X7" s="369"/>
      <c r="Y7" s="369"/>
      <c r="Z7" s="13"/>
      <c r="AA7" s="361">
        <v>0</v>
      </c>
      <c r="AB7" s="335">
        <v>0</v>
      </c>
      <c r="AC7" s="348" t="e">
        <f t="shared" ref="AC7:AC40" si="14">AB7/AA7</f>
        <v>#DIV/0!</v>
      </c>
      <c r="AD7" s="335">
        <v>0</v>
      </c>
      <c r="AE7" s="335">
        <v>0</v>
      </c>
      <c r="AF7" s="336" t="e">
        <f t="shared" si="5"/>
        <v>#DIV/0!</v>
      </c>
      <c r="AG7" s="308">
        <f t="shared" si="6"/>
        <v>0</v>
      </c>
      <c r="AH7" s="308">
        <f t="shared" si="7"/>
        <v>0</v>
      </c>
      <c r="AI7" s="48"/>
      <c r="AJ7" s="279">
        <v>0</v>
      </c>
      <c r="AK7" s="279">
        <v>0</v>
      </c>
      <c r="AL7" s="315" t="e">
        <f t="shared" si="9"/>
        <v>#DIV/0!</v>
      </c>
      <c r="AM7" s="284">
        <v>0</v>
      </c>
      <c r="AN7" s="279">
        <v>0</v>
      </c>
      <c r="AO7" s="314" t="e">
        <f t="shared" si="10"/>
        <v>#DIV/0!</v>
      </c>
      <c r="AP7" s="278"/>
      <c r="AQ7" s="279"/>
      <c r="AR7" s="313" t="e">
        <f t="shared" si="11"/>
        <v>#DIV/0!</v>
      </c>
      <c r="AS7" s="310">
        <f t="shared" ref="AS7:AS30" si="15">AJ7</f>
        <v>0</v>
      </c>
      <c r="AT7" s="308">
        <f t="shared" ref="AT7:AT13" si="16">AK7+AN7+AQ7</f>
        <v>0</v>
      </c>
    </row>
    <row r="8" spans="1:46" ht="15.75" x14ac:dyDescent="0.25">
      <c r="A8" s="602"/>
      <c r="B8" s="179" t="s">
        <v>8</v>
      </c>
      <c r="C8" s="180">
        <v>121</v>
      </c>
      <c r="D8" s="292">
        <v>0</v>
      </c>
      <c r="E8" s="292">
        <v>0</v>
      </c>
      <c r="F8" s="289"/>
      <c r="G8" s="292">
        <v>0</v>
      </c>
      <c r="H8" s="292">
        <v>0</v>
      </c>
      <c r="I8" s="288"/>
      <c r="J8" s="224">
        <f t="shared" si="12"/>
        <v>0</v>
      </c>
      <c r="K8" s="224">
        <f t="shared" si="12"/>
        <v>0</v>
      </c>
      <c r="L8" s="302"/>
      <c r="M8" s="289">
        <f t="shared" si="13"/>
        <v>0</v>
      </c>
      <c r="N8" s="289">
        <f t="shared" si="13"/>
        <v>0</v>
      </c>
      <c r="O8" s="302"/>
      <c r="P8" s="371"/>
      <c r="Q8" s="371"/>
      <c r="R8" s="369"/>
      <c r="S8" s="370"/>
      <c r="T8" s="369"/>
      <c r="U8" s="369"/>
      <c r="V8" s="369"/>
      <c r="W8" s="369"/>
      <c r="X8" s="369"/>
      <c r="Y8" s="369"/>
      <c r="Z8" s="13"/>
      <c r="AA8" s="361">
        <v>0</v>
      </c>
      <c r="AB8" s="335">
        <v>0</v>
      </c>
      <c r="AC8" s="348" t="e">
        <f t="shared" si="14"/>
        <v>#DIV/0!</v>
      </c>
      <c r="AD8" s="335">
        <v>0</v>
      </c>
      <c r="AE8" s="335">
        <v>0</v>
      </c>
      <c r="AF8" s="336" t="e">
        <f t="shared" si="5"/>
        <v>#DIV/0!</v>
      </c>
      <c r="AG8" s="308">
        <f t="shared" si="6"/>
        <v>0</v>
      </c>
      <c r="AH8" s="308">
        <f t="shared" si="7"/>
        <v>0</v>
      </c>
      <c r="AI8" s="48"/>
      <c r="AJ8" s="279">
        <v>0</v>
      </c>
      <c r="AK8" s="279">
        <v>0</v>
      </c>
      <c r="AL8" s="315" t="e">
        <f t="shared" si="9"/>
        <v>#DIV/0!</v>
      </c>
      <c r="AM8" s="284">
        <v>0</v>
      </c>
      <c r="AN8" s="279">
        <v>0</v>
      </c>
      <c r="AO8" s="314" t="e">
        <f t="shared" si="10"/>
        <v>#DIV/0!</v>
      </c>
      <c r="AP8" s="278"/>
      <c r="AQ8" s="279"/>
      <c r="AR8" s="313" t="e">
        <f t="shared" si="11"/>
        <v>#DIV/0!</v>
      </c>
      <c r="AS8" s="310">
        <f t="shared" si="15"/>
        <v>0</v>
      </c>
      <c r="AT8" s="308">
        <f t="shared" si="16"/>
        <v>0</v>
      </c>
    </row>
    <row r="9" spans="1:46" ht="15.75" x14ac:dyDescent="0.25">
      <c r="A9" s="602"/>
      <c r="B9" s="179" t="s">
        <v>9</v>
      </c>
      <c r="C9" s="180">
        <v>131</v>
      </c>
      <c r="D9" s="292">
        <v>0</v>
      </c>
      <c r="E9" s="292">
        <v>0</v>
      </c>
      <c r="F9" s="289"/>
      <c r="G9" s="292">
        <v>0</v>
      </c>
      <c r="H9" s="292">
        <v>0</v>
      </c>
      <c r="I9" s="288"/>
      <c r="J9" s="224">
        <f t="shared" si="12"/>
        <v>0</v>
      </c>
      <c r="K9" s="224">
        <f t="shared" si="12"/>
        <v>0</v>
      </c>
      <c r="L9" s="302"/>
      <c r="M9" s="289">
        <f t="shared" si="13"/>
        <v>0</v>
      </c>
      <c r="N9" s="289">
        <f t="shared" si="13"/>
        <v>0</v>
      </c>
      <c r="O9" s="302"/>
      <c r="P9" s="371"/>
      <c r="Q9" s="371"/>
      <c r="R9" s="369"/>
      <c r="S9" s="370"/>
      <c r="T9" s="369"/>
      <c r="U9" s="369"/>
      <c r="V9" s="369"/>
      <c r="W9" s="369"/>
      <c r="X9" s="369"/>
      <c r="Y9" s="369"/>
      <c r="Z9" s="13"/>
      <c r="AA9" s="361">
        <v>0</v>
      </c>
      <c r="AB9" s="335">
        <v>0</v>
      </c>
      <c r="AC9" s="348" t="e">
        <f t="shared" si="14"/>
        <v>#DIV/0!</v>
      </c>
      <c r="AD9" s="335">
        <v>0</v>
      </c>
      <c r="AE9" s="335">
        <v>0</v>
      </c>
      <c r="AF9" s="336" t="e">
        <f t="shared" si="5"/>
        <v>#DIV/0!</v>
      </c>
      <c r="AG9" s="308">
        <f t="shared" si="6"/>
        <v>0</v>
      </c>
      <c r="AH9" s="308">
        <f t="shared" si="7"/>
        <v>0</v>
      </c>
      <c r="AI9" s="48"/>
      <c r="AJ9" s="279">
        <v>0</v>
      </c>
      <c r="AK9" s="279">
        <v>0</v>
      </c>
      <c r="AL9" s="315" t="e">
        <f t="shared" si="9"/>
        <v>#DIV/0!</v>
      </c>
      <c r="AM9" s="284">
        <v>0</v>
      </c>
      <c r="AN9" s="279">
        <v>0</v>
      </c>
      <c r="AO9" s="314" t="e">
        <f t="shared" si="10"/>
        <v>#DIV/0!</v>
      </c>
      <c r="AP9" s="278"/>
      <c r="AQ9" s="279"/>
      <c r="AR9" s="313" t="e">
        <f t="shared" si="11"/>
        <v>#DIV/0!</v>
      </c>
      <c r="AS9" s="310">
        <f t="shared" si="15"/>
        <v>0</v>
      </c>
      <c r="AT9" s="308">
        <f t="shared" si="16"/>
        <v>0</v>
      </c>
    </row>
    <row r="10" spans="1:46" ht="15.75" x14ac:dyDescent="0.25">
      <c r="A10" s="602"/>
      <c r="B10" s="179" t="s">
        <v>10</v>
      </c>
      <c r="C10" s="180">
        <v>141</v>
      </c>
      <c r="D10" s="292">
        <v>0</v>
      </c>
      <c r="E10" s="292">
        <v>0</v>
      </c>
      <c r="F10" s="289"/>
      <c r="G10" s="292">
        <v>0</v>
      </c>
      <c r="H10" s="292">
        <v>0</v>
      </c>
      <c r="I10" s="288"/>
      <c r="J10" s="224">
        <f t="shared" si="12"/>
        <v>6691.08</v>
      </c>
      <c r="K10" s="224">
        <f t="shared" si="12"/>
        <v>28506.089999999997</v>
      </c>
      <c r="L10" s="302">
        <f t="shared" si="2"/>
        <v>4.2603122365896082</v>
      </c>
      <c r="M10" s="289">
        <f t="shared" si="13"/>
        <v>9.5709999999999997</v>
      </c>
      <c r="N10" s="289">
        <f t="shared" si="13"/>
        <v>32.228999999999999</v>
      </c>
      <c r="O10" s="302"/>
      <c r="P10" s="371">
        <f t="shared" ref="P10:Q10" si="17">M10+J10+G10+D10</f>
        <v>6700.6509999999998</v>
      </c>
      <c r="Q10" s="371">
        <f t="shared" si="17"/>
        <v>28538.318999999996</v>
      </c>
      <c r="R10" s="369">
        <f t="shared" ref="R10" si="18">Q10/P10</f>
        <v>4.2590367712032755</v>
      </c>
      <c r="S10" s="370">
        <f t="shared" ref="S10:S48" si="19">R10*1.2</f>
        <v>5.1108441254439301</v>
      </c>
      <c r="T10" s="371">
        <v>5028.63</v>
      </c>
      <c r="U10" s="371">
        <v>21894.474000000002</v>
      </c>
      <c r="V10" s="371">
        <v>4.3539640021238393</v>
      </c>
      <c r="W10" s="369">
        <v>5.2247568025486073</v>
      </c>
      <c r="X10" s="369">
        <f t="shared" ref="X10:X48" si="20">R10/V10*100</f>
        <v>97.819751590177162</v>
      </c>
      <c r="Y10" s="369">
        <f t="shared" ref="Y10:Y48" si="21">P10/T10*100</f>
        <v>133.25003032635129</v>
      </c>
      <c r="Z10" s="12"/>
      <c r="AA10" s="361">
        <v>6691.08</v>
      </c>
      <c r="AB10" s="335">
        <v>18322.849999999999</v>
      </c>
      <c r="AC10" s="348">
        <f t="shared" si="14"/>
        <v>2.738399481100211</v>
      </c>
      <c r="AD10" s="335">
        <v>12.255000000000001</v>
      </c>
      <c r="AE10" s="335">
        <v>10183.24</v>
      </c>
      <c r="AF10" s="336">
        <f t="shared" si="5"/>
        <v>830.94573643410843</v>
      </c>
      <c r="AG10" s="308">
        <f t="shared" si="6"/>
        <v>6691.08</v>
      </c>
      <c r="AH10" s="308">
        <f t="shared" si="7"/>
        <v>28506.089999999997</v>
      </c>
      <c r="AI10" s="48"/>
      <c r="AJ10" s="279">
        <v>9.5709999999999997</v>
      </c>
      <c r="AK10" s="279">
        <v>19.457000000000001</v>
      </c>
      <c r="AL10" s="315">
        <f t="shared" si="9"/>
        <v>2.0329119214293176</v>
      </c>
      <c r="AM10" s="284">
        <v>1.2E-2</v>
      </c>
      <c r="AN10" s="279">
        <v>12.772</v>
      </c>
      <c r="AO10" s="314">
        <f t="shared" si="10"/>
        <v>1064.3333333333333</v>
      </c>
      <c r="AP10" s="278"/>
      <c r="AQ10" s="279"/>
      <c r="AR10" s="313" t="e">
        <f t="shared" si="11"/>
        <v>#DIV/0!</v>
      </c>
      <c r="AS10" s="310">
        <f t="shared" si="15"/>
        <v>9.5709999999999997</v>
      </c>
      <c r="AT10" s="308">
        <f t="shared" si="16"/>
        <v>32.228999999999999</v>
      </c>
    </row>
    <row r="11" spans="1:46" ht="15.75" x14ac:dyDescent="0.25">
      <c r="A11" s="602"/>
      <c r="B11" s="179" t="s">
        <v>11</v>
      </c>
      <c r="C11" s="180">
        <v>151</v>
      </c>
      <c r="D11" s="292">
        <v>0</v>
      </c>
      <c r="E11" s="292">
        <v>0</v>
      </c>
      <c r="F11" s="289"/>
      <c r="G11" s="292">
        <v>0</v>
      </c>
      <c r="H11" s="292">
        <v>0</v>
      </c>
      <c r="I11" s="288"/>
      <c r="J11" s="224">
        <f t="shared" si="12"/>
        <v>0</v>
      </c>
      <c r="K11" s="224">
        <f t="shared" si="12"/>
        <v>0</v>
      </c>
      <c r="L11" s="302"/>
      <c r="M11" s="289">
        <f t="shared" si="13"/>
        <v>0</v>
      </c>
      <c r="N11" s="289">
        <f t="shared" si="13"/>
        <v>0</v>
      </c>
      <c r="O11" s="302"/>
      <c r="P11" s="371"/>
      <c r="Q11" s="371"/>
      <c r="R11" s="369"/>
      <c r="S11" s="370"/>
      <c r="T11" s="369"/>
      <c r="U11" s="369"/>
      <c r="V11" s="369"/>
      <c r="W11" s="369"/>
      <c r="X11" s="369"/>
      <c r="Y11" s="369"/>
      <c r="Z11" s="13"/>
      <c r="AA11" s="361">
        <v>0</v>
      </c>
      <c r="AB11" s="335">
        <v>0</v>
      </c>
      <c r="AC11" s="348" t="e">
        <f t="shared" si="14"/>
        <v>#DIV/0!</v>
      </c>
      <c r="AD11" s="335">
        <v>0</v>
      </c>
      <c r="AE11" s="335">
        <v>0</v>
      </c>
      <c r="AF11" s="336" t="e">
        <f t="shared" si="5"/>
        <v>#DIV/0!</v>
      </c>
      <c r="AG11" s="308">
        <f t="shared" si="6"/>
        <v>0</v>
      </c>
      <c r="AH11" s="308">
        <f t="shared" si="7"/>
        <v>0</v>
      </c>
      <c r="AI11" s="48"/>
      <c r="AJ11" s="279">
        <v>0</v>
      </c>
      <c r="AK11" s="279">
        <v>0</v>
      </c>
      <c r="AL11" s="315" t="e">
        <f t="shared" si="9"/>
        <v>#DIV/0!</v>
      </c>
      <c r="AM11" s="284">
        <v>0</v>
      </c>
      <c r="AN11" s="279">
        <v>0</v>
      </c>
      <c r="AO11" s="314" t="e">
        <f t="shared" si="10"/>
        <v>#DIV/0!</v>
      </c>
      <c r="AP11" s="278"/>
      <c r="AQ11" s="279"/>
      <c r="AR11" s="313" t="e">
        <f t="shared" si="11"/>
        <v>#DIV/0!</v>
      </c>
      <c r="AS11" s="310">
        <f t="shared" si="15"/>
        <v>0</v>
      </c>
      <c r="AT11" s="308">
        <f t="shared" si="16"/>
        <v>0</v>
      </c>
    </row>
    <row r="12" spans="1:46" ht="15.75" x14ac:dyDescent="0.25">
      <c r="A12" s="602"/>
      <c r="B12" s="179" t="s">
        <v>12</v>
      </c>
      <c r="C12" s="180">
        <v>161</v>
      </c>
      <c r="D12" s="292">
        <v>0</v>
      </c>
      <c r="E12" s="292">
        <v>0</v>
      </c>
      <c r="F12" s="289"/>
      <c r="G12" s="292">
        <v>0</v>
      </c>
      <c r="H12" s="292">
        <v>0</v>
      </c>
      <c r="I12" s="288"/>
      <c r="J12" s="224">
        <f t="shared" si="12"/>
        <v>0</v>
      </c>
      <c r="K12" s="224">
        <f t="shared" si="12"/>
        <v>0</v>
      </c>
      <c r="L12" s="302"/>
      <c r="M12" s="289">
        <f t="shared" si="13"/>
        <v>0</v>
      </c>
      <c r="N12" s="289">
        <f t="shared" si="13"/>
        <v>0</v>
      </c>
      <c r="O12" s="302"/>
      <c r="P12" s="371"/>
      <c r="Q12" s="371"/>
      <c r="R12" s="369"/>
      <c r="S12" s="370"/>
      <c r="T12" s="369"/>
      <c r="U12" s="369"/>
      <c r="V12" s="369"/>
      <c r="W12" s="369"/>
      <c r="X12" s="369"/>
      <c r="Y12" s="369"/>
      <c r="Z12" s="13"/>
      <c r="AA12" s="361">
        <v>0</v>
      </c>
      <c r="AB12" s="335">
        <v>0</v>
      </c>
      <c r="AC12" s="348" t="e">
        <f t="shared" si="14"/>
        <v>#DIV/0!</v>
      </c>
      <c r="AD12" s="335">
        <v>0</v>
      </c>
      <c r="AE12" s="335">
        <v>0</v>
      </c>
      <c r="AF12" s="336" t="e">
        <f t="shared" si="5"/>
        <v>#DIV/0!</v>
      </c>
      <c r="AG12" s="308">
        <f t="shared" si="6"/>
        <v>0</v>
      </c>
      <c r="AH12" s="308">
        <f t="shared" si="7"/>
        <v>0</v>
      </c>
      <c r="AI12" s="48"/>
      <c r="AJ12" s="279">
        <v>0</v>
      </c>
      <c r="AK12" s="279">
        <v>0</v>
      </c>
      <c r="AL12" s="315" t="e">
        <f t="shared" si="9"/>
        <v>#DIV/0!</v>
      </c>
      <c r="AM12" s="284">
        <v>0</v>
      </c>
      <c r="AN12" s="279">
        <v>0</v>
      </c>
      <c r="AO12" s="314" t="e">
        <f t="shared" si="10"/>
        <v>#DIV/0!</v>
      </c>
      <c r="AP12" s="278"/>
      <c r="AQ12" s="279"/>
      <c r="AR12" s="313" t="e">
        <f t="shared" si="11"/>
        <v>#DIV/0!</v>
      </c>
      <c r="AS12" s="310">
        <f t="shared" si="15"/>
        <v>0</v>
      </c>
      <c r="AT12" s="308">
        <f t="shared" si="16"/>
        <v>0</v>
      </c>
    </row>
    <row r="13" spans="1:46" ht="15.75" x14ac:dyDescent="0.25">
      <c r="A13" s="602"/>
      <c r="B13" s="179" t="s">
        <v>13</v>
      </c>
      <c r="C13" s="180">
        <v>171</v>
      </c>
      <c r="D13" s="292">
        <v>0</v>
      </c>
      <c r="E13" s="292">
        <v>0</v>
      </c>
      <c r="F13" s="289"/>
      <c r="G13" s="292">
        <v>0</v>
      </c>
      <c r="H13" s="292">
        <v>0</v>
      </c>
      <c r="I13" s="288"/>
      <c r="J13" s="224">
        <f t="shared" si="12"/>
        <v>0</v>
      </c>
      <c r="K13" s="224">
        <f t="shared" si="12"/>
        <v>0</v>
      </c>
      <c r="L13" s="302"/>
      <c r="M13" s="289">
        <f t="shared" si="13"/>
        <v>0</v>
      </c>
      <c r="N13" s="289">
        <f t="shared" si="13"/>
        <v>0</v>
      </c>
      <c r="O13" s="302"/>
      <c r="P13" s="371"/>
      <c r="Q13" s="371"/>
      <c r="R13" s="369"/>
      <c r="S13" s="370"/>
      <c r="T13" s="369"/>
      <c r="U13" s="369"/>
      <c r="V13" s="369"/>
      <c r="W13" s="369"/>
      <c r="X13" s="369"/>
      <c r="Y13" s="369"/>
      <c r="Z13" s="13"/>
      <c r="AA13" s="361">
        <v>0</v>
      </c>
      <c r="AB13" s="335">
        <v>0</v>
      </c>
      <c r="AC13" s="348" t="e">
        <f t="shared" si="14"/>
        <v>#DIV/0!</v>
      </c>
      <c r="AD13" s="335">
        <v>0</v>
      </c>
      <c r="AE13" s="335">
        <v>0</v>
      </c>
      <c r="AF13" s="336" t="e">
        <f>AE13/AD13</f>
        <v>#DIV/0!</v>
      </c>
      <c r="AG13" s="308">
        <f t="shared" si="6"/>
        <v>0</v>
      </c>
      <c r="AH13" s="308">
        <f t="shared" si="7"/>
        <v>0</v>
      </c>
      <c r="AI13" s="48"/>
      <c r="AJ13" s="279">
        <v>0</v>
      </c>
      <c r="AK13" s="279">
        <v>0</v>
      </c>
      <c r="AL13" s="315" t="e">
        <f t="shared" si="9"/>
        <v>#DIV/0!</v>
      </c>
      <c r="AM13" s="284">
        <v>0</v>
      </c>
      <c r="AN13" s="279">
        <v>0</v>
      </c>
      <c r="AO13" s="314" t="e">
        <f t="shared" si="10"/>
        <v>#DIV/0!</v>
      </c>
      <c r="AP13" s="278"/>
      <c r="AQ13" s="279"/>
      <c r="AR13" s="313" t="e">
        <f t="shared" si="11"/>
        <v>#DIV/0!</v>
      </c>
      <c r="AS13" s="310">
        <f t="shared" si="15"/>
        <v>0</v>
      </c>
      <c r="AT13" s="308">
        <f t="shared" si="16"/>
        <v>0</v>
      </c>
    </row>
    <row r="14" spans="1:46" ht="36" x14ac:dyDescent="0.25">
      <c r="A14" s="602"/>
      <c r="B14" s="168" t="s">
        <v>17</v>
      </c>
      <c r="C14" s="169">
        <v>200</v>
      </c>
      <c r="D14" s="288">
        <f>SUM(D15:D21)</f>
        <v>0</v>
      </c>
      <c r="E14" s="288">
        <f>SUM(E15:E21)</f>
        <v>0</v>
      </c>
      <c r="F14" s="289" t="e">
        <f t="shared" si="0"/>
        <v>#DIV/0!</v>
      </c>
      <c r="G14" s="288">
        <f>SUM(G15:G21)</f>
        <v>0</v>
      </c>
      <c r="H14" s="288">
        <f>SUM(H15:H21)</f>
        <v>0</v>
      </c>
      <c r="I14" s="288" t="e">
        <f t="shared" si="1"/>
        <v>#DIV/0!</v>
      </c>
      <c r="J14" s="225">
        <f>SUM(J15:J21)</f>
        <v>119202.60399999999</v>
      </c>
      <c r="K14" s="288">
        <f>SUM(K15:K21)</f>
        <v>560820.11</v>
      </c>
      <c r="L14" s="302">
        <f>K14/J14</f>
        <v>4.7047639160634445</v>
      </c>
      <c r="M14" s="288">
        <f>SUM(M15:M21)</f>
        <v>100320.67599999999</v>
      </c>
      <c r="N14" s="288">
        <f>N15+N16+N17+N18+N19+N20+N21</f>
        <v>428889.45899999997</v>
      </c>
      <c r="O14" s="302">
        <f t="shared" ref="O14:O29" si="22">N14/M14</f>
        <v>4.2751850974369434</v>
      </c>
      <c r="P14" s="369">
        <f>M14+J14+G14+D14</f>
        <v>219523.27999999997</v>
      </c>
      <c r="Q14" s="369">
        <f>N14+K14+H14+E14</f>
        <v>989709.5689999999</v>
      </c>
      <c r="R14" s="372">
        <f>Q14/P14</f>
        <v>4.5084492587756522</v>
      </c>
      <c r="S14" s="370">
        <f t="shared" si="19"/>
        <v>5.4101391105307828</v>
      </c>
      <c r="T14" s="369">
        <v>214468.54700000002</v>
      </c>
      <c r="U14" s="369">
        <v>828308.18500000006</v>
      </c>
      <c r="V14" s="369">
        <v>3.8621429416407618</v>
      </c>
      <c r="W14" s="369">
        <v>4.6345715299689143</v>
      </c>
      <c r="X14" s="369">
        <f t="shared" si="20"/>
        <v>116.73439660056495</v>
      </c>
      <c r="Y14" s="369">
        <f t="shared" si="21"/>
        <v>102.35686447766159</v>
      </c>
      <c r="Z14" s="12"/>
      <c r="AA14" s="362">
        <f>SUM(AA15:AA21)</f>
        <v>119202.60399999999</v>
      </c>
      <c r="AB14" s="314">
        <f t="shared" ref="AB14:AE14" si="23">SUM(AB15:AB21)</f>
        <v>396718.93599999999</v>
      </c>
      <c r="AC14" s="334">
        <f t="shared" si="14"/>
        <v>3.3281062886847677</v>
      </c>
      <c r="AD14" s="314">
        <f t="shared" si="23"/>
        <v>196.84399999999999</v>
      </c>
      <c r="AE14" s="314">
        <f t="shared" si="23"/>
        <v>164101.174</v>
      </c>
      <c r="AF14" s="309">
        <f t="shared" ref="AF14:AF40" si="24">AE14/AD14</f>
        <v>833.66104123061916</v>
      </c>
      <c r="AG14" s="309">
        <f>AA14</f>
        <v>119202.60399999999</v>
      </c>
      <c r="AH14" s="309">
        <f>AB14+AE14</f>
        <v>560820.11</v>
      </c>
      <c r="AI14" s="276"/>
      <c r="AJ14" s="314">
        <f>SUM(AJ15:AJ21)</f>
        <v>100320.67599999999</v>
      </c>
      <c r="AK14" s="314">
        <f t="shared" ref="AK14:AN14" si="25">SUM(AK15:AK21)</f>
        <v>206934.57699999999</v>
      </c>
      <c r="AL14" s="315">
        <f>AK14/AJ14</f>
        <v>2.0627310864611799</v>
      </c>
      <c r="AM14" s="316">
        <f t="shared" si="25"/>
        <v>127.41900000000001</v>
      </c>
      <c r="AN14" s="314">
        <f t="shared" si="25"/>
        <v>108300.43599999999</v>
      </c>
      <c r="AO14" s="314">
        <f>AN14/AM14</f>
        <v>849.95515582448445</v>
      </c>
      <c r="AP14" s="296">
        <f t="shared" ref="AP14:AQ14" si="26">SUM(AP15:AP21)</f>
        <v>143.07999999999998</v>
      </c>
      <c r="AQ14" s="296">
        <f t="shared" si="26"/>
        <v>113654.446</v>
      </c>
      <c r="AR14" s="313">
        <f t="shared" si="11"/>
        <v>794.34194856024612</v>
      </c>
      <c r="AS14" s="311">
        <f t="shared" si="15"/>
        <v>100320.67599999999</v>
      </c>
      <c r="AT14" s="309">
        <f>AK14+AN14+AQ14</f>
        <v>428889.45899999997</v>
      </c>
    </row>
    <row r="15" spans="1:46" ht="15.75" x14ac:dyDescent="0.25">
      <c r="A15" s="602"/>
      <c r="B15" s="179" t="s">
        <v>7</v>
      </c>
      <c r="C15" s="180">
        <v>211</v>
      </c>
      <c r="D15" s="292">
        <v>0</v>
      </c>
      <c r="E15" s="292">
        <v>0</v>
      </c>
      <c r="F15" s="289"/>
      <c r="G15" s="292">
        <v>0</v>
      </c>
      <c r="H15" s="292">
        <v>0</v>
      </c>
      <c r="I15" s="288"/>
      <c r="J15" s="224">
        <f t="shared" ref="J15:K30" si="27">AG15</f>
        <v>8747.8670000000002</v>
      </c>
      <c r="K15" s="224">
        <f t="shared" si="27"/>
        <v>39403.388999999996</v>
      </c>
      <c r="L15" s="224">
        <f t="shared" ref="L15:L27" si="28">K15/J15</f>
        <v>4.5043424871457232</v>
      </c>
      <c r="M15" s="224">
        <f t="shared" ref="M15:N30" si="29">AS15</f>
        <v>0</v>
      </c>
      <c r="N15" s="224">
        <f t="shared" si="29"/>
        <v>0</v>
      </c>
      <c r="O15" s="224"/>
      <c r="P15" s="371">
        <f>M15+J15+G15+D15</f>
        <v>8747.8670000000002</v>
      </c>
      <c r="Q15" s="371">
        <f>N15+K15+H15+E15</f>
        <v>39403.388999999996</v>
      </c>
      <c r="R15" s="371">
        <f>Q15/P15</f>
        <v>4.5043424871457232</v>
      </c>
      <c r="S15" s="370">
        <f t="shared" si="19"/>
        <v>5.4052109845748673</v>
      </c>
      <c r="T15" s="371">
        <v>12839.594999999999</v>
      </c>
      <c r="U15" s="371">
        <v>55274.540999999997</v>
      </c>
      <c r="V15" s="371">
        <v>4.3050065831515711</v>
      </c>
      <c r="W15" s="369">
        <v>5.166007899781885</v>
      </c>
      <c r="X15" s="369">
        <f t="shared" si="20"/>
        <v>104.63032750691461</v>
      </c>
      <c r="Y15" s="369">
        <f t="shared" si="21"/>
        <v>68.131954317873735</v>
      </c>
      <c r="Z15" s="13"/>
      <c r="AA15" s="363">
        <v>8747.8670000000002</v>
      </c>
      <c r="AB15" s="329">
        <v>27809.853999999999</v>
      </c>
      <c r="AC15" s="348">
        <f t="shared" si="14"/>
        <v>3.1790439886660371</v>
      </c>
      <c r="AD15" s="337">
        <v>13.867000000000001</v>
      </c>
      <c r="AE15" s="337">
        <v>11593.535</v>
      </c>
      <c r="AF15" s="336">
        <f t="shared" si="24"/>
        <v>836.05213816975549</v>
      </c>
      <c r="AG15" s="308">
        <f t="shared" ref="AG15:AG30" si="30">AA15</f>
        <v>8747.8670000000002</v>
      </c>
      <c r="AH15" s="308">
        <f>AB15+AE15</f>
        <v>39403.388999999996</v>
      </c>
      <c r="AI15" s="48"/>
      <c r="AJ15" s="279">
        <v>0</v>
      </c>
      <c r="AK15" s="279">
        <v>0</v>
      </c>
      <c r="AL15" s="315" t="e">
        <f t="shared" ref="AL15:AL40" si="31">AK15/AJ15</f>
        <v>#DIV/0!</v>
      </c>
      <c r="AM15" s="284">
        <v>0</v>
      </c>
      <c r="AN15" s="279">
        <v>0</v>
      </c>
      <c r="AO15" s="314" t="e">
        <f t="shared" ref="AO15:AO40" si="32">AN15/AM15</f>
        <v>#DIV/0!</v>
      </c>
      <c r="AP15" s="279">
        <v>0</v>
      </c>
      <c r="AQ15" s="317">
        <v>0</v>
      </c>
      <c r="AR15" s="313" t="e">
        <f t="shared" si="11"/>
        <v>#DIV/0!</v>
      </c>
      <c r="AS15" s="310">
        <f t="shared" si="15"/>
        <v>0</v>
      </c>
      <c r="AT15" s="309">
        <f t="shared" ref="AT15:AT21" si="33">AK15+AN15+AQ15</f>
        <v>0</v>
      </c>
    </row>
    <row r="16" spans="1:46" ht="15.75" x14ac:dyDescent="0.25">
      <c r="A16" s="602"/>
      <c r="B16" s="179" t="s">
        <v>8</v>
      </c>
      <c r="C16" s="180">
        <v>221</v>
      </c>
      <c r="D16" s="292">
        <v>0</v>
      </c>
      <c r="E16" s="292">
        <v>0</v>
      </c>
      <c r="F16" s="289"/>
      <c r="G16" s="292">
        <v>0</v>
      </c>
      <c r="H16" s="292">
        <v>0</v>
      </c>
      <c r="I16" s="288"/>
      <c r="J16" s="224">
        <f t="shared" si="27"/>
        <v>0</v>
      </c>
      <c r="K16" s="224">
        <f t="shared" si="27"/>
        <v>0</v>
      </c>
      <c r="L16" s="224"/>
      <c r="M16" s="224">
        <f t="shared" si="29"/>
        <v>0</v>
      </c>
      <c r="N16" s="224">
        <f t="shared" si="29"/>
        <v>0</v>
      </c>
      <c r="O16" s="224"/>
      <c r="P16" s="371"/>
      <c r="Q16" s="371"/>
      <c r="R16" s="371"/>
      <c r="S16" s="370"/>
      <c r="T16" s="371"/>
      <c r="U16" s="371"/>
      <c r="V16" s="371"/>
      <c r="W16" s="369"/>
      <c r="X16" s="369"/>
      <c r="Y16" s="369"/>
      <c r="Z16" s="13"/>
      <c r="AA16" s="363">
        <v>0</v>
      </c>
      <c r="AB16" s="329">
        <v>0</v>
      </c>
      <c r="AC16" s="348" t="e">
        <f t="shared" si="14"/>
        <v>#DIV/0!</v>
      </c>
      <c r="AD16" s="337">
        <v>0</v>
      </c>
      <c r="AE16" s="337">
        <v>0</v>
      </c>
      <c r="AF16" s="336" t="e">
        <f t="shared" si="24"/>
        <v>#DIV/0!</v>
      </c>
      <c r="AG16" s="308">
        <f t="shared" si="30"/>
        <v>0</v>
      </c>
      <c r="AH16" s="308">
        <f t="shared" ref="AH16:AH30" si="34">AB16+AE16</f>
        <v>0</v>
      </c>
      <c r="AI16" s="48"/>
      <c r="AJ16" s="279">
        <v>0</v>
      </c>
      <c r="AK16" s="279">
        <v>0</v>
      </c>
      <c r="AL16" s="315" t="e">
        <f t="shared" si="31"/>
        <v>#DIV/0!</v>
      </c>
      <c r="AM16" s="284">
        <v>0</v>
      </c>
      <c r="AN16" s="279">
        <v>0</v>
      </c>
      <c r="AO16" s="314" t="e">
        <f t="shared" si="32"/>
        <v>#DIV/0!</v>
      </c>
      <c r="AP16" s="279">
        <v>0</v>
      </c>
      <c r="AQ16" s="317">
        <v>0</v>
      </c>
      <c r="AR16" s="313" t="e">
        <f t="shared" si="11"/>
        <v>#DIV/0!</v>
      </c>
      <c r="AS16" s="310">
        <f t="shared" si="15"/>
        <v>0</v>
      </c>
      <c r="AT16" s="309">
        <f t="shared" si="33"/>
        <v>0</v>
      </c>
    </row>
    <row r="17" spans="1:46" ht="15.75" x14ac:dyDescent="0.25">
      <c r="A17" s="602"/>
      <c r="B17" s="179" t="s">
        <v>9</v>
      </c>
      <c r="C17" s="180">
        <v>231</v>
      </c>
      <c r="D17" s="292">
        <v>0</v>
      </c>
      <c r="E17" s="292">
        <v>0</v>
      </c>
      <c r="F17" s="289"/>
      <c r="G17" s="292">
        <v>0</v>
      </c>
      <c r="H17" s="292">
        <v>0</v>
      </c>
      <c r="I17" s="288"/>
      <c r="J17" s="224">
        <f t="shared" si="27"/>
        <v>0</v>
      </c>
      <c r="K17" s="224">
        <f t="shared" si="27"/>
        <v>0</v>
      </c>
      <c r="L17" s="224"/>
      <c r="M17" s="224">
        <f t="shared" si="29"/>
        <v>0</v>
      </c>
      <c r="N17" s="224">
        <f t="shared" si="29"/>
        <v>0</v>
      </c>
      <c r="O17" s="224"/>
      <c r="P17" s="371"/>
      <c r="Q17" s="371"/>
      <c r="R17" s="371"/>
      <c r="S17" s="370"/>
      <c r="T17" s="371"/>
      <c r="U17" s="371"/>
      <c r="V17" s="371"/>
      <c r="W17" s="369"/>
      <c r="X17" s="369"/>
      <c r="Y17" s="369"/>
      <c r="Z17" s="13"/>
      <c r="AA17" s="363">
        <v>0</v>
      </c>
      <c r="AB17" s="329">
        <v>0</v>
      </c>
      <c r="AC17" s="348" t="e">
        <f t="shared" si="14"/>
        <v>#DIV/0!</v>
      </c>
      <c r="AD17" s="337">
        <v>0</v>
      </c>
      <c r="AE17" s="337">
        <v>0</v>
      </c>
      <c r="AF17" s="336" t="e">
        <f t="shared" si="24"/>
        <v>#DIV/0!</v>
      </c>
      <c r="AG17" s="308">
        <f t="shared" si="30"/>
        <v>0</v>
      </c>
      <c r="AH17" s="308">
        <f t="shared" si="34"/>
        <v>0</v>
      </c>
      <c r="AI17" s="48"/>
      <c r="AJ17" s="279">
        <v>0</v>
      </c>
      <c r="AK17" s="279">
        <v>0</v>
      </c>
      <c r="AL17" s="315" t="e">
        <f t="shared" si="31"/>
        <v>#DIV/0!</v>
      </c>
      <c r="AM17" s="284">
        <v>0</v>
      </c>
      <c r="AN17" s="279">
        <v>0</v>
      </c>
      <c r="AO17" s="314" t="e">
        <f t="shared" si="32"/>
        <v>#DIV/0!</v>
      </c>
      <c r="AP17" s="279">
        <v>0</v>
      </c>
      <c r="AQ17" s="317">
        <v>0</v>
      </c>
      <c r="AR17" s="313" t="e">
        <f t="shared" si="11"/>
        <v>#DIV/0!</v>
      </c>
      <c r="AS17" s="310">
        <f t="shared" si="15"/>
        <v>0</v>
      </c>
      <c r="AT17" s="309">
        <f t="shared" si="33"/>
        <v>0</v>
      </c>
    </row>
    <row r="18" spans="1:46" ht="15.75" x14ac:dyDescent="0.25">
      <c r="A18" s="602"/>
      <c r="B18" s="179" t="s">
        <v>10</v>
      </c>
      <c r="C18" s="180">
        <v>241</v>
      </c>
      <c r="D18" s="292">
        <v>0</v>
      </c>
      <c r="E18" s="292">
        <v>0</v>
      </c>
      <c r="F18" s="289"/>
      <c r="G18" s="292">
        <v>0</v>
      </c>
      <c r="H18" s="292">
        <v>0</v>
      </c>
      <c r="I18" s="288"/>
      <c r="J18" s="224">
        <f t="shared" si="27"/>
        <v>89494.391999999993</v>
      </c>
      <c r="K18" s="224">
        <f t="shared" si="27"/>
        <v>416822.02</v>
      </c>
      <c r="L18" s="224">
        <f t="shared" si="28"/>
        <v>4.6575211103730396</v>
      </c>
      <c r="M18" s="224">
        <f t="shared" si="29"/>
        <v>70555.667999999991</v>
      </c>
      <c r="N18" s="224">
        <f t="shared" si="29"/>
        <v>315395.076</v>
      </c>
      <c r="O18" s="224">
        <f t="shared" si="22"/>
        <v>4.4701593073996557</v>
      </c>
      <c r="P18" s="371">
        <f t="shared" ref="P18:Q22" si="35">M18+J18+G18+D18</f>
        <v>160050.06</v>
      </c>
      <c r="Q18" s="371">
        <f t="shared" si="35"/>
        <v>732217.09600000002</v>
      </c>
      <c r="R18" s="371">
        <f t="shared" ref="R18:R39" si="36">Q18/P18</f>
        <v>4.5749254701935138</v>
      </c>
      <c r="S18" s="370">
        <f t="shared" si="19"/>
        <v>5.4899105642322166</v>
      </c>
      <c r="T18" s="371">
        <v>154534.66899999999</v>
      </c>
      <c r="U18" s="371">
        <v>619740.52599999995</v>
      </c>
      <c r="V18" s="371">
        <v>4.0103656351701895</v>
      </c>
      <c r="W18" s="369">
        <v>4.8124387622042271</v>
      </c>
      <c r="X18" s="369">
        <f t="shared" si="20"/>
        <v>114.07751527871264</v>
      </c>
      <c r="Y18" s="369">
        <f t="shared" si="21"/>
        <v>103.56903149027355</v>
      </c>
      <c r="Z18" s="13"/>
      <c r="AA18" s="363">
        <v>89494.391999999993</v>
      </c>
      <c r="AB18" s="329">
        <v>294529.49900000001</v>
      </c>
      <c r="AC18" s="348">
        <f t="shared" si="14"/>
        <v>3.2910386049664435</v>
      </c>
      <c r="AD18" s="337">
        <v>146.66800000000001</v>
      </c>
      <c r="AE18" s="337">
        <v>122292.52100000001</v>
      </c>
      <c r="AF18" s="336">
        <f t="shared" si="24"/>
        <v>833.80506313578974</v>
      </c>
      <c r="AG18" s="308">
        <f t="shared" si="30"/>
        <v>89494.391999999993</v>
      </c>
      <c r="AH18" s="308">
        <f t="shared" si="34"/>
        <v>416822.02</v>
      </c>
      <c r="AI18" s="48"/>
      <c r="AJ18" s="279">
        <v>70555.667999999991</v>
      </c>
      <c r="AK18" s="279">
        <v>145873.68799999999</v>
      </c>
      <c r="AL18" s="315">
        <f t="shared" si="31"/>
        <v>2.0674977947909161</v>
      </c>
      <c r="AM18" s="284">
        <v>102.64300000000001</v>
      </c>
      <c r="AN18" s="279">
        <v>87753.866999999998</v>
      </c>
      <c r="AO18" s="314">
        <f t="shared" si="32"/>
        <v>854.94253870210332</v>
      </c>
      <c r="AP18" s="279">
        <v>103.05499999999999</v>
      </c>
      <c r="AQ18" s="317">
        <v>81767.521000000008</v>
      </c>
      <c r="AR18" s="313">
        <f t="shared" si="11"/>
        <v>793.43574790160608</v>
      </c>
      <c r="AS18" s="310">
        <f>AJ18</f>
        <v>70555.667999999991</v>
      </c>
      <c r="AT18" s="309">
        <f t="shared" si="33"/>
        <v>315395.076</v>
      </c>
    </row>
    <row r="19" spans="1:46" ht="15.75" x14ac:dyDescent="0.25">
      <c r="A19" s="602"/>
      <c r="B19" s="179" t="s">
        <v>11</v>
      </c>
      <c r="C19" s="180">
        <v>251</v>
      </c>
      <c r="D19" s="292">
        <v>0</v>
      </c>
      <c r="E19" s="292">
        <v>0</v>
      </c>
      <c r="F19" s="289"/>
      <c r="G19" s="292">
        <v>0</v>
      </c>
      <c r="H19" s="292">
        <v>0</v>
      </c>
      <c r="I19" s="288"/>
      <c r="J19" s="224">
        <f t="shared" si="27"/>
        <v>3764.5780000000004</v>
      </c>
      <c r="K19" s="224">
        <f t="shared" si="27"/>
        <v>21053.934999999998</v>
      </c>
      <c r="L19" s="224">
        <f t="shared" si="28"/>
        <v>5.5926414594145735</v>
      </c>
      <c r="M19" s="224">
        <f t="shared" si="29"/>
        <v>0</v>
      </c>
      <c r="N19" s="224">
        <f t="shared" si="29"/>
        <v>0</v>
      </c>
      <c r="O19" s="224"/>
      <c r="P19" s="371">
        <f t="shared" si="35"/>
        <v>3764.5780000000004</v>
      </c>
      <c r="Q19" s="371">
        <f t="shared" si="35"/>
        <v>21053.934999999998</v>
      </c>
      <c r="R19" s="371">
        <f t="shared" si="36"/>
        <v>5.5926414594145735</v>
      </c>
      <c r="S19" s="370">
        <f t="shared" si="19"/>
        <v>6.7111697512974882</v>
      </c>
      <c r="T19" s="371">
        <v>3891.7170000000001</v>
      </c>
      <c r="U19" s="371">
        <v>20276.565000000002</v>
      </c>
      <c r="V19" s="371">
        <v>5.2101848618488962</v>
      </c>
      <c r="W19" s="369">
        <v>6.2522218342186751</v>
      </c>
      <c r="X19" s="369">
        <f t="shared" si="20"/>
        <v>107.3405571530903</v>
      </c>
      <c r="Y19" s="369">
        <f t="shared" si="21"/>
        <v>96.733087220884769</v>
      </c>
      <c r="Z19" s="13"/>
      <c r="AA19" s="363">
        <v>3764.5780000000004</v>
      </c>
      <c r="AB19" s="329">
        <v>15118.219999999998</v>
      </c>
      <c r="AC19" s="348">
        <f t="shared" si="14"/>
        <v>4.0159136030652034</v>
      </c>
      <c r="AD19" s="337">
        <v>7.1779999999999999</v>
      </c>
      <c r="AE19" s="337">
        <v>5935.7150000000011</v>
      </c>
      <c r="AF19" s="336">
        <f t="shared" si="24"/>
        <v>826.9315965449988</v>
      </c>
      <c r="AG19" s="308">
        <f t="shared" si="30"/>
        <v>3764.5780000000004</v>
      </c>
      <c r="AH19" s="308">
        <f t="shared" si="34"/>
        <v>21053.934999999998</v>
      </c>
      <c r="AI19" s="48"/>
      <c r="AJ19" s="279">
        <v>0</v>
      </c>
      <c r="AK19" s="279">
        <v>0</v>
      </c>
      <c r="AL19" s="315" t="e">
        <f t="shared" si="31"/>
        <v>#DIV/0!</v>
      </c>
      <c r="AM19" s="284">
        <v>0</v>
      </c>
      <c r="AN19" s="279">
        <v>0</v>
      </c>
      <c r="AO19" s="314" t="e">
        <f t="shared" si="32"/>
        <v>#DIV/0!</v>
      </c>
      <c r="AP19" s="279">
        <v>0</v>
      </c>
      <c r="AQ19" s="317">
        <v>0</v>
      </c>
      <c r="AR19" s="313" t="e">
        <f t="shared" si="11"/>
        <v>#DIV/0!</v>
      </c>
      <c r="AS19" s="310">
        <f t="shared" si="15"/>
        <v>0</v>
      </c>
      <c r="AT19" s="309">
        <f t="shared" si="33"/>
        <v>0</v>
      </c>
    </row>
    <row r="20" spans="1:46" ht="15.75" x14ac:dyDescent="0.25">
      <c r="A20" s="602"/>
      <c r="B20" s="179" t="s">
        <v>12</v>
      </c>
      <c r="C20" s="180">
        <v>261</v>
      </c>
      <c r="D20" s="292">
        <v>0</v>
      </c>
      <c r="E20" s="292">
        <v>0</v>
      </c>
      <c r="F20" s="289"/>
      <c r="G20" s="292">
        <v>0</v>
      </c>
      <c r="H20" s="292">
        <v>0</v>
      </c>
      <c r="I20" s="288"/>
      <c r="J20" s="224">
        <f t="shared" si="27"/>
        <v>17195.767</v>
      </c>
      <c r="K20" s="224">
        <f t="shared" si="27"/>
        <v>83540.766000000003</v>
      </c>
      <c r="L20" s="224">
        <f t="shared" si="28"/>
        <v>4.8582169088473925</v>
      </c>
      <c r="M20" s="224">
        <f t="shared" si="29"/>
        <v>29765.008000000002</v>
      </c>
      <c r="N20" s="224">
        <f t="shared" si="29"/>
        <v>113494.38299999997</v>
      </c>
      <c r="O20" s="224">
        <f t="shared" si="22"/>
        <v>3.8130136904381131</v>
      </c>
      <c r="P20" s="371">
        <f t="shared" si="35"/>
        <v>46960.775000000001</v>
      </c>
      <c r="Q20" s="371">
        <f t="shared" si="35"/>
        <v>197035.14899999998</v>
      </c>
      <c r="R20" s="371">
        <f t="shared" si="36"/>
        <v>4.195738869301028</v>
      </c>
      <c r="S20" s="370">
        <f t="shared" si="19"/>
        <v>5.0348866431612338</v>
      </c>
      <c r="T20" s="371">
        <v>43202.565999999999</v>
      </c>
      <c r="U20" s="371">
        <v>133016.55300000001</v>
      </c>
      <c r="V20" s="371">
        <v>3.0789039938044427</v>
      </c>
      <c r="W20" s="369">
        <v>3.6946847925653312</v>
      </c>
      <c r="X20" s="369">
        <f t="shared" si="20"/>
        <v>136.27378046681378</v>
      </c>
      <c r="Y20" s="369">
        <f t="shared" si="21"/>
        <v>108.6990411634346</v>
      </c>
      <c r="Z20" s="13"/>
      <c r="AA20" s="363">
        <v>17195.767</v>
      </c>
      <c r="AB20" s="329">
        <v>59261.363000000005</v>
      </c>
      <c r="AC20" s="348">
        <f t="shared" si="14"/>
        <v>3.4462762260037603</v>
      </c>
      <c r="AD20" s="337">
        <v>29.131</v>
      </c>
      <c r="AE20" s="337">
        <v>24279.402999999998</v>
      </c>
      <c r="AF20" s="336">
        <f t="shared" si="24"/>
        <v>833.45587175174205</v>
      </c>
      <c r="AG20" s="308">
        <f t="shared" si="30"/>
        <v>17195.767</v>
      </c>
      <c r="AH20" s="308">
        <f t="shared" si="34"/>
        <v>83540.766000000003</v>
      </c>
      <c r="AI20" s="48"/>
      <c r="AJ20" s="279">
        <v>29765.008000000002</v>
      </c>
      <c r="AK20" s="279">
        <v>61060.888999999996</v>
      </c>
      <c r="AL20" s="315">
        <f t="shared" si="31"/>
        <v>2.0514319700502011</v>
      </c>
      <c r="AM20" s="284">
        <v>24.775999999999996</v>
      </c>
      <c r="AN20" s="279">
        <v>20546.568999999996</v>
      </c>
      <c r="AO20" s="314">
        <f t="shared" si="32"/>
        <v>829.29322731675813</v>
      </c>
      <c r="AP20" s="279">
        <v>40.024999999999999</v>
      </c>
      <c r="AQ20" s="317">
        <v>31886.924999999996</v>
      </c>
      <c r="AR20" s="313">
        <f t="shared" si="11"/>
        <v>796.67520299812611</v>
      </c>
      <c r="AS20" s="310">
        <f t="shared" si="15"/>
        <v>29765.008000000002</v>
      </c>
      <c r="AT20" s="309">
        <f t="shared" si="33"/>
        <v>113494.38299999997</v>
      </c>
    </row>
    <row r="21" spans="1:46" ht="15.75" x14ac:dyDescent="0.25">
      <c r="A21" s="602"/>
      <c r="B21" s="179" t="s">
        <v>13</v>
      </c>
      <c r="C21" s="180">
        <v>271</v>
      </c>
      <c r="D21" s="292">
        <v>0</v>
      </c>
      <c r="E21" s="292">
        <v>0</v>
      </c>
      <c r="F21" s="289"/>
      <c r="G21" s="292">
        <v>0</v>
      </c>
      <c r="H21" s="292">
        <v>0</v>
      </c>
      <c r="I21" s="288"/>
      <c r="J21" s="224">
        <f t="shared" si="27"/>
        <v>0</v>
      </c>
      <c r="K21" s="224">
        <f t="shared" si="27"/>
        <v>0</v>
      </c>
      <c r="L21" s="224"/>
      <c r="M21" s="224">
        <f t="shared" si="29"/>
        <v>0</v>
      </c>
      <c r="N21" s="224">
        <f t="shared" si="29"/>
        <v>0</v>
      </c>
      <c r="O21" s="224"/>
      <c r="P21" s="371">
        <f t="shared" si="35"/>
        <v>0</v>
      </c>
      <c r="Q21" s="371">
        <f t="shared" si="35"/>
        <v>0</v>
      </c>
      <c r="R21" s="371"/>
      <c r="S21" s="370"/>
      <c r="T21" s="369"/>
      <c r="U21" s="369"/>
      <c r="V21" s="369"/>
      <c r="W21" s="369"/>
      <c r="X21" s="369"/>
      <c r="Y21" s="369"/>
      <c r="Z21" s="13"/>
      <c r="AA21" s="363">
        <v>0</v>
      </c>
      <c r="AB21" s="329">
        <v>0</v>
      </c>
      <c r="AC21" s="348" t="e">
        <f t="shared" si="14"/>
        <v>#DIV/0!</v>
      </c>
      <c r="AD21" s="337">
        <v>0</v>
      </c>
      <c r="AE21" s="337">
        <v>0</v>
      </c>
      <c r="AF21" s="336" t="e">
        <f t="shared" si="24"/>
        <v>#DIV/0!</v>
      </c>
      <c r="AG21" s="308">
        <f t="shared" si="30"/>
        <v>0</v>
      </c>
      <c r="AH21" s="308">
        <f t="shared" si="34"/>
        <v>0</v>
      </c>
      <c r="AI21" s="48"/>
      <c r="AJ21" s="279">
        <v>0</v>
      </c>
      <c r="AK21" s="279">
        <v>0</v>
      </c>
      <c r="AL21" s="315" t="e">
        <f t="shared" si="31"/>
        <v>#DIV/0!</v>
      </c>
      <c r="AM21" s="284">
        <v>0</v>
      </c>
      <c r="AN21" s="279">
        <v>0</v>
      </c>
      <c r="AO21" s="314" t="e">
        <f t="shared" si="32"/>
        <v>#DIV/0!</v>
      </c>
      <c r="AP21" s="279">
        <v>0</v>
      </c>
      <c r="AQ21" s="317">
        <v>0</v>
      </c>
      <c r="AR21" s="313" t="e">
        <f t="shared" si="11"/>
        <v>#DIV/0!</v>
      </c>
      <c r="AS21" s="310">
        <f t="shared" si="15"/>
        <v>0</v>
      </c>
      <c r="AT21" s="309">
        <f t="shared" si="33"/>
        <v>0</v>
      </c>
    </row>
    <row r="22" spans="1:46" ht="24" x14ac:dyDescent="0.25">
      <c r="A22" s="602"/>
      <c r="B22" s="274" t="s">
        <v>95</v>
      </c>
      <c r="C22" s="180"/>
      <c r="D22" s="292">
        <v>66402.010999999999</v>
      </c>
      <c r="E22" s="292">
        <v>192728.584</v>
      </c>
      <c r="F22" s="289">
        <f t="shared" ref="F22:F30" si="37">E22/D22</f>
        <v>2.9024510116116815</v>
      </c>
      <c r="G22" s="292"/>
      <c r="H22" s="292"/>
      <c r="I22" s="288"/>
      <c r="J22" s="224"/>
      <c r="K22" s="224"/>
      <c r="L22" s="224"/>
      <c r="M22" s="224"/>
      <c r="N22" s="224"/>
      <c r="O22" s="224"/>
      <c r="P22" s="371">
        <f t="shared" si="35"/>
        <v>66402.010999999999</v>
      </c>
      <c r="Q22" s="371">
        <f t="shared" si="35"/>
        <v>192728.584</v>
      </c>
      <c r="R22" s="371">
        <f t="shared" ref="R22" si="38">Q22/P22</f>
        <v>2.9024510116116815</v>
      </c>
      <c r="S22" s="370">
        <f t="shared" ref="S22" si="39">R22*1.2</f>
        <v>3.4829412139340179</v>
      </c>
      <c r="T22" s="369"/>
      <c r="U22" s="369"/>
      <c r="V22" s="369"/>
      <c r="W22" s="369"/>
      <c r="X22" s="369"/>
      <c r="Y22" s="369"/>
      <c r="Z22" s="13"/>
      <c r="AA22" s="364"/>
      <c r="AB22" s="330"/>
      <c r="AC22" s="348" t="e">
        <f t="shared" si="14"/>
        <v>#DIV/0!</v>
      </c>
      <c r="AD22" s="332"/>
      <c r="AE22" s="332"/>
      <c r="AF22" s="336" t="e">
        <f t="shared" si="24"/>
        <v>#DIV/0!</v>
      </c>
      <c r="AG22" s="308"/>
      <c r="AH22" s="308"/>
      <c r="AI22" s="48"/>
      <c r="AJ22" s="298"/>
      <c r="AK22" s="298"/>
      <c r="AL22" s="315" t="e">
        <f t="shared" si="31"/>
        <v>#DIV/0!</v>
      </c>
      <c r="AM22" s="299"/>
      <c r="AN22" s="298"/>
      <c r="AO22" s="314" t="e">
        <f t="shared" si="32"/>
        <v>#DIV/0!</v>
      </c>
      <c r="AP22" s="296"/>
      <c r="AQ22" s="314"/>
      <c r="AR22" s="313" t="e">
        <f t="shared" si="11"/>
        <v>#DIV/0!</v>
      </c>
      <c r="AS22" s="310"/>
      <c r="AT22" s="308"/>
    </row>
    <row r="23" spans="1:46" ht="36" x14ac:dyDescent="0.25">
      <c r="A23" s="602"/>
      <c r="B23" s="168" t="s">
        <v>74</v>
      </c>
      <c r="C23" s="169">
        <v>300</v>
      </c>
      <c r="D23" s="288">
        <f>SUM(D24:D30)</f>
        <v>807201.73099999991</v>
      </c>
      <c r="E23" s="288">
        <f>SUM(E24:E30)</f>
        <v>4599678.5019999994</v>
      </c>
      <c r="F23" s="289">
        <f t="shared" si="37"/>
        <v>5.6983010880089404</v>
      </c>
      <c r="G23" s="288">
        <f>SUM(G24:G30)</f>
        <v>20148.973000000002</v>
      </c>
      <c r="H23" s="288">
        <f>SUM(H24:H30)</f>
        <v>110870.78</v>
      </c>
      <c r="I23" s="288">
        <f>H23/G23</f>
        <v>5.5025524129691368</v>
      </c>
      <c r="J23" s="288">
        <f>SUM(J24:J30)</f>
        <v>12577.496999999999</v>
      </c>
      <c r="K23" s="288">
        <f>SUM(K24:K30)</f>
        <v>68164.426999999996</v>
      </c>
      <c r="L23" s="302">
        <f t="shared" si="28"/>
        <v>5.4195542245011072</v>
      </c>
      <c r="M23" s="288">
        <f>SUM(M24:M30)</f>
        <v>45034.620999999999</v>
      </c>
      <c r="N23" s="288">
        <f>SUM(N24:N30)</f>
        <v>222323.63999999996</v>
      </c>
      <c r="O23" s="302">
        <f t="shared" si="22"/>
        <v>4.9367272348089699</v>
      </c>
      <c r="P23" s="369">
        <f>M23+J23+G23+D23</f>
        <v>884962.82199999993</v>
      </c>
      <c r="Q23" s="369">
        <f>N23+K23+H23+E23</f>
        <v>5001037.3489999995</v>
      </c>
      <c r="R23" s="372">
        <f t="shared" si="36"/>
        <v>5.6511270583070887</v>
      </c>
      <c r="S23" s="370">
        <f t="shared" si="19"/>
        <v>6.7813524699685059</v>
      </c>
      <c r="T23" s="369">
        <v>829461.93799999997</v>
      </c>
      <c r="U23" s="369">
        <v>4466230.9330000002</v>
      </c>
      <c r="V23" s="369">
        <v>5.3844917149170026</v>
      </c>
      <c r="W23" s="369">
        <v>6.4613900579004033</v>
      </c>
      <c r="X23" s="369">
        <f t="shared" si="20"/>
        <v>104.95191296610986</v>
      </c>
      <c r="Y23" s="369">
        <f t="shared" si="21"/>
        <v>106.69119117554975</v>
      </c>
      <c r="Z23" s="12"/>
      <c r="AA23" s="312">
        <f>SUM(AA24:AA30)</f>
        <v>12577.496999999999</v>
      </c>
      <c r="AB23" s="318">
        <f t="shared" ref="AB23:AE23" si="40">SUM(AB24:AB30)</f>
        <v>52558.837</v>
      </c>
      <c r="AC23" s="334">
        <f t="shared" si="14"/>
        <v>4.1787994065909935</v>
      </c>
      <c r="AD23" s="318">
        <f t="shared" si="40"/>
        <v>18.709</v>
      </c>
      <c r="AE23" s="318">
        <f t="shared" si="40"/>
        <v>15605.59</v>
      </c>
      <c r="AF23" s="309">
        <f t="shared" si="24"/>
        <v>834.1220802822171</v>
      </c>
      <c r="AG23" s="309">
        <f t="shared" si="30"/>
        <v>12577.496999999999</v>
      </c>
      <c r="AH23" s="309">
        <f>AB23+AE23</f>
        <v>68164.426999999996</v>
      </c>
      <c r="AI23" s="276"/>
      <c r="AJ23" s="318">
        <f>SUM(AJ24:AJ30)</f>
        <v>45034.620999999999</v>
      </c>
      <c r="AK23" s="318">
        <f t="shared" ref="AK23:AN23" si="41">SUM(AK24:AK30)</f>
        <v>114310.81799999998</v>
      </c>
      <c r="AL23" s="315">
        <f t="shared" si="31"/>
        <v>2.5382875543684489</v>
      </c>
      <c r="AM23" s="319">
        <f t="shared" si="41"/>
        <v>62.656000000000006</v>
      </c>
      <c r="AN23" s="318">
        <f t="shared" si="41"/>
        <v>54347.695</v>
      </c>
      <c r="AO23" s="314">
        <f t="shared" si="32"/>
        <v>867.39809435648613</v>
      </c>
      <c r="AP23" s="296">
        <f t="shared" ref="AP23:AQ23" si="42">SUM(AP24:AP30)</f>
        <v>61.963999999999999</v>
      </c>
      <c r="AQ23" s="296">
        <f t="shared" si="42"/>
        <v>53665.127000000008</v>
      </c>
      <c r="AR23" s="313">
        <f t="shared" si="11"/>
        <v>866.06944354786663</v>
      </c>
      <c r="AS23" s="312">
        <f t="shared" ref="AS23" si="43">AS24+AS25+AS26+AS27+AS28+AS29+AS30</f>
        <v>45034.620999999999</v>
      </c>
      <c r="AT23" s="309">
        <f>AK23+AN23+AQ23</f>
        <v>222323.63999999998</v>
      </c>
    </row>
    <row r="24" spans="1:46" ht="15.75" x14ac:dyDescent="0.25">
      <c r="A24" s="602"/>
      <c r="B24" s="179" t="s">
        <v>7</v>
      </c>
      <c r="C24" s="180">
        <v>311</v>
      </c>
      <c r="D24" s="292">
        <v>72816.152999999991</v>
      </c>
      <c r="E24" s="292">
        <v>379885.15</v>
      </c>
      <c r="F24" s="289">
        <f t="shared" si="37"/>
        <v>5.2170450421900219</v>
      </c>
      <c r="G24" s="292">
        <v>0</v>
      </c>
      <c r="H24" s="292">
        <v>0</v>
      </c>
      <c r="I24" s="224"/>
      <c r="J24" s="224">
        <f t="shared" si="27"/>
        <v>2340.4560000000001</v>
      </c>
      <c r="K24" s="224">
        <f t="shared" si="27"/>
        <v>13271.603999999999</v>
      </c>
      <c r="L24" s="224"/>
      <c r="M24" s="224">
        <f t="shared" si="29"/>
        <v>0</v>
      </c>
      <c r="N24" s="224">
        <f t="shared" si="29"/>
        <v>0</v>
      </c>
      <c r="O24" s="224"/>
      <c r="P24" s="371">
        <f>M24+J24+G24+D24</f>
        <v>75156.608999999997</v>
      </c>
      <c r="Q24" s="371">
        <f>N24+K24+H24+E24</f>
        <v>393156.75400000002</v>
      </c>
      <c r="R24" s="371">
        <f t="shared" si="36"/>
        <v>5.2311667494205336</v>
      </c>
      <c r="S24" s="370">
        <f t="shared" si="19"/>
        <v>6.2774000993046402</v>
      </c>
      <c r="T24" s="371">
        <v>78477.047999999995</v>
      </c>
      <c r="U24" s="371">
        <v>404070.80799999996</v>
      </c>
      <c r="V24" s="371">
        <v>5.1489042758081318</v>
      </c>
      <c r="W24" s="369">
        <v>6.1786851309697584</v>
      </c>
      <c r="X24" s="369">
        <f t="shared" si="20"/>
        <v>101.59766950803315</v>
      </c>
      <c r="Y24" s="369">
        <f t="shared" si="21"/>
        <v>95.768904304351508</v>
      </c>
      <c r="Z24" s="13"/>
      <c r="AA24" s="363">
        <v>2340.4560000000001</v>
      </c>
      <c r="AB24" s="329">
        <v>10194.306</v>
      </c>
      <c r="AC24" s="348">
        <f t="shared" si="14"/>
        <v>4.3556922240794105</v>
      </c>
      <c r="AD24" s="337">
        <v>3.6820000000000004</v>
      </c>
      <c r="AE24" s="337">
        <v>3077.2979999999998</v>
      </c>
      <c r="AF24" s="336">
        <f t="shared" si="24"/>
        <v>835.76806083650172</v>
      </c>
      <c r="AG24" s="308">
        <f t="shared" si="30"/>
        <v>2340.4560000000001</v>
      </c>
      <c r="AH24" s="308">
        <f t="shared" si="34"/>
        <v>13271.603999999999</v>
      </c>
      <c r="AI24" s="48"/>
      <c r="AJ24" s="279">
        <v>0</v>
      </c>
      <c r="AK24" s="279">
        <v>0</v>
      </c>
      <c r="AL24" s="315" t="e">
        <f t="shared" si="31"/>
        <v>#DIV/0!</v>
      </c>
      <c r="AM24" s="284">
        <v>0</v>
      </c>
      <c r="AN24" s="279">
        <v>0</v>
      </c>
      <c r="AO24" s="314" t="e">
        <f t="shared" si="32"/>
        <v>#DIV/0!</v>
      </c>
      <c r="AP24" s="317">
        <v>0</v>
      </c>
      <c r="AQ24" s="317">
        <v>0</v>
      </c>
      <c r="AR24" s="313" t="e">
        <f t="shared" si="11"/>
        <v>#DIV/0!</v>
      </c>
      <c r="AS24" s="310">
        <f t="shared" si="15"/>
        <v>0</v>
      </c>
      <c r="AT24" s="309">
        <f t="shared" ref="AT24:AT30" si="44">AK24+AN24+AQ24</f>
        <v>0</v>
      </c>
    </row>
    <row r="25" spans="1:46" ht="15.75" x14ac:dyDescent="0.25">
      <c r="A25" s="602"/>
      <c r="B25" s="179" t="s">
        <v>8</v>
      </c>
      <c r="C25" s="180">
        <v>321</v>
      </c>
      <c r="D25" s="292">
        <v>0</v>
      </c>
      <c r="E25" s="292">
        <v>0</v>
      </c>
      <c r="F25" s="289"/>
      <c r="G25" s="292">
        <v>0</v>
      </c>
      <c r="H25" s="292">
        <v>0</v>
      </c>
      <c r="I25" s="224"/>
      <c r="J25" s="224">
        <f t="shared" si="27"/>
        <v>0</v>
      </c>
      <c r="K25" s="224">
        <f t="shared" si="27"/>
        <v>0</v>
      </c>
      <c r="L25" s="224"/>
      <c r="M25" s="224">
        <f t="shared" si="29"/>
        <v>0</v>
      </c>
      <c r="N25" s="224">
        <f t="shared" si="29"/>
        <v>0</v>
      </c>
      <c r="O25" s="224"/>
      <c r="P25" s="371"/>
      <c r="Q25" s="371"/>
      <c r="R25" s="371"/>
      <c r="S25" s="370"/>
      <c r="T25" s="371"/>
      <c r="U25" s="371"/>
      <c r="V25" s="371"/>
      <c r="W25" s="369"/>
      <c r="X25" s="369"/>
      <c r="Y25" s="369"/>
      <c r="Z25" s="13"/>
      <c r="AA25" s="363">
        <v>0</v>
      </c>
      <c r="AB25" s="329">
        <v>0</v>
      </c>
      <c r="AC25" s="348" t="e">
        <f t="shared" si="14"/>
        <v>#DIV/0!</v>
      </c>
      <c r="AD25" s="337">
        <v>0</v>
      </c>
      <c r="AE25" s="337">
        <v>0</v>
      </c>
      <c r="AF25" s="336" t="e">
        <f t="shared" si="24"/>
        <v>#DIV/0!</v>
      </c>
      <c r="AG25" s="308">
        <f t="shared" si="30"/>
        <v>0</v>
      </c>
      <c r="AH25" s="308">
        <f t="shared" si="34"/>
        <v>0</v>
      </c>
      <c r="AI25" s="48"/>
      <c r="AJ25" s="280">
        <v>0</v>
      </c>
      <c r="AK25" s="280">
        <v>0</v>
      </c>
      <c r="AL25" s="315" t="e">
        <f t="shared" si="31"/>
        <v>#DIV/0!</v>
      </c>
      <c r="AM25" s="285">
        <v>0</v>
      </c>
      <c r="AN25" s="280">
        <v>0</v>
      </c>
      <c r="AO25" s="314" t="e">
        <f t="shared" si="32"/>
        <v>#DIV/0!</v>
      </c>
      <c r="AP25" s="317">
        <v>0</v>
      </c>
      <c r="AQ25" s="317">
        <v>0</v>
      </c>
      <c r="AR25" s="313" t="e">
        <f t="shared" si="11"/>
        <v>#DIV/0!</v>
      </c>
      <c r="AS25" s="310">
        <f t="shared" si="15"/>
        <v>0</v>
      </c>
      <c r="AT25" s="309">
        <f t="shared" si="44"/>
        <v>0</v>
      </c>
    </row>
    <row r="26" spans="1:46" ht="15.75" x14ac:dyDescent="0.25">
      <c r="A26" s="602"/>
      <c r="B26" s="179" t="s">
        <v>9</v>
      </c>
      <c r="C26" s="180">
        <v>331</v>
      </c>
      <c r="D26" s="292">
        <v>0</v>
      </c>
      <c r="E26" s="292">
        <v>0</v>
      </c>
      <c r="F26" s="289"/>
      <c r="G26" s="292">
        <v>0</v>
      </c>
      <c r="H26" s="292">
        <v>0</v>
      </c>
      <c r="I26" s="224"/>
      <c r="J26" s="224">
        <f t="shared" si="27"/>
        <v>0</v>
      </c>
      <c r="K26" s="224">
        <f t="shared" si="27"/>
        <v>0</v>
      </c>
      <c r="L26" s="224"/>
      <c r="M26" s="224">
        <f t="shared" si="29"/>
        <v>0</v>
      </c>
      <c r="N26" s="224">
        <f t="shared" si="29"/>
        <v>0</v>
      </c>
      <c r="O26" s="224"/>
      <c r="P26" s="371"/>
      <c r="Q26" s="371"/>
      <c r="R26" s="371"/>
      <c r="S26" s="370"/>
      <c r="T26" s="371"/>
      <c r="U26" s="371"/>
      <c r="V26" s="371"/>
      <c r="W26" s="369"/>
      <c r="X26" s="369"/>
      <c r="Y26" s="369"/>
      <c r="Z26" s="13"/>
      <c r="AA26" s="363">
        <v>0</v>
      </c>
      <c r="AB26" s="329">
        <v>0</v>
      </c>
      <c r="AC26" s="348" t="e">
        <f t="shared" si="14"/>
        <v>#DIV/0!</v>
      </c>
      <c r="AD26" s="337">
        <v>0</v>
      </c>
      <c r="AE26" s="337">
        <v>0</v>
      </c>
      <c r="AF26" s="336" t="e">
        <f t="shared" si="24"/>
        <v>#DIV/0!</v>
      </c>
      <c r="AG26" s="308">
        <f t="shared" si="30"/>
        <v>0</v>
      </c>
      <c r="AH26" s="308">
        <f t="shared" si="34"/>
        <v>0</v>
      </c>
      <c r="AI26" s="48"/>
      <c r="AJ26" s="280">
        <v>0</v>
      </c>
      <c r="AK26" s="280">
        <v>0</v>
      </c>
      <c r="AL26" s="315" t="e">
        <f t="shared" si="31"/>
        <v>#DIV/0!</v>
      </c>
      <c r="AM26" s="285">
        <v>0</v>
      </c>
      <c r="AN26" s="280">
        <v>0</v>
      </c>
      <c r="AO26" s="314" t="e">
        <f t="shared" si="32"/>
        <v>#DIV/0!</v>
      </c>
      <c r="AP26" s="317">
        <v>0</v>
      </c>
      <c r="AQ26" s="317">
        <v>0</v>
      </c>
      <c r="AR26" s="313" t="e">
        <f t="shared" si="11"/>
        <v>#DIV/0!</v>
      </c>
      <c r="AS26" s="310">
        <f t="shared" si="15"/>
        <v>0</v>
      </c>
      <c r="AT26" s="309">
        <f t="shared" si="44"/>
        <v>0</v>
      </c>
    </row>
    <row r="27" spans="1:46" ht="15.75" x14ac:dyDescent="0.25">
      <c r="A27" s="602"/>
      <c r="B27" s="179" t="s">
        <v>10</v>
      </c>
      <c r="C27" s="180">
        <v>341</v>
      </c>
      <c r="D27" s="292">
        <v>498528.86800000002</v>
      </c>
      <c r="E27" s="292">
        <v>2830473.1630000002</v>
      </c>
      <c r="F27" s="289">
        <f t="shared" si="37"/>
        <v>5.6776514755410314</v>
      </c>
      <c r="G27" s="292">
        <v>20148.973000000002</v>
      </c>
      <c r="H27" s="292">
        <v>110870.78</v>
      </c>
      <c r="I27" s="224">
        <f>H27/G27</f>
        <v>5.5025524129691368</v>
      </c>
      <c r="J27" s="224">
        <f t="shared" si="27"/>
        <v>7228.4880000000003</v>
      </c>
      <c r="K27" s="224">
        <f t="shared" si="27"/>
        <v>37733.143000000004</v>
      </c>
      <c r="L27" s="224">
        <f t="shared" si="28"/>
        <v>5.2200602670987353</v>
      </c>
      <c r="M27" s="224">
        <f t="shared" si="29"/>
        <v>31256.768000000004</v>
      </c>
      <c r="N27" s="224">
        <f t="shared" si="29"/>
        <v>154243.81799999997</v>
      </c>
      <c r="O27" s="224">
        <f>N27/M27</f>
        <v>4.9347334311724085</v>
      </c>
      <c r="P27" s="371">
        <f t="shared" ref="P27:Q39" si="45">M27+J27+G27+D27</f>
        <v>557163.09700000007</v>
      </c>
      <c r="Q27" s="371">
        <f t="shared" si="45"/>
        <v>3133320.9040000001</v>
      </c>
      <c r="R27" s="371">
        <f t="shared" si="36"/>
        <v>5.6237050172043244</v>
      </c>
      <c r="S27" s="370">
        <f t="shared" si="19"/>
        <v>6.7484460206451891</v>
      </c>
      <c r="T27" s="371">
        <v>513278.57199999999</v>
      </c>
      <c r="U27" s="371">
        <v>2746132.1690000002</v>
      </c>
      <c r="V27" s="371">
        <v>5.3501788673928905</v>
      </c>
      <c r="W27" s="369">
        <v>6.4202146408714684</v>
      </c>
      <c r="X27" s="369">
        <f t="shared" si="20"/>
        <v>105.11246738830475</v>
      </c>
      <c r="Y27" s="369">
        <f t="shared" si="21"/>
        <v>108.54984552131275</v>
      </c>
      <c r="Z27" s="13"/>
      <c r="AA27" s="363">
        <v>7228.4880000000003</v>
      </c>
      <c r="AB27" s="329">
        <v>29203.686000000002</v>
      </c>
      <c r="AC27" s="348">
        <f t="shared" si="14"/>
        <v>4.0400822412653934</v>
      </c>
      <c r="AD27" s="337">
        <v>10.225</v>
      </c>
      <c r="AE27" s="337">
        <v>8529.4570000000003</v>
      </c>
      <c r="AF27" s="336">
        <f t="shared" si="24"/>
        <v>834.1767237163815</v>
      </c>
      <c r="AG27" s="308">
        <f t="shared" si="30"/>
        <v>7228.4880000000003</v>
      </c>
      <c r="AH27" s="308">
        <f t="shared" si="34"/>
        <v>37733.143000000004</v>
      </c>
      <c r="AI27" s="48"/>
      <c r="AJ27" s="280">
        <v>31256.768000000004</v>
      </c>
      <c r="AK27" s="280">
        <v>78837.813999999984</v>
      </c>
      <c r="AL27" s="315">
        <f t="shared" si="31"/>
        <v>2.5222637861982395</v>
      </c>
      <c r="AM27" s="285">
        <v>44.941000000000003</v>
      </c>
      <c r="AN27" s="280">
        <v>39765.366999999998</v>
      </c>
      <c r="AO27" s="314">
        <f t="shared" si="32"/>
        <v>884.83493914243115</v>
      </c>
      <c r="AP27" s="317">
        <v>38.971999999999994</v>
      </c>
      <c r="AQ27" s="317">
        <v>35640.637000000002</v>
      </c>
      <c r="AR27" s="313">
        <f t="shared" si="11"/>
        <v>914.51906496972208</v>
      </c>
      <c r="AS27" s="310">
        <f t="shared" si="15"/>
        <v>31256.768000000004</v>
      </c>
      <c r="AT27" s="309">
        <f t="shared" si="44"/>
        <v>154243.81799999997</v>
      </c>
    </row>
    <row r="28" spans="1:46" ht="15.75" x14ac:dyDescent="0.25">
      <c r="A28" s="602"/>
      <c r="B28" s="179" t="s">
        <v>11</v>
      </c>
      <c r="C28" s="180">
        <v>351</v>
      </c>
      <c r="D28" s="292">
        <v>41349.34599999999</v>
      </c>
      <c r="E28" s="292">
        <v>231820.859</v>
      </c>
      <c r="F28" s="289">
        <f t="shared" si="37"/>
        <v>5.6063972329816307</v>
      </c>
      <c r="G28" s="292">
        <v>0</v>
      </c>
      <c r="H28" s="292">
        <v>0</v>
      </c>
      <c r="I28" s="224"/>
      <c r="J28" s="224">
        <f t="shared" si="27"/>
        <v>0</v>
      </c>
      <c r="K28" s="224">
        <f t="shared" si="27"/>
        <v>0</v>
      </c>
      <c r="L28" s="224"/>
      <c r="M28" s="224">
        <f t="shared" si="29"/>
        <v>0</v>
      </c>
      <c r="N28" s="224">
        <f>AT28</f>
        <v>0</v>
      </c>
      <c r="O28" s="224"/>
      <c r="P28" s="371">
        <f t="shared" si="45"/>
        <v>41349.34599999999</v>
      </c>
      <c r="Q28" s="371">
        <f t="shared" si="45"/>
        <v>231820.859</v>
      </c>
      <c r="R28" s="371">
        <f t="shared" si="36"/>
        <v>5.6063972329816307</v>
      </c>
      <c r="S28" s="370">
        <f t="shared" si="19"/>
        <v>6.7276766795779563</v>
      </c>
      <c r="T28" s="371">
        <v>44742.255000000005</v>
      </c>
      <c r="U28" s="371">
        <v>240220.266</v>
      </c>
      <c r="V28" s="371">
        <v>5.3689798603132539</v>
      </c>
      <c r="W28" s="369">
        <v>6.4427758323759043</v>
      </c>
      <c r="X28" s="369">
        <f t="shared" si="20"/>
        <v>104.42202017599904</v>
      </c>
      <c r="Y28" s="369">
        <f t="shared" si="21"/>
        <v>92.416767997053313</v>
      </c>
      <c r="Z28" s="13"/>
      <c r="AA28" s="363">
        <v>0</v>
      </c>
      <c r="AB28" s="329">
        <v>0</v>
      </c>
      <c r="AC28" s="348" t="e">
        <f t="shared" si="14"/>
        <v>#DIV/0!</v>
      </c>
      <c r="AD28" s="337">
        <v>0</v>
      </c>
      <c r="AE28" s="337">
        <v>0</v>
      </c>
      <c r="AF28" s="336" t="e">
        <f t="shared" si="24"/>
        <v>#DIV/0!</v>
      </c>
      <c r="AG28" s="308">
        <f t="shared" si="30"/>
        <v>0</v>
      </c>
      <c r="AH28" s="308">
        <f t="shared" si="34"/>
        <v>0</v>
      </c>
      <c r="AI28" s="48"/>
      <c r="AJ28" s="280">
        <v>0</v>
      </c>
      <c r="AK28" s="280">
        <v>0</v>
      </c>
      <c r="AL28" s="315" t="e">
        <f t="shared" si="31"/>
        <v>#DIV/0!</v>
      </c>
      <c r="AM28" s="285">
        <v>0</v>
      </c>
      <c r="AN28" s="280">
        <v>0</v>
      </c>
      <c r="AO28" s="314" t="e">
        <f t="shared" si="32"/>
        <v>#DIV/0!</v>
      </c>
      <c r="AP28" s="317">
        <v>0</v>
      </c>
      <c r="AQ28" s="317">
        <v>0</v>
      </c>
      <c r="AR28" s="313" t="e">
        <f t="shared" si="11"/>
        <v>#DIV/0!</v>
      </c>
      <c r="AS28" s="310">
        <f t="shared" si="15"/>
        <v>0</v>
      </c>
      <c r="AT28" s="309">
        <f t="shared" si="44"/>
        <v>0</v>
      </c>
    </row>
    <row r="29" spans="1:46" ht="15.75" x14ac:dyDescent="0.25">
      <c r="A29" s="602"/>
      <c r="B29" s="179" t="s">
        <v>12</v>
      </c>
      <c r="C29" s="180">
        <v>361</v>
      </c>
      <c r="D29" s="292">
        <v>193798.696</v>
      </c>
      <c r="E29" s="292">
        <v>1153596.5649999999</v>
      </c>
      <c r="F29" s="289">
        <f t="shared" si="37"/>
        <v>5.9525507075651323</v>
      </c>
      <c r="G29" s="292">
        <v>0</v>
      </c>
      <c r="H29" s="292">
        <v>0</v>
      </c>
      <c r="I29" s="224"/>
      <c r="J29" s="224">
        <f t="shared" si="27"/>
        <v>3008.5529999999999</v>
      </c>
      <c r="K29" s="224">
        <f t="shared" si="27"/>
        <v>17159.68</v>
      </c>
      <c r="L29" s="224">
        <f t="shared" ref="L29" si="46">K29/J29</f>
        <v>5.703632277709584</v>
      </c>
      <c r="M29" s="224">
        <f t="shared" si="29"/>
        <v>13777.852999999999</v>
      </c>
      <c r="N29" s="224">
        <f t="shared" si="29"/>
        <v>68079.822</v>
      </c>
      <c r="O29" s="224">
        <f t="shared" si="22"/>
        <v>4.9412504255924352</v>
      </c>
      <c r="P29" s="371">
        <f t="shared" si="45"/>
        <v>210585.10199999998</v>
      </c>
      <c r="Q29" s="371">
        <f>N29+K29+H29+E29</f>
        <v>1238836.067</v>
      </c>
      <c r="R29" s="371">
        <f t="shared" si="36"/>
        <v>5.8828286295390457</v>
      </c>
      <c r="S29" s="370">
        <f t="shared" si="19"/>
        <v>7.0593943554468543</v>
      </c>
      <c r="T29" s="371">
        <v>192383.45300000001</v>
      </c>
      <c r="U29" s="371">
        <v>1072702.1200000001</v>
      </c>
      <c r="V29" s="371">
        <v>5.5758543849402686</v>
      </c>
      <c r="W29" s="369">
        <v>6.6910252619283224</v>
      </c>
      <c r="X29" s="369">
        <f t="shared" si="20"/>
        <v>105.50542075538914</v>
      </c>
      <c r="Y29" s="369">
        <f t="shared" si="21"/>
        <v>109.46113021476955</v>
      </c>
      <c r="Z29" s="13"/>
      <c r="AA29" s="363">
        <v>3008.5529999999999</v>
      </c>
      <c r="AB29" s="329">
        <v>13160.845000000001</v>
      </c>
      <c r="AC29" s="348">
        <f t="shared" si="14"/>
        <v>4.3744767002608897</v>
      </c>
      <c r="AD29" s="337">
        <v>4.8019999999999996</v>
      </c>
      <c r="AE29" s="337">
        <v>3998.835</v>
      </c>
      <c r="AF29" s="336">
        <f t="shared" si="24"/>
        <v>832.74364847980019</v>
      </c>
      <c r="AG29" s="308">
        <f t="shared" si="30"/>
        <v>3008.5529999999999</v>
      </c>
      <c r="AH29" s="308">
        <f t="shared" si="34"/>
        <v>17159.68</v>
      </c>
      <c r="AI29" s="48"/>
      <c r="AJ29" s="280">
        <v>13777.852999999999</v>
      </c>
      <c r="AK29" s="280">
        <v>35473.004000000001</v>
      </c>
      <c r="AL29" s="315">
        <f t="shared" si="31"/>
        <v>2.5746394594281128</v>
      </c>
      <c r="AM29" s="285">
        <v>17.715000000000003</v>
      </c>
      <c r="AN29" s="280">
        <v>14582.328000000003</v>
      </c>
      <c r="AO29" s="314">
        <f t="shared" si="32"/>
        <v>823.16274343776468</v>
      </c>
      <c r="AP29" s="317">
        <v>22.992000000000004</v>
      </c>
      <c r="AQ29" s="317">
        <v>18024.490000000002</v>
      </c>
      <c r="AR29" s="313">
        <f t="shared" si="11"/>
        <v>783.94615518441185</v>
      </c>
      <c r="AS29" s="310">
        <f t="shared" si="15"/>
        <v>13777.852999999999</v>
      </c>
      <c r="AT29" s="309">
        <f t="shared" si="44"/>
        <v>68079.822</v>
      </c>
    </row>
    <row r="30" spans="1:46" ht="15.75" x14ac:dyDescent="0.25">
      <c r="A30" s="602"/>
      <c r="B30" s="179" t="s">
        <v>13</v>
      </c>
      <c r="C30" s="180">
        <v>371</v>
      </c>
      <c r="D30" s="292">
        <v>708.66800000000001</v>
      </c>
      <c r="E30" s="292">
        <v>3902.7649999999999</v>
      </c>
      <c r="F30" s="289">
        <f t="shared" si="37"/>
        <v>5.5071838999362184</v>
      </c>
      <c r="G30" s="292">
        <v>0</v>
      </c>
      <c r="H30" s="292">
        <v>0</v>
      </c>
      <c r="I30" s="289"/>
      <c r="J30" s="224">
        <f t="shared" si="27"/>
        <v>0</v>
      </c>
      <c r="K30" s="224">
        <f t="shared" si="27"/>
        <v>0</v>
      </c>
      <c r="L30" s="289"/>
      <c r="M30" s="224">
        <f t="shared" si="29"/>
        <v>0</v>
      </c>
      <c r="N30" s="224">
        <f t="shared" si="29"/>
        <v>0</v>
      </c>
      <c r="O30" s="289"/>
      <c r="P30" s="371">
        <f t="shared" si="45"/>
        <v>708.66800000000001</v>
      </c>
      <c r="Q30" s="371">
        <f>N30+K30+H30+E30</f>
        <v>3902.7649999999999</v>
      </c>
      <c r="R30" s="371">
        <f t="shared" si="36"/>
        <v>5.5071838999362184</v>
      </c>
      <c r="S30" s="370">
        <f t="shared" si="19"/>
        <v>6.6086206799234617</v>
      </c>
      <c r="T30" s="371">
        <v>580.61</v>
      </c>
      <c r="U30" s="371">
        <v>3105.57</v>
      </c>
      <c r="V30" s="371">
        <v>5.3488055665593084</v>
      </c>
      <c r="W30" s="369">
        <v>6.4185666798711702</v>
      </c>
      <c r="X30" s="369">
        <f t="shared" si="20"/>
        <v>102.96100374945559</v>
      </c>
      <c r="Y30" s="369">
        <f t="shared" si="21"/>
        <v>122.05576893267424</v>
      </c>
      <c r="Z30" s="13"/>
      <c r="AA30" s="363">
        <v>0</v>
      </c>
      <c r="AB30" s="329">
        <v>0</v>
      </c>
      <c r="AC30" s="348" t="e">
        <f t="shared" si="14"/>
        <v>#DIV/0!</v>
      </c>
      <c r="AD30" s="337">
        <v>0</v>
      </c>
      <c r="AE30" s="337">
        <v>0</v>
      </c>
      <c r="AF30" s="336" t="e">
        <f t="shared" si="24"/>
        <v>#DIV/0!</v>
      </c>
      <c r="AG30" s="308">
        <f t="shared" si="30"/>
        <v>0</v>
      </c>
      <c r="AH30" s="308">
        <f t="shared" si="34"/>
        <v>0</v>
      </c>
      <c r="AI30" s="48"/>
      <c r="AJ30" s="280">
        <v>0</v>
      </c>
      <c r="AK30" s="280">
        <v>0</v>
      </c>
      <c r="AL30" s="315" t="e">
        <f t="shared" si="31"/>
        <v>#DIV/0!</v>
      </c>
      <c r="AM30" s="285">
        <v>0</v>
      </c>
      <c r="AN30" s="280">
        <v>0</v>
      </c>
      <c r="AO30" s="314" t="e">
        <f t="shared" si="32"/>
        <v>#DIV/0!</v>
      </c>
      <c r="AP30" s="317">
        <v>0</v>
      </c>
      <c r="AQ30" s="317">
        <v>0</v>
      </c>
      <c r="AR30" s="313" t="e">
        <f t="shared" si="11"/>
        <v>#DIV/0!</v>
      </c>
      <c r="AS30" s="310">
        <f t="shared" si="15"/>
        <v>0</v>
      </c>
      <c r="AT30" s="309">
        <f t="shared" si="44"/>
        <v>0</v>
      </c>
    </row>
    <row r="31" spans="1:46" ht="0.75" customHeight="1" x14ac:dyDescent="0.25">
      <c r="A31" s="602"/>
      <c r="B31" s="168" t="s">
        <v>14</v>
      </c>
      <c r="C31" s="169">
        <v>400</v>
      </c>
      <c r="D31" s="293"/>
      <c r="E31" s="293"/>
      <c r="F31" s="289"/>
      <c r="G31" s="293">
        <v>0</v>
      </c>
      <c r="H31" s="293">
        <v>0</v>
      </c>
      <c r="I31" s="288"/>
      <c r="J31" s="225"/>
      <c r="K31" s="288"/>
      <c r="L31" s="302"/>
      <c r="M31" s="290"/>
      <c r="N31" s="288"/>
      <c r="O31" s="302"/>
      <c r="P31" s="371">
        <f t="shared" si="45"/>
        <v>0</v>
      </c>
      <c r="Q31" s="371">
        <f t="shared" si="45"/>
        <v>0</v>
      </c>
      <c r="R31" s="371" t="e">
        <f t="shared" si="36"/>
        <v>#DIV/0!</v>
      </c>
      <c r="S31" s="370" t="e">
        <f t="shared" si="19"/>
        <v>#DIV/0!</v>
      </c>
      <c r="T31" s="369"/>
      <c r="U31" s="369"/>
      <c r="V31" s="369"/>
      <c r="W31" s="369"/>
      <c r="X31" s="369" t="e">
        <f t="shared" si="20"/>
        <v>#DIV/0!</v>
      </c>
      <c r="Y31" s="369" t="e">
        <f t="shared" si="21"/>
        <v>#DIV/0!</v>
      </c>
      <c r="Z31" s="12"/>
      <c r="AA31" s="312"/>
      <c r="AB31" s="318"/>
      <c r="AC31" s="348" t="e">
        <f t="shared" si="14"/>
        <v>#DIV/0!</v>
      </c>
      <c r="AD31" s="318"/>
      <c r="AE31" s="318"/>
      <c r="AF31" s="336" t="e">
        <f t="shared" si="24"/>
        <v>#DIV/0!</v>
      </c>
      <c r="AG31" s="308"/>
      <c r="AH31" s="308"/>
      <c r="AI31" s="48"/>
      <c r="AJ31" s="318"/>
      <c r="AK31" s="318"/>
      <c r="AL31" s="315" t="e">
        <f t="shared" si="31"/>
        <v>#DIV/0!</v>
      </c>
      <c r="AM31" s="319"/>
      <c r="AN31" s="318"/>
      <c r="AO31" s="314" t="e">
        <f t="shared" si="32"/>
        <v>#DIV/0!</v>
      </c>
      <c r="AP31" s="314"/>
      <c r="AQ31" s="314"/>
      <c r="AR31" s="313" t="e">
        <f t="shared" si="11"/>
        <v>#DIV/0!</v>
      </c>
      <c r="AS31" s="310"/>
      <c r="AT31" s="308"/>
    </row>
    <row r="32" spans="1:46" ht="15.75" hidden="1" x14ac:dyDescent="0.25">
      <c r="A32" s="602"/>
      <c r="B32" s="179" t="s">
        <v>7</v>
      </c>
      <c r="C32" s="180">
        <v>411</v>
      </c>
      <c r="D32" s="292"/>
      <c r="E32" s="292"/>
      <c r="F32" s="289"/>
      <c r="G32" s="292"/>
      <c r="H32" s="292"/>
      <c r="I32" s="224"/>
      <c r="J32" s="224"/>
      <c r="K32" s="224"/>
      <c r="L32" s="224"/>
      <c r="M32" s="224"/>
      <c r="N32" s="224"/>
      <c r="O32" s="224"/>
      <c r="P32" s="371">
        <f t="shared" si="45"/>
        <v>0</v>
      </c>
      <c r="Q32" s="371">
        <f t="shared" si="45"/>
        <v>0</v>
      </c>
      <c r="R32" s="371" t="e">
        <f t="shared" si="36"/>
        <v>#DIV/0!</v>
      </c>
      <c r="S32" s="370" t="e">
        <f t="shared" si="19"/>
        <v>#DIV/0!</v>
      </c>
      <c r="T32" s="369"/>
      <c r="U32" s="369"/>
      <c r="V32" s="369"/>
      <c r="W32" s="369"/>
      <c r="X32" s="369" t="e">
        <f t="shared" si="20"/>
        <v>#DIV/0!</v>
      </c>
      <c r="Y32" s="369" t="e">
        <f t="shared" si="21"/>
        <v>#DIV/0!</v>
      </c>
      <c r="Z32" s="13"/>
      <c r="AA32" s="364"/>
      <c r="AB32" s="330"/>
      <c r="AC32" s="348" t="e">
        <f t="shared" si="14"/>
        <v>#DIV/0!</v>
      </c>
      <c r="AD32" s="338"/>
      <c r="AE32" s="332"/>
      <c r="AF32" s="336" t="e">
        <f t="shared" si="24"/>
        <v>#DIV/0!</v>
      </c>
      <c r="AG32" s="308"/>
      <c r="AH32" s="308"/>
      <c r="AI32" s="48"/>
      <c r="AJ32" s="300"/>
      <c r="AK32" s="300"/>
      <c r="AL32" s="315" t="e">
        <f t="shared" si="31"/>
        <v>#DIV/0!</v>
      </c>
      <c r="AM32" s="301"/>
      <c r="AN32" s="300"/>
      <c r="AO32" s="314" t="e">
        <f t="shared" si="32"/>
        <v>#DIV/0!</v>
      </c>
      <c r="AP32" s="314"/>
      <c r="AQ32" s="314"/>
      <c r="AR32" s="313" t="e">
        <f t="shared" si="11"/>
        <v>#DIV/0!</v>
      </c>
      <c r="AS32" s="310"/>
      <c r="AT32" s="308"/>
    </row>
    <row r="33" spans="1:46" ht="15.75" hidden="1" x14ac:dyDescent="0.25">
      <c r="A33" s="602"/>
      <c r="B33" s="179" t="s">
        <v>8</v>
      </c>
      <c r="C33" s="180">
        <v>421</v>
      </c>
      <c r="D33" s="292"/>
      <c r="E33" s="292"/>
      <c r="F33" s="224"/>
      <c r="G33" s="292"/>
      <c r="H33" s="292"/>
      <c r="I33" s="224"/>
      <c r="J33" s="224"/>
      <c r="K33" s="224"/>
      <c r="L33" s="224"/>
      <c r="M33" s="224"/>
      <c r="N33" s="224"/>
      <c r="O33" s="224"/>
      <c r="P33" s="371">
        <f t="shared" si="45"/>
        <v>0</v>
      </c>
      <c r="Q33" s="371">
        <f t="shared" si="45"/>
        <v>0</v>
      </c>
      <c r="R33" s="371" t="e">
        <f t="shared" si="36"/>
        <v>#DIV/0!</v>
      </c>
      <c r="S33" s="370" t="e">
        <f t="shared" si="19"/>
        <v>#DIV/0!</v>
      </c>
      <c r="T33" s="369"/>
      <c r="U33" s="369"/>
      <c r="V33" s="369"/>
      <c r="W33" s="369"/>
      <c r="X33" s="369" t="e">
        <f t="shared" si="20"/>
        <v>#DIV/0!</v>
      </c>
      <c r="Y33" s="369" t="e">
        <f t="shared" si="21"/>
        <v>#DIV/0!</v>
      </c>
      <c r="Z33" s="13"/>
      <c r="AA33" s="364"/>
      <c r="AB33" s="330"/>
      <c r="AC33" s="348" t="e">
        <f t="shared" si="14"/>
        <v>#DIV/0!</v>
      </c>
      <c r="AD33" s="338"/>
      <c r="AE33" s="332"/>
      <c r="AF33" s="336" t="e">
        <f t="shared" si="24"/>
        <v>#DIV/0!</v>
      </c>
      <c r="AG33" s="308"/>
      <c r="AH33" s="308"/>
      <c r="AI33" s="48"/>
      <c r="AJ33" s="300"/>
      <c r="AK33" s="300"/>
      <c r="AL33" s="315" t="e">
        <f t="shared" si="31"/>
        <v>#DIV/0!</v>
      </c>
      <c r="AM33" s="301"/>
      <c r="AN33" s="300"/>
      <c r="AO33" s="314" t="e">
        <f t="shared" si="32"/>
        <v>#DIV/0!</v>
      </c>
      <c r="AP33" s="314"/>
      <c r="AQ33" s="314"/>
      <c r="AR33" s="313" t="e">
        <f t="shared" si="11"/>
        <v>#DIV/0!</v>
      </c>
      <c r="AS33" s="310"/>
      <c r="AT33" s="308"/>
    </row>
    <row r="34" spans="1:46" ht="15.75" hidden="1" x14ac:dyDescent="0.25">
      <c r="A34" s="602"/>
      <c r="B34" s="179" t="s">
        <v>9</v>
      </c>
      <c r="C34" s="180">
        <v>431</v>
      </c>
      <c r="D34" s="292"/>
      <c r="E34" s="292"/>
      <c r="F34" s="289"/>
      <c r="G34" s="292"/>
      <c r="H34" s="292"/>
      <c r="I34" s="224"/>
      <c r="J34" s="224"/>
      <c r="K34" s="224"/>
      <c r="L34" s="224"/>
      <c r="M34" s="224"/>
      <c r="N34" s="224"/>
      <c r="O34" s="224"/>
      <c r="P34" s="371">
        <f t="shared" si="45"/>
        <v>0</v>
      </c>
      <c r="Q34" s="371">
        <f t="shared" si="45"/>
        <v>0</v>
      </c>
      <c r="R34" s="371" t="e">
        <f t="shared" si="36"/>
        <v>#DIV/0!</v>
      </c>
      <c r="S34" s="370" t="e">
        <f t="shared" si="19"/>
        <v>#DIV/0!</v>
      </c>
      <c r="T34" s="369"/>
      <c r="U34" s="369"/>
      <c r="V34" s="369"/>
      <c r="W34" s="369"/>
      <c r="X34" s="369" t="e">
        <f t="shared" si="20"/>
        <v>#DIV/0!</v>
      </c>
      <c r="Y34" s="369" t="e">
        <f t="shared" si="21"/>
        <v>#DIV/0!</v>
      </c>
      <c r="Z34" s="13"/>
      <c r="AA34" s="364"/>
      <c r="AB34" s="330"/>
      <c r="AC34" s="348" t="e">
        <f t="shared" si="14"/>
        <v>#DIV/0!</v>
      </c>
      <c r="AD34" s="338"/>
      <c r="AE34" s="332"/>
      <c r="AF34" s="336" t="e">
        <f t="shared" si="24"/>
        <v>#DIV/0!</v>
      </c>
      <c r="AG34" s="308"/>
      <c r="AH34" s="308"/>
      <c r="AI34" s="48"/>
      <c r="AJ34" s="300"/>
      <c r="AK34" s="300"/>
      <c r="AL34" s="315" t="e">
        <f t="shared" si="31"/>
        <v>#DIV/0!</v>
      </c>
      <c r="AM34" s="301"/>
      <c r="AN34" s="300"/>
      <c r="AO34" s="314" t="e">
        <f t="shared" si="32"/>
        <v>#DIV/0!</v>
      </c>
      <c r="AP34" s="314"/>
      <c r="AQ34" s="314"/>
      <c r="AR34" s="313" t="e">
        <f t="shared" si="11"/>
        <v>#DIV/0!</v>
      </c>
      <c r="AS34" s="310"/>
      <c r="AT34" s="308"/>
    </row>
    <row r="35" spans="1:46" ht="15.75" hidden="1" x14ac:dyDescent="0.25">
      <c r="A35" s="602"/>
      <c r="B35" s="179" t="s">
        <v>10</v>
      </c>
      <c r="C35" s="180">
        <v>441</v>
      </c>
      <c r="D35" s="292"/>
      <c r="E35" s="292"/>
      <c r="F35" s="289"/>
      <c r="G35" s="292"/>
      <c r="H35" s="292"/>
      <c r="I35" s="224"/>
      <c r="J35" s="224"/>
      <c r="K35" s="224"/>
      <c r="L35" s="224"/>
      <c r="M35" s="224"/>
      <c r="N35" s="224"/>
      <c r="O35" s="224"/>
      <c r="P35" s="371">
        <f t="shared" si="45"/>
        <v>0</v>
      </c>
      <c r="Q35" s="371">
        <f t="shared" si="45"/>
        <v>0</v>
      </c>
      <c r="R35" s="371" t="e">
        <f t="shared" si="36"/>
        <v>#DIV/0!</v>
      </c>
      <c r="S35" s="370" t="e">
        <f t="shared" si="19"/>
        <v>#DIV/0!</v>
      </c>
      <c r="T35" s="369"/>
      <c r="U35" s="369"/>
      <c r="V35" s="369"/>
      <c r="W35" s="369"/>
      <c r="X35" s="369" t="e">
        <f t="shared" si="20"/>
        <v>#DIV/0!</v>
      </c>
      <c r="Y35" s="369" t="e">
        <f t="shared" si="21"/>
        <v>#DIV/0!</v>
      </c>
      <c r="Z35" s="13"/>
      <c r="AA35" s="364"/>
      <c r="AB35" s="330"/>
      <c r="AC35" s="348" t="e">
        <f t="shared" si="14"/>
        <v>#DIV/0!</v>
      </c>
      <c r="AD35" s="338"/>
      <c r="AE35" s="332"/>
      <c r="AF35" s="336" t="e">
        <f t="shared" si="24"/>
        <v>#DIV/0!</v>
      </c>
      <c r="AG35" s="308"/>
      <c r="AH35" s="308"/>
      <c r="AI35" s="48"/>
      <c r="AJ35" s="300"/>
      <c r="AK35" s="300"/>
      <c r="AL35" s="315" t="e">
        <f t="shared" si="31"/>
        <v>#DIV/0!</v>
      </c>
      <c r="AM35" s="301"/>
      <c r="AN35" s="300"/>
      <c r="AO35" s="314" t="e">
        <f t="shared" si="32"/>
        <v>#DIV/0!</v>
      </c>
      <c r="AP35" s="314"/>
      <c r="AQ35" s="314"/>
      <c r="AR35" s="313" t="e">
        <f t="shared" si="11"/>
        <v>#DIV/0!</v>
      </c>
      <c r="AS35" s="310"/>
      <c r="AT35" s="308"/>
    </row>
    <row r="36" spans="1:46" ht="15.75" hidden="1" x14ac:dyDescent="0.25">
      <c r="A36" s="602"/>
      <c r="B36" s="179" t="s">
        <v>11</v>
      </c>
      <c r="C36" s="180">
        <v>451</v>
      </c>
      <c r="D36" s="294"/>
      <c r="E36" s="292"/>
      <c r="F36" s="289"/>
      <c r="G36" s="292"/>
      <c r="H36" s="292"/>
      <c r="I36" s="224"/>
      <c r="J36" s="224"/>
      <c r="K36" s="224"/>
      <c r="L36" s="224"/>
      <c r="M36" s="224"/>
      <c r="N36" s="224"/>
      <c r="O36" s="224"/>
      <c r="P36" s="371">
        <f t="shared" si="45"/>
        <v>0</v>
      </c>
      <c r="Q36" s="371">
        <f t="shared" si="45"/>
        <v>0</v>
      </c>
      <c r="R36" s="371" t="e">
        <f t="shared" si="36"/>
        <v>#DIV/0!</v>
      </c>
      <c r="S36" s="370" t="e">
        <f t="shared" si="19"/>
        <v>#DIV/0!</v>
      </c>
      <c r="T36" s="369"/>
      <c r="U36" s="369"/>
      <c r="V36" s="369"/>
      <c r="W36" s="369"/>
      <c r="X36" s="369" t="e">
        <f t="shared" si="20"/>
        <v>#DIV/0!</v>
      </c>
      <c r="Y36" s="369" t="e">
        <f t="shared" si="21"/>
        <v>#DIV/0!</v>
      </c>
      <c r="Z36" s="13"/>
      <c r="AA36" s="364"/>
      <c r="AB36" s="331"/>
      <c r="AC36" s="348" t="e">
        <f t="shared" si="14"/>
        <v>#DIV/0!</v>
      </c>
      <c r="AD36" s="339"/>
      <c r="AE36" s="339"/>
      <c r="AF36" s="336" t="e">
        <f t="shared" si="24"/>
        <v>#DIV/0!</v>
      </c>
      <c r="AG36" s="340"/>
      <c r="AH36" s="308"/>
      <c r="AI36" s="48"/>
      <c r="AJ36" s="300"/>
      <c r="AK36" s="300"/>
      <c r="AL36" s="315" t="e">
        <f t="shared" si="31"/>
        <v>#DIV/0!</v>
      </c>
      <c r="AM36" s="301"/>
      <c r="AN36" s="300"/>
      <c r="AO36" s="314" t="e">
        <f t="shared" si="32"/>
        <v>#DIV/0!</v>
      </c>
      <c r="AP36" s="314"/>
      <c r="AQ36" s="314"/>
      <c r="AR36" s="313" t="e">
        <f t="shared" si="11"/>
        <v>#DIV/0!</v>
      </c>
      <c r="AS36" s="310"/>
      <c r="AT36" s="308"/>
    </row>
    <row r="37" spans="1:46" ht="15.75" hidden="1" x14ac:dyDescent="0.25">
      <c r="A37" s="602"/>
      <c r="B37" s="179" t="s">
        <v>12</v>
      </c>
      <c r="C37" s="180">
        <v>461</v>
      </c>
      <c r="D37" s="292"/>
      <c r="E37" s="292"/>
      <c r="F37" s="289"/>
      <c r="G37" s="292"/>
      <c r="H37" s="292"/>
      <c r="I37" s="224"/>
      <c r="J37" s="224"/>
      <c r="K37" s="224"/>
      <c r="L37" s="224"/>
      <c r="M37" s="224"/>
      <c r="N37" s="224"/>
      <c r="O37" s="224"/>
      <c r="P37" s="371">
        <f t="shared" si="45"/>
        <v>0</v>
      </c>
      <c r="Q37" s="371">
        <f t="shared" si="45"/>
        <v>0</v>
      </c>
      <c r="R37" s="371" t="e">
        <f t="shared" si="36"/>
        <v>#DIV/0!</v>
      </c>
      <c r="S37" s="370" t="e">
        <f t="shared" si="19"/>
        <v>#DIV/0!</v>
      </c>
      <c r="T37" s="369"/>
      <c r="U37" s="369"/>
      <c r="V37" s="369"/>
      <c r="W37" s="369"/>
      <c r="X37" s="369" t="e">
        <f t="shared" si="20"/>
        <v>#DIV/0!</v>
      </c>
      <c r="Y37" s="369" t="e">
        <f t="shared" si="21"/>
        <v>#DIV/0!</v>
      </c>
      <c r="Z37" s="13"/>
      <c r="AA37" s="365"/>
      <c r="AB37" s="331"/>
      <c r="AC37" s="349" t="e">
        <f t="shared" si="14"/>
        <v>#DIV/0!</v>
      </c>
      <c r="AD37" s="339"/>
      <c r="AE37" s="339"/>
      <c r="AF37" s="341" t="e">
        <f t="shared" si="24"/>
        <v>#DIV/0!</v>
      </c>
      <c r="AG37" s="340"/>
      <c r="AH37" s="342"/>
      <c r="AI37" s="48"/>
      <c r="AJ37" s="325"/>
      <c r="AK37" s="325"/>
      <c r="AL37" s="320" t="e">
        <f t="shared" si="31"/>
        <v>#DIV/0!</v>
      </c>
      <c r="AM37" s="326"/>
      <c r="AN37" s="325"/>
      <c r="AO37" s="321" t="e">
        <f t="shared" si="32"/>
        <v>#DIV/0!</v>
      </c>
      <c r="AP37" s="321"/>
      <c r="AQ37" s="321"/>
      <c r="AR37" s="313" t="e">
        <f t="shared" si="11"/>
        <v>#DIV/0!</v>
      </c>
      <c r="AS37" s="327"/>
      <c r="AT37" s="308"/>
    </row>
    <row r="38" spans="1:46" ht="15.75" hidden="1" x14ac:dyDescent="0.25">
      <c r="A38" s="602"/>
      <c r="B38" s="179" t="s">
        <v>13</v>
      </c>
      <c r="C38" s="180">
        <v>471</v>
      </c>
      <c r="D38" s="293"/>
      <c r="E38" s="292"/>
      <c r="F38" s="224"/>
      <c r="G38" s="292"/>
      <c r="H38" s="292"/>
      <c r="I38" s="224"/>
      <c r="J38" s="224"/>
      <c r="K38" s="224"/>
      <c r="L38" s="224"/>
      <c r="M38" s="224"/>
      <c r="N38" s="224"/>
      <c r="O38" s="224"/>
      <c r="P38" s="371">
        <f t="shared" si="45"/>
        <v>0</v>
      </c>
      <c r="Q38" s="371">
        <f t="shared" si="45"/>
        <v>0</v>
      </c>
      <c r="R38" s="371" t="e">
        <f t="shared" si="36"/>
        <v>#DIV/0!</v>
      </c>
      <c r="S38" s="370" t="e">
        <f t="shared" si="19"/>
        <v>#DIV/0!</v>
      </c>
      <c r="T38" s="369"/>
      <c r="U38" s="369"/>
      <c r="V38" s="369"/>
      <c r="W38" s="369"/>
      <c r="X38" s="369" t="e">
        <f t="shared" si="20"/>
        <v>#DIV/0!</v>
      </c>
      <c r="Y38" s="369" t="e">
        <f t="shared" si="21"/>
        <v>#DIV/0!</v>
      </c>
      <c r="Z38" s="13"/>
      <c r="AA38" s="364"/>
      <c r="AB38" s="332"/>
      <c r="AC38" s="350" t="e">
        <f t="shared" si="14"/>
        <v>#DIV/0!</v>
      </c>
      <c r="AD38" s="336"/>
      <c r="AE38" s="336"/>
      <c r="AF38" s="336" t="e">
        <f t="shared" si="24"/>
        <v>#DIV/0!</v>
      </c>
      <c r="AG38" s="308"/>
      <c r="AH38" s="308"/>
      <c r="AI38" s="19"/>
      <c r="AJ38" s="300"/>
      <c r="AK38" s="300"/>
      <c r="AL38" s="315" t="e">
        <f t="shared" si="31"/>
        <v>#DIV/0!</v>
      </c>
      <c r="AM38" s="301"/>
      <c r="AN38" s="300"/>
      <c r="AO38" s="314" t="e">
        <f t="shared" si="32"/>
        <v>#DIV/0!</v>
      </c>
      <c r="AP38" s="314"/>
      <c r="AQ38" s="314"/>
      <c r="AR38" s="313" t="e">
        <f t="shared" si="11"/>
        <v>#DIV/0!</v>
      </c>
      <c r="AS38" s="310"/>
      <c r="AT38" s="308"/>
    </row>
    <row r="39" spans="1:46" ht="24" x14ac:dyDescent="0.25">
      <c r="A39" s="602"/>
      <c r="B39" s="275" t="s">
        <v>15</v>
      </c>
      <c r="C39" s="169">
        <v>500</v>
      </c>
      <c r="D39" s="293">
        <v>557038.84299999999</v>
      </c>
      <c r="E39" s="293">
        <v>1759586.932</v>
      </c>
      <c r="F39" s="354">
        <f>E39/D39</f>
        <v>3.1588226819579259</v>
      </c>
      <c r="G39" s="293"/>
      <c r="H39" s="293"/>
      <c r="I39" s="288"/>
      <c r="J39" s="224"/>
      <c r="K39" s="224"/>
      <c r="L39" s="288"/>
      <c r="M39" s="224"/>
      <c r="N39" s="224"/>
      <c r="O39" s="288"/>
      <c r="P39" s="371">
        <f t="shared" si="45"/>
        <v>557038.84299999999</v>
      </c>
      <c r="Q39" s="371">
        <f t="shared" si="45"/>
        <v>1759586.932</v>
      </c>
      <c r="R39" s="371">
        <f t="shared" si="36"/>
        <v>3.1588226819579259</v>
      </c>
      <c r="S39" s="370">
        <f t="shared" si="19"/>
        <v>3.7905872183495108</v>
      </c>
      <c r="T39" s="369">
        <v>577846.70700000005</v>
      </c>
      <c r="U39" s="369">
        <v>1772857.9909999999</v>
      </c>
      <c r="V39" s="369">
        <v>3.0680420421604992</v>
      </c>
      <c r="W39" s="369">
        <v>3.6816504505925991</v>
      </c>
      <c r="X39" s="369">
        <f t="shared" si="20"/>
        <v>102.958911206233</v>
      </c>
      <c r="Y39" s="369">
        <f t="shared" si="21"/>
        <v>96.39906851628038</v>
      </c>
      <c r="Z39" s="12"/>
      <c r="AA39" s="366"/>
      <c r="AB39" s="333"/>
      <c r="AC39" s="350" t="e">
        <f t="shared" si="14"/>
        <v>#DIV/0!</v>
      </c>
      <c r="AD39" s="343"/>
      <c r="AE39" s="343"/>
      <c r="AF39" s="336" t="e">
        <f t="shared" si="24"/>
        <v>#DIV/0!</v>
      </c>
      <c r="AG39" s="344"/>
      <c r="AH39" s="344"/>
      <c r="AI39" s="58"/>
      <c r="AJ39" s="300"/>
      <c r="AK39" s="300"/>
      <c r="AL39" s="315" t="e">
        <f t="shared" si="31"/>
        <v>#DIV/0!</v>
      </c>
      <c r="AM39" s="301"/>
      <c r="AN39" s="300"/>
      <c r="AO39" s="314" t="e">
        <f t="shared" si="32"/>
        <v>#DIV/0!</v>
      </c>
      <c r="AP39" s="314"/>
      <c r="AQ39" s="314"/>
      <c r="AR39" s="313" t="e">
        <f t="shared" si="11"/>
        <v>#DIV/0!</v>
      </c>
      <c r="AS39" s="328"/>
      <c r="AT39" s="308"/>
    </row>
    <row r="40" spans="1:46" ht="24.75" thickBot="1" x14ac:dyDescent="0.3">
      <c r="B40" s="191" t="s">
        <v>31</v>
      </c>
      <c r="C40" s="192">
        <v>600</v>
      </c>
      <c r="D40" s="355">
        <f>D6+D23+D31+D14</f>
        <v>807201.73099999991</v>
      </c>
      <c r="E40" s="355">
        <f>E6+E23+E31+E14</f>
        <v>4599678.5019999994</v>
      </c>
      <c r="F40" s="357">
        <f>E40/D40</f>
        <v>5.6983010880089404</v>
      </c>
      <c r="G40" s="355">
        <f>G6+G23+G31+G14</f>
        <v>20148.973000000002</v>
      </c>
      <c r="H40" s="355">
        <f>H6+H23+H31+H14</f>
        <v>110870.78</v>
      </c>
      <c r="I40" s="357">
        <f>H40/G40</f>
        <v>5.5025524129691368</v>
      </c>
      <c r="J40" s="355">
        <f>J6+J14+J23+J31</f>
        <v>138471.18099999998</v>
      </c>
      <c r="K40" s="355">
        <f>K6+K14+K23+K31</f>
        <v>657490.62699999998</v>
      </c>
      <c r="L40" s="357">
        <f>K40/J40</f>
        <v>4.7482127490484833</v>
      </c>
      <c r="M40" s="355">
        <f>M6+M14+M23+M31</f>
        <v>145364.86799999999</v>
      </c>
      <c r="N40" s="355">
        <f>N6+N14+N23+N31</f>
        <v>651245.32799999998</v>
      </c>
      <c r="O40" s="357">
        <f>N40/M40</f>
        <v>4.4800737410637623</v>
      </c>
      <c r="P40" s="376">
        <f>P6+P14+P23+P31</f>
        <v>1111186.753</v>
      </c>
      <c r="Q40" s="376">
        <f>Q6+Q14+Q23+Q31</f>
        <v>6019285.2369999997</v>
      </c>
      <c r="R40" s="377">
        <f>Q40/P40</f>
        <v>5.4169879372203056</v>
      </c>
      <c r="S40" s="370">
        <f t="shared" si="19"/>
        <v>6.5003855246643667</v>
      </c>
      <c r="T40" s="371">
        <v>1048959.115</v>
      </c>
      <c r="U40" s="371">
        <v>5316433.5920000002</v>
      </c>
      <c r="V40" s="371">
        <v>5.0682943843812254</v>
      </c>
      <c r="W40" s="369">
        <v>6.0819532612574703</v>
      </c>
      <c r="X40" s="369">
        <f t="shared" si="20"/>
        <v>106.87989935852258</v>
      </c>
      <c r="Y40" s="369">
        <f t="shared" si="21"/>
        <v>105.93232253861487</v>
      </c>
      <c r="Z40" s="14"/>
      <c r="AA40" s="306">
        <f t="shared" ref="AA40:AH40" si="47">AA6+AA14+AA23+AA31</f>
        <v>138471.18099999998</v>
      </c>
      <c r="AB40" s="303">
        <f t="shared" si="47"/>
        <v>467600.62299999996</v>
      </c>
      <c r="AC40" s="351">
        <f t="shared" si="14"/>
        <v>3.3768804427254797</v>
      </c>
      <c r="AD40" s="303">
        <f t="shared" si="47"/>
        <v>227.80799999999999</v>
      </c>
      <c r="AE40" s="303">
        <f t="shared" si="47"/>
        <v>189890.00399999999</v>
      </c>
      <c r="AF40" s="345">
        <f t="shared" si="24"/>
        <v>833.55283396544451</v>
      </c>
      <c r="AG40" s="303">
        <f>AG6+AG14+AG23+AG31</f>
        <v>138471.18099999998</v>
      </c>
      <c r="AH40" s="303">
        <f t="shared" si="47"/>
        <v>657490.62699999998</v>
      </c>
      <c r="AJ40" s="303">
        <f t="shared" ref="AJ40:AT40" si="48">AJ6+AJ14+AJ23+AJ31</f>
        <v>145364.86799999999</v>
      </c>
      <c r="AK40" s="303">
        <f t="shared" si="48"/>
        <v>321264.85199999996</v>
      </c>
      <c r="AL40" s="322">
        <f t="shared" si="31"/>
        <v>2.2100584303492092</v>
      </c>
      <c r="AM40" s="304">
        <f t="shared" si="48"/>
        <v>190.08700000000002</v>
      </c>
      <c r="AN40" s="305">
        <f t="shared" si="48"/>
        <v>162660.90299999999</v>
      </c>
      <c r="AO40" s="323">
        <f t="shared" si="32"/>
        <v>855.71818693545572</v>
      </c>
      <c r="AP40" s="323">
        <f>AP23+AP14+AP6</f>
        <v>205.04399999999998</v>
      </c>
      <c r="AQ40" s="323">
        <f>AQ23+AQ14+AQ6</f>
        <v>167319.573</v>
      </c>
      <c r="AR40" s="324">
        <f t="shared" si="11"/>
        <v>816.01789372037229</v>
      </c>
      <c r="AS40" s="306">
        <f t="shared" si="48"/>
        <v>145364.86799999999</v>
      </c>
      <c r="AT40" s="307">
        <f t="shared" si="48"/>
        <v>651245.32799999998</v>
      </c>
    </row>
    <row r="41" spans="1:46" ht="15.75" x14ac:dyDescent="0.25">
      <c r="B41" s="197" t="s">
        <v>22</v>
      </c>
      <c r="C41" s="198"/>
      <c r="D41" s="356">
        <f>SUM(D42:D48)</f>
        <v>807201.73099999991</v>
      </c>
      <c r="E41" s="356">
        <f>SUM(E42:E48)</f>
        <v>4599678.5019999994</v>
      </c>
      <c r="F41" s="358">
        <f t="shared" ref="F41:F48" si="49">E41/D41</f>
        <v>5.6983010880089404</v>
      </c>
      <c r="G41" s="356">
        <f>G40</f>
        <v>20148.973000000002</v>
      </c>
      <c r="H41" s="356">
        <f t="shared" ref="H41:R41" si="50">H40</f>
        <v>110870.78</v>
      </c>
      <c r="I41" s="358">
        <f t="shared" si="50"/>
        <v>5.5025524129691368</v>
      </c>
      <c r="J41" s="356">
        <f t="shared" si="50"/>
        <v>138471.18099999998</v>
      </c>
      <c r="K41" s="356">
        <f t="shared" si="50"/>
        <v>657490.62699999998</v>
      </c>
      <c r="L41" s="358">
        <f t="shared" si="50"/>
        <v>4.7482127490484833</v>
      </c>
      <c r="M41" s="356">
        <f t="shared" si="50"/>
        <v>145364.86799999999</v>
      </c>
      <c r="N41" s="356">
        <f t="shared" si="50"/>
        <v>651245.32799999998</v>
      </c>
      <c r="O41" s="358">
        <f t="shared" si="50"/>
        <v>4.4800737410637623</v>
      </c>
      <c r="P41" s="378">
        <f t="shared" si="50"/>
        <v>1111186.753</v>
      </c>
      <c r="Q41" s="378">
        <f t="shared" si="50"/>
        <v>6019285.2369999997</v>
      </c>
      <c r="R41" s="379">
        <f t="shared" si="50"/>
        <v>5.4169879372203056</v>
      </c>
      <c r="S41" s="370">
        <f t="shared" si="19"/>
        <v>6.5003855246643667</v>
      </c>
      <c r="T41" s="371">
        <v>1048959.115</v>
      </c>
      <c r="U41" s="371">
        <v>5316433.5920000002</v>
      </c>
      <c r="V41" s="371">
        <v>5.0682943843812254</v>
      </c>
      <c r="W41" s="369">
        <v>6.0819532612574703</v>
      </c>
      <c r="X41" s="369">
        <f t="shared" si="20"/>
        <v>106.87989935852258</v>
      </c>
      <c r="Y41" s="369">
        <f t="shared" si="21"/>
        <v>105.93232253861487</v>
      </c>
      <c r="Z41" s="15"/>
      <c r="AA41" s="72"/>
      <c r="AB41" s="72"/>
      <c r="AC41" s="72"/>
    </row>
    <row r="42" spans="1:46" ht="15.75" x14ac:dyDescent="0.25">
      <c r="A42" s="597"/>
      <c r="B42" s="204" t="s">
        <v>7</v>
      </c>
      <c r="C42" s="180"/>
      <c r="D42" s="224">
        <f>SUM(D7,D15,D24,D32)</f>
        <v>72816.152999999991</v>
      </c>
      <c r="E42" s="224">
        <f t="shared" ref="E42:E48" si="51">E7+E15+E24+E32</f>
        <v>379885.15</v>
      </c>
      <c r="F42" s="224">
        <f t="shared" si="49"/>
        <v>5.2170450421900219</v>
      </c>
      <c r="G42" s="224">
        <f t="shared" ref="G42:H48" si="52">G7+G15+G24+G32</f>
        <v>0</v>
      </c>
      <c r="H42" s="224">
        <f t="shared" si="52"/>
        <v>0</v>
      </c>
      <c r="I42" s="224"/>
      <c r="J42" s="224">
        <f t="shared" ref="J42:K48" si="53">J7+J15+J24+J32</f>
        <v>11088.323</v>
      </c>
      <c r="K42" s="224">
        <f t="shared" si="53"/>
        <v>52674.992999999995</v>
      </c>
      <c r="L42" s="224">
        <f t="shared" ref="L42:L47" si="54">K42/J42</f>
        <v>4.7504922971670283</v>
      </c>
      <c r="M42" s="224">
        <f t="shared" ref="M42:N48" si="55">M7+M15+M24+M32</f>
        <v>0</v>
      </c>
      <c r="N42" s="224">
        <f t="shared" si="55"/>
        <v>0</v>
      </c>
      <c r="O42" s="224" t="e">
        <f t="shared" ref="O42:O47" si="56">N42/M42</f>
        <v>#DIV/0!</v>
      </c>
      <c r="P42" s="373">
        <f>P7+P15+P24+P32</f>
        <v>83904.475999999995</v>
      </c>
      <c r="Q42" s="373">
        <f>Q7+Q15+Q24+Q32</f>
        <v>432560.14300000004</v>
      </c>
      <c r="R42" s="373">
        <f>Q42/P42</f>
        <v>5.1553881702330164</v>
      </c>
      <c r="S42" s="370">
        <f t="shared" si="19"/>
        <v>6.1864658042796199</v>
      </c>
      <c r="T42" s="371">
        <v>91316.642999999996</v>
      </c>
      <c r="U42" s="371">
        <v>459345.34899999993</v>
      </c>
      <c r="V42" s="371">
        <v>5.0302478705880587</v>
      </c>
      <c r="W42" s="369">
        <v>6.0362974447056699</v>
      </c>
      <c r="X42" s="369">
        <f t="shared" si="20"/>
        <v>102.48775612781738</v>
      </c>
      <c r="Y42" s="369">
        <f t="shared" si="21"/>
        <v>91.883005379424645</v>
      </c>
      <c r="Z42" s="16"/>
      <c r="AA42" s="70"/>
      <c r="AB42" s="70"/>
      <c r="AC42" s="70"/>
    </row>
    <row r="43" spans="1:46" ht="15.75" x14ac:dyDescent="0.25">
      <c r="A43" s="597"/>
      <c r="B43" s="204" t="s">
        <v>8</v>
      </c>
      <c r="C43" s="180"/>
      <c r="D43" s="224">
        <f>D8+D16+D25+D33</f>
        <v>0</v>
      </c>
      <c r="E43" s="224">
        <f t="shared" si="51"/>
        <v>0</v>
      </c>
      <c r="F43" s="224"/>
      <c r="G43" s="224">
        <f t="shared" si="52"/>
        <v>0</v>
      </c>
      <c r="H43" s="224">
        <f t="shared" si="52"/>
        <v>0</v>
      </c>
      <c r="I43" s="224"/>
      <c r="J43" s="224">
        <f t="shared" si="53"/>
        <v>0</v>
      </c>
      <c r="K43" s="224">
        <f t="shared" si="53"/>
        <v>0</v>
      </c>
      <c r="L43" s="224"/>
      <c r="M43" s="224">
        <f t="shared" si="55"/>
        <v>0</v>
      </c>
      <c r="N43" s="224">
        <f t="shared" si="55"/>
        <v>0</v>
      </c>
      <c r="O43" s="224"/>
      <c r="P43" s="373"/>
      <c r="Q43" s="373"/>
      <c r="R43" s="373"/>
      <c r="S43" s="370"/>
      <c r="T43" s="371"/>
      <c r="U43" s="371"/>
      <c r="V43" s="371"/>
      <c r="W43" s="369"/>
      <c r="X43" s="369"/>
      <c r="Y43" s="369"/>
      <c r="Z43" s="16"/>
      <c r="AA43" s="70"/>
      <c r="AB43" s="70"/>
      <c r="AC43" s="70"/>
    </row>
    <row r="44" spans="1:46" ht="15.75" x14ac:dyDescent="0.25">
      <c r="A44" s="597"/>
      <c r="B44" s="204" t="s">
        <v>9</v>
      </c>
      <c r="C44" s="180"/>
      <c r="D44" s="224">
        <f>D9+D17+D26+D34</f>
        <v>0</v>
      </c>
      <c r="E44" s="224">
        <f t="shared" si="51"/>
        <v>0</v>
      </c>
      <c r="F44" s="224"/>
      <c r="G44" s="224">
        <f t="shared" si="52"/>
        <v>0</v>
      </c>
      <c r="H44" s="224">
        <f t="shared" si="52"/>
        <v>0</v>
      </c>
      <c r="I44" s="224"/>
      <c r="J44" s="224">
        <f t="shared" si="53"/>
        <v>0</v>
      </c>
      <c r="K44" s="224">
        <f t="shared" si="53"/>
        <v>0</v>
      </c>
      <c r="L44" s="224"/>
      <c r="M44" s="224">
        <f t="shared" si="55"/>
        <v>0</v>
      </c>
      <c r="N44" s="224">
        <f t="shared" si="55"/>
        <v>0</v>
      </c>
      <c r="O44" s="224"/>
      <c r="P44" s="373"/>
      <c r="Q44" s="373"/>
      <c r="R44" s="373"/>
      <c r="S44" s="370"/>
      <c r="T44" s="371"/>
      <c r="U44" s="371"/>
      <c r="V44" s="371"/>
      <c r="W44" s="369"/>
      <c r="X44" s="369"/>
      <c r="Y44" s="369"/>
      <c r="Z44" s="16"/>
      <c r="AA44" s="70"/>
      <c r="AB44" s="70"/>
      <c r="AC44" s="70"/>
      <c r="AG44" s="598" t="s">
        <v>32</v>
      </c>
      <c r="AH44" s="598"/>
      <c r="AI44" s="598"/>
      <c r="AJ44" s="598"/>
      <c r="AK44" s="598"/>
      <c r="AL44" s="598"/>
      <c r="AM44" s="598"/>
    </row>
    <row r="45" spans="1:46" ht="15.75" x14ac:dyDescent="0.25">
      <c r="A45" s="597"/>
      <c r="B45" s="204" t="s">
        <v>10</v>
      </c>
      <c r="C45" s="180"/>
      <c r="D45" s="224">
        <f>SUM(D10,D18,D27,D35)</f>
        <v>498528.86800000002</v>
      </c>
      <c r="E45" s="224">
        <f t="shared" si="51"/>
        <v>2830473.1630000002</v>
      </c>
      <c r="F45" s="224">
        <f t="shared" si="49"/>
        <v>5.6776514755410314</v>
      </c>
      <c r="G45" s="224">
        <f t="shared" si="52"/>
        <v>20148.973000000002</v>
      </c>
      <c r="H45" s="224">
        <f t="shared" si="52"/>
        <v>110870.78</v>
      </c>
      <c r="I45" s="224">
        <f t="shared" ref="I45" si="57">H45/G45</f>
        <v>5.5025524129691368</v>
      </c>
      <c r="J45" s="224">
        <f t="shared" si="53"/>
        <v>103413.95999999999</v>
      </c>
      <c r="K45" s="224">
        <f t="shared" si="53"/>
        <v>483061.25299999997</v>
      </c>
      <c r="L45" s="224">
        <f t="shared" si="54"/>
        <v>4.6711416234326588</v>
      </c>
      <c r="M45" s="224">
        <f t="shared" si="55"/>
        <v>101822.00699999998</v>
      </c>
      <c r="N45" s="224">
        <f t="shared" si="55"/>
        <v>469671.12299999996</v>
      </c>
      <c r="O45" s="224">
        <f t="shared" si="56"/>
        <v>4.6126680944326708</v>
      </c>
      <c r="P45" s="373">
        <f t="shared" ref="P45:Q48" si="58">P10+P18+P27+P35</f>
        <v>723913.80800000008</v>
      </c>
      <c r="Q45" s="373">
        <f t="shared" si="58"/>
        <v>3894076.3190000001</v>
      </c>
      <c r="R45" s="373">
        <f t="shared" ref="R45" si="59">Q45/P45</f>
        <v>5.3791988437938452</v>
      </c>
      <c r="S45" s="370">
        <f t="shared" si="19"/>
        <v>6.455038612552614</v>
      </c>
      <c r="T45" s="371">
        <v>672841.87100000004</v>
      </c>
      <c r="U45" s="371">
        <v>3387767.1690000002</v>
      </c>
      <c r="V45" s="371">
        <v>5.0350124078410694</v>
      </c>
      <c r="W45" s="369">
        <v>6.0420148894092831</v>
      </c>
      <c r="X45" s="369">
        <f t="shared" si="20"/>
        <v>106.83586073028879</v>
      </c>
      <c r="Y45" s="369">
        <f t="shared" si="21"/>
        <v>107.59048138964586</v>
      </c>
      <c r="Z45" s="16"/>
      <c r="AA45" s="70"/>
      <c r="AB45" s="70"/>
      <c r="AC45" s="70"/>
      <c r="AG45" s="598"/>
      <c r="AH45" s="598"/>
      <c r="AI45" s="598"/>
      <c r="AJ45" s="598"/>
      <c r="AK45" s="598"/>
      <c r="AL45" s="598"/>
      <c r="AM45" s="598"/>
    </row>
    <row r="46" spans="1:46" ht="15.75" x14ac:dyDescent="0.25">
      <c r="A46" s="597"/>
      <c r="B46" s="204" t="s">
        <v>11</v>
      </c>
      <c r="C46" s="180"/>
      <c r="D46" s="224">
        <f>SUM(D11,D19,D28,D36)</f>
        <v>41349.34599999999</v>
      </c>
      <c r="E46" s="224">
        <f t="shared" si="51"/>
        <v>231820.859</v>
      </c>
      <c r="F46" s="224">
        <f t="shared" si="49"/>
        <v>5.6063972329816307</v>
      </c>
      <c r="G46" s="224">
        <f t="shared" si="52"/>
        <v>0</v>
      </c>
      <c r="H46" s="224">
        <f t="shared" si="52"/>
        <v>0</v>
      </c>
      <c r="I46" s="224"/>
      <c r="J46" s="224">
        <f t="shared" si="53"/>
        <v>3764.5780000000004</v>
      </c>
      <c r="K46" s="291">
        <f t="shared" si="53"/>
        <v>21053.934999999998</v>
      </c>
      <c r="L46" s="224">
        <f t="shared" si="54"/>
        <v>5.5926414594145735</v>
      </c>
      <c r="M46" s="224">
        <f t="shared" si="55"/>
        <v>0</v>
      </c>
      <c r="N46" s="224">
        <f t="shared" si="55"/>
        <v>0</v>
      </c>
      <c r="O46" s="224"/>
      <c r="P46" s="373">
        <f t="shared" si="58"/>
        <v>45113.923999999992</v>
      </c>
      <c r="Q46" s="373">
        <f t="shared" si="58"/>
        <v>252874.79399999999</v>
      </c>
      <c r="R46" s="373">
        <f>Q46/P46</f>
        <v>5.6052493682438271</v>
      </c>
      <c r="S46" s="370">
        <f t="shared" si="19"/>
        <v>6.7262992418925922</v>
      </c>
      <c r="T46" s="371">
        <v>48633.972000000002</v>
      </c>
      <c r="U46" s="371">
        <v>260496.83100000001</v>
      </c>
      <c r="V46" s="371">
        <v>5.3562729978131332</v>
      </c>
      <c r="W46" s="369">
        <v>6.42752759737576</v>
      </c>
      <c r="X46" s="369">
        <f t="shared" si="20"/>
        <v>104.64831367879019</v>
      </c>
      <c r="Y46" s="369">
        <f t="shared" si="21"/>
        <v>92.762162218623629</v>
      </c>
      <c r="Z46" s="16"/>
      <c r="AA46" s="70"/>
      <c r="AB46" s="70"/>
      <c r="AC46" s="70"/>
      <c r="AG46" s="598"/>
      <c r="AH46" s="598"/>
      <c r="AI46" s="598"/>
      <c r="AJ46" s="598"/>
      <c r="AK46" s="598"/>
      <c r="AL46" s="598"/>
      <c r="AM46" s="598"/>
    </row>
    <row r="47" spans="1:46" ht="15.75" x14ac:dyDescent="0.25">
      <c r="A47" s="597"/>
      <c r="B47" s="204" t="s">
        <v>12</v>
      </c>
      <c r="C47" s="180"/>
      <c r="D47" s="224">
        <f>SUM(D12,D20,D29,D37)</f>
        <v>193798.696</v>
      </c>
      <c r="E47" s="224">
        <f t="shared" si="51"/>
        <v>1153596.5649999999</v>
      </c>
      <c r="F47" s="224">
        <f t="shared" si="49"/>
        <v>5.9525507075651323</v>
      </c>
      <c r="G47" s="224">
        <f t="shared" si="52"/>
        <v>0</v>
      </c>
      <c r="H47" s="224">
        <f t="shared" si="52"/>
        <v>0</v>
      </c>
      <c r="I47" s="224"/>
      <c r="J47" s="224">
        <f t="shared" si="53"/>
        <v>20204.32</v>
      </c>
      <c r="K47" s="224">
        <f t="shared" si="53"/>
        <v>100700.446</v>
      </c>
      <c r="L47" s="224">
        <f t="shared" si="54"/>
        <v>4.9841046865224863</v>
      </c>
      <c r="M47" s="224">
        <f t="shared" si="55"/>
        <v>43542.861000000004</v>
      </c>
      <c r="N47" s="224">
        <f t="shared" si="55"/>
        <v>181574.20499999996</v>
      </c>
      <c r="O47" s="224">
        <f t="shared" si="56"/>
        <v>4.1700109002943089</v>
      </c>
      <c r="P47" s="373">
        <f t="shared" si="58"/>
        <v>257545.87699999998</v>
      </c>
      <c r="Q47" s="373">
        <f t="shared" si="58"/>
        <v>1435871.216</v>
      </c>
      <c r="R47" s="373">
        <f>Q47/P47</f>
        <v>5.5752056011364539</v>
      </c>
      <c r="S47" s="370">
        <f t="shared" si="19"/>
        <v>6.6902467213637449</v>
      </c>
      <c r="T47" s="371">
        <v>235586.019</v>
      </c>
      <c r="U47" s="371">
        <v>1205718.6730000002</v>
      </c>
      <c r="V47" s="371">
        <v>5.1179551236442435</v>
      </c>
      <c r="W47" s="369">
        <v>6.1415461483730924</v>
      </c>
      <c r="X47" s="369">
        <f t="shared" si="20"/>
        <v>108.93424163451095</v>
      </c>
      <c r="Y47" s="369">
        <f t="shared" si="21"/>
        <v>109.32137573070494</v>
      </c>
      <c r="Z47" s="16"/>
      <c r="AA47" s="70"/>
      <c r="AB47" s="70"/>
      <c r="AC47" s="70"/>
      <c r="AG47" s="598"/>
      <c r="AH47" s="598"/>
      <c r="AI47" s="598"/>
      <c r="AJ47" s="598"/>
      <c r="AK47" s="598"/>
      <c r="AL47" s="598"/>
      <c r="AM47" s="598"/>
    </row>
    <row r="48" spans="1:46" ht="15.75" x14ac:dyDescent="0.25">
      <c r="A48" s="597"/>
      <c r="B48" s="204" t="s">
        <v>13</v>
      </c>
      <c r="C48" s="207"/>
      <c r="D48" s="224">
        <f>SUM(D13,D21,D30,D38)</f>
        <v>708.66800000000001</v>
      </c>
      <c r="E48" s="291">
        <f t="shared" si="51"/>
        <v>3902.7649999999999</v>
      </c>
      <c r="F48" s="224">
        <f t="shared" si="49"/>
        <v>5.5071838999362184</v>
      </c>
      <c r="G48" s="224">
        <f t="shared" si="52"/>
        <v>0</v>
      </c>
      <c r="H48" s="224">
        <f t="shared" si="52"/>
        <v>0</v>
      </c>
      <c r="I48" s="224"/>
      <c r="J48" s="224">
        <f t="shared" si="53"/>
        <v>0</v>
      </c>
      <c r="K48" s="224">
        <f t="shared" si="53"/>
        <v>0</v>
      </c>
      <c r="L48" s="224"/>
      <c r="M48" s="224">
        <f t="shared" si="55"/>
        <v>0</v>
      </c>
      <c r="N48" s="224">
        <f t="shared" si="55"/>
        <v>0</v>
      </c>
      <c r="O48" s="224"/>
      <c r="P48" s="373">
        <f t="shared" si="58"/>
        <v>708.66800000000001</v>
      </c>
      <c r="Q48" s="373">
        <f t="shared" si="58"/>
        <v>3902.7649999999999</v>
      </c>
      <c r="R48" s="373">
        <f>Q48/P48</f>
        <v>5.5071838999362184</v>
      </c>
      <c r="S48" s="370">
        <f t="shared" si="19"/>
        <v>6.6086206799234617</v>
      </c>
      <c r="T48" s="374">
        <v>580.61</v>
      </c>
      <c r="U48" s="374">
        <v>3105.57</v>
      </c>
      <c r="V48" s="374">
        <v>5.3488055665593084</v>
      </c>
      <c r="W48" s="375">
        <v>6.4185666798711702</v>
      </c>
      <c r="X48" s="369">
        <f t="shared" si="20"/>
        <v>102.96100374945559</v>
      </c>
      <c r="Y48" s="369">
        <f t="shared" si="21"/>
        <v>122.05576893267424</v>
      </c>
      <c r="Z48" s="16"/>
      <c r="AA48" s="70"/>
      <c r="AB48" s="70"/>
      <c r="AC48" s="70"/>
    </row>
    <row r="49" spans="1:30" s="22" customFormat="1" ht="18.75" x14ac:dyDescent="0.3">
      <c r="A49" s="21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T49" s="368"/>
      <c r="U49" s="368"/>
      <c r="V49" s="368"/>
      <c r="W49" s="368"/>
      <c r="X49" s="368"/>
      <c r="Y49" s="368"/>
      <c r="Z49" s="136"/>
      <c r="AA49" s="367"/>
      <c r="AB49" s="367"/>
      <c r="AC49" s="367"/>
      <c r="AD49" s="367"/>
    </row>
    <row r="50" spans="1:30" ht="18.75" x14ac:dyDescent="0.3">
      <c r="A50" s="21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8"/>
      <c r="U50" s="158"/>
      <c r="V50" s="158"/>
      <c r="W50" s="158"/>
      <c r="X50" s="158"/>
      <c r="Y50" s="158"/>
      <c r="Z50" s="3"/>
      <c r="AA50" s="17"/>
      <c r="AB50" s="17"/>
      <c r="AC50" s="347"/>
      <c r="AD50" s="17"/>
    </row>
    <row r="51" spans="1:30" ht="15.75" x14ac:dyDescent="0.25">
      <c r="B51" s="67" t="s">
        <v>89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201"/>
      <c r="Q51" s="619" t="s">
        <v>96</v>
      </c>
      <c r="R51" s="619"/>
      <c r="S51" s="153"/>
      <c r="T51" s="235"/>
      <c r="U51" s="235"/>
      <c r="V51" s="235"/>
      <c r="W51" s="235"/>
      <c r="X51" s="235"/>
      <c r="Y51" s="235"/>
      <c r="Z51" s="17"/>
      <c r="AA51" s="17"/>
      <c r="AB51" s="17"/>
      <c r="AC51" s="347"/>
      <c r="AD51" s="17"/>
    </row>
    <row r="52" spans="1:30" x14ac:dyDescent="0.25">
      <c r="C52"/>
      <c r="T52" s="17"/>
      <c r="U52" s="17"/>
      <c r="V52" s="17"/>
      <c r="W52" s="17"/>
      <c r="X52" s="17"/>
      <c r="Y52" s="17"/>
      <c r="Z52" s="17"/>
      <c r="AA52" s="17"/>
      <c r="AB52" s="17"/>
      <c r="AC52" s="347"/>
      <c r="AD52" s="17"/>
    </row>
    <row r="53" spans="1:30" x14ac:dyDescent="0.25">
      <c r="P53" s="48"/>
    </row>
  </sheetData>
  <mergeCells count="21">
    <mergeCell ref="Q51:R51"/>
    <mergeCell ref="M4:O4"/>
    <mergeCell ref="P4:S4"/>
    <mergeCell ref="AA4:AH4"/>
    <mergeCell ref="AJ4:AT4"/>
    <mergeCell ref="T4:W4"/>
    <mergeCell ref="X4:X5"/>
    <mergeCell ref="Y4:Y5"/>
    <mergeCell ref="A6:A39"/>
    <mergeCell ref="A42:A48"/>
    <mergeCell ref="AG44:AM47"/>
    <mergeCell ref="P1:R1"/>
    <mergeCell ref="AA2:AB2"/>
    <mergeCell ref="AD2:AE2"/>
    <mergeCell ref="Q3:R3"/>
    <mergeCell ref="B4:B5"/>
    <mergeCell ref="C4:C5"/>
    <mergeCell ref="D4:F4"/>
    <mergeCell ref="G4:I4"/>
    <mergeCell ref="J4:L4"/>
    <mergeCell ref="B2:Y2"/>
  </mergeCells>
  <dataValidations count="1">
    <dataValidation type="decimal" allowBlank="1" showErrorMessage="1" errorTitle="Ошибка" error="Допускается ввод только действительных чисел!" sqref="AD15:AE35 AA36:AA38 AS40:AT40 AS23 AM15:AN40 AG40:AH40 Z40:AB40 AA15:AB35 AD40:AE40 AJ15:AK40 AP6:AQ14 AP15:AP23 AQ23 AJ6:AK13 AM6:AN13 E23:E39 D23:D31 J15:J29 J31:K39 E41 F39 I42:I48 O42:O48 O30 G23:H29 G31:H35 F41:F48 L42:L48 D38:D41 K7:K29 J7:J13 G30:L30 E40:R40 R42:R48">
      <formula1>-9.99999999999999E+23</formula1>
      <formula2>9.99999999999999E+23</formula2>
    </dataValidation>
  </dataValidations>
  <pageMargins left="0.7" right="0.7" top="0.75" bottom="0.75" header="0.3" footer="0.3"/>
  <pageSetup paperSize="9" scale="36" orientation="portrait" r:id="rId1"/>
  <colBreaks count="1" manualBreakCount="1">
    <brk id="2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57C9"/>
  </sheetPr>
  <dimension ref="A1:AI48"/>
  <sheetViews>
    <sheetView view="pageBreakPreview" topLeftCell="B1" zoomScale="70" zoomScaleNormal="50" zoomScaleSheetLayoutView="70" workbookViewId="0">
      <selection activeCell="P14" sqref="P14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20.85546875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0" width="16.7109375" hidden="1" customWidth="1" outlineLevel="1"/>
    <col min="11" max="11" width="16.85546875" hidden="1" customWidth="1" outlineLevel="1"/>
    <col min="12" max="12" width="11.5703125" hidden="1" customWidth="1" outlineLevel="1"/>
    <col min="13" max="15" width="15.7109375" hidden="1" customWidth="1" outlineLevel="1"/>
    <col min="16" max="16" width="15.28515625" hidden="1" customWidth="1" outlineLevel="1"/>
    <col min="17" max="17" width="18.85546875" hidden="1" customWidth="1" outlineLevel="1"/>
    <col min="18" max="18" width="18.28515625" hidden="1" customWidth="1" outlineLevel="1"/>
    <col min="19" max="19" width="11.5703125" hidden="1" customWidth="1" outlineLevel="1"/>
    <col min="20" max="21" width="15.7109375" hidden="1" customWidth="1" outlineLevel="1"/>
    <col min="22" max="22" width="16.7109375" hidden="1" customWidth="1" outlineLevel="1"/>
    <col min="23" max="23" width="17.140625" hidden="1" customWidth="1" outlineLevel="1"/>
    <col min="24" max="24" width="16.7109375" hidden="1" customWidth="1" outlineLevel="1"/>
    <col min="25" max="25" width="15.28515625" hidden="1" customWidth="1" outlineLevel="1"/>
    <col min="26" max="26" width="17.28515625" style="382" bestFit="1" customWidth="1" collapsed="1"/>
    <col min="27" max="27" width="19.42578125" style="382" customWidth="1"/>
    <col min="28" max="28" width="14.85546875" style="382" customWidth="1"/>
    <col min="29" max="29" width="16.140625" style="382" customWidth="1"/>
    <col min="30" max="30" width="20" customWidth="1"/>
    <col min="31" max="31" width="16.7109375" customWidth="1"/>
    <col min="32" max="32" width="20.85546875" customWidth="1"/>
    <col min="33" max="33" width="15.28515625" customWidth="1"/>
    <col min="34" max="35" width="17.42578125" customWidth="1"/>
  </cols>
  <sheetData>
    <row r="1" spans="1:35" ht="15.75" x14ac:dyDescent="0.25">
      <c r="H1" s="610" t="s">
        <v>73</v>
      </c>
      <c r="I1" s="610"/>
    </row>
    <row r="2" spans="1:35" s="112" customFormat="1" ht="93.75" customHeight="1" x14ac:dyDescent="0.25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</row>
    <row r="3" spans="1:35" ht="31.5" customHeight="1" x14ac:dyDescent="0.25">
      <c r="B3" s="635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7"/>
      <c r="Z3" s="634" t="s">
        <v>135</v>
      </c>
      <c r="AA3" s="634"/>
      <c r="AB3" s="634"/>
      <c r="AC3" s="634"/>
      <c r="AD3" s="634" t="s">
        <v>136</v>
      </c>
      <c r="AE3" s="634"/>
      <c r="AF3" s="634"/>
      <c r="AG3" s="634"/>
      <c r="AH3" s="634" t="s">
        <v>137</v>
      </c>
      <c r="AI3" s="634"/>
    </row>
    <row r="4" spans="1:35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33"/>
      <c r="Z4" s="633" t="s">
        <v>26</v>
      </c>
      <c r="AA4" s="633"/>
      <c r="AB4" s="633"/>
      <c r="AC4" s="633"/>
      <c r="AD4" s="633" t="s">
        <v>26</v>
      </c>
      <c r="AE4" s="633"/>
      <c r="AF4" s="633"/>
      <c r="AG4" s="633"/>
      <c r="AH4" s="629" t="s">
        <v>138</v>
      </c>
      <c r="AI4" s="629" t="s">
        <v>139</v>
      </c>
    </row>
    <row r="5" spans="1:35" ht="85.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385" t="s">
        <v>30</v>
      </c>
      <c r="Z5" s="388" t="s">
        <v>24</v>
      </c>
      <c r="AA5" s="389" t="s">
        <v>106</v>
      </c>
      <c r="AB5" s="390" t="s">
        <v>69</v>
      </c>
      <c r="AC5" s="390" t="s">
        <v>81</v>
      </c>
      <c r="AD5" s="388" t="s">
        <v>24</v>
      </c>
      <c r="AE5" s="389" t="s">
        <v>106</v>
      </c>
      <c r="AF5" s="390" t="s">
        <v>69</v>
      </c>
      <c r="AG5" s="390" t="s">
        <v>81</v>
      </c>
      <c r="AH5" s="629"/>
      <c r="AI5" s="629"/>
    </row>
    <row r="6" spans="1:35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7238.0070000000005</v>
      </c>
      <c r="K6" s="392">
        <f t="shared" si="4"/>
        <v>20488.927</v>
      </c>
      <c r="L6" s="392">
        <f t="shared" si="4"/>
        <v>13.331</v>
      </c>
      <c r="M6" s="392">
        <f t="shared" si="4"/>
        <v>11417.067999999999</v>
      </c>
      <c r="N6" s="392">
        <f t="shared" ref="N6:N13" si="5">J6</f>
        <v>7238.0070000000005</v>
      </c>
      <c r="O6" s="392">
        <f t="shared" ref="O6:O13" si="6">K6+M6</f>
        <v>31905.994999999999</v>
      </c>
      <c r="P6" s="392">
        <f>O6/N6</f>
        <v>4.4081188371329283</v>
      </c>
      <c r="Q6" s="392">
        <f t="shared" ref="Q6:V6" si="7">SUM(Q7:Q13)</f>
        <v>3739.1080000000002</v>
      </c>
      <c r="R6" s="392">
        <f t="shared" si="7"/>
        <v>6851.3339999999998</v>
      </c>
      <c r="S6" s="392">
        <f t="shared" si="7"/>
        <v>5.2270000000000003</v>
      </c>
      <c r="T6" s="392">
        <f t="shared" si="7"/>
        <v>4373.0029999999997</v>
      </c>
      <c r="U6" s="392">
        <f t="shared" si="7"/>
        <v>8.43</v>
      </c>
      <c r="V6" s="392">
        <f t="shared" si="7"/>
        <v>1978.192</v>
      </c>
      <c r="W6" s="392">
        <f>Q6</f>
        <v>3739.1080000000002</v>
      </c>
      <c r="X6" s="392">
        <f>R6+T6+V6</f>
        <v>13202.528999999999</v>
      </c>
      <c r="Y6" s="392">
        <f>X6/W6</f>
        <v>3.5309301041852756</v>
      </c>
      <c r="Z6" s="288">
        <f t="shared" ref="Z6:AA40" si="8">W6+N6+G6+D6</f>
        <v>10977.115000000002</v>
      </c>
      <c r="AA6" s="288">
        <f t="shared" si="8"/>
        <v>45108.523999999998</v>
      </c>
      <c r="AB6" s="288">
        <f>AA6/Z6</f>
        <v>4.1093241712417141</v>
      </c>
      <c r="AC6" s="288">
        <f>AB6*1.2</f>
        <v>4.9311890054900571</v>
      </c>
      <c r="AD6" s="288">
        <v>6700.6509999999998</v>
      </c>
      <c r="AE6" s="288">
        <v>28538.318999999996</v>
      </c>
      <c r="AF6" s="288">
        <v>4.2590367712032755</v>
      </c>
      <c r="AG6" s="288">
        <v>5.1108441254439301</v>
      </c>
      <c r="AH6" s="288">
        <f>AB6/AF6*100</f>
        <v>96.484824902808626</v>
      </c>
      <c r="AI6" s="288">
        <f>Z6/AD6*100</f>
        <v>163.8216197202332</v>
      </c>
    </row>
    <row r="7" spans="1:35" ht="15.7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908.60900000000004</v>
      </c>
      <c r="K7" s="394">
        <v>2508.6</v>
      </c>
      <c r="L7" s="394">
        <v>1.4410000000000001</v>
      </c>
      <c r="M7" s="394">
        <v>1279.0630000000001</v>
      </c>
      <c r="N7" s="395">
        <f t="shared" si="5"/>
        <v>908.60900000000004</v>
      </c>
      <c r="O7" s="395">
        <f t="shared" si="6"/>
        <v>3787.663</v>
      </c>
      <c r="P7" s="392">
        <f t="shared" ref="P7:P30" si="9">O7/N7</f>
        <v>4.1686390955845694</v>
      </c>
      <c r="Q7" s="396">
        <v>252.654</v>
      </c>
      <c r="R7" s="396">
        <v>470.70100000000002</v>
      </c>
      <c r="S7" s="396">
        <v>0.43099999999999999</v>
      </c>
      <c r="T7" s="396">
        <v>383.01299999999998</v>
      </c>
      <c r="U7" s="396">
        <v>0.67</v>
      </c>
      <c r="V7" s="396">
        <v>144.30699999999999</v>
      </c>
      <c r="W7" s="395">
        <f t="shared" ref="W7:W30" si="10">Q7</f>
        <v>252.654</v>
      </c>
      <c r="X7" s="392">
        <f t="shared" ref="X7:X30" si="11">R7+T7+V7</f>
        <v>998.02099999999996</v>
      </c>
      <c r="Y7" s="392">
        <f t="shared" ref="Y7:Y30" si="12">X7/W7</f>
        <v>3.9501492159237532</v>
      </c>
      <c r="Z7" s="289">
        <f t="shared" si="8"/>
        <v>1161.2629999999999</v>
      </c>
      <c r="AA7" s="289">
        <f t="shared" si="8"/>
        <v>4785.6840000000002</v>
      </c>
      <c r="AB7" s="288">
        <f t="shared" ref="AB7" si="13">AA7/Z7</f>
        <v>4.1211026270534754</v>
      </c>
      <c r="AC7" s="288">
        <f t="shared" ref="AC7" si="14">AB7*1.2</f>
        <v>4.9453231524641703</v>
      </c>
      <c r="AD7" s="289"/>
      <c r="AE7" s="289"/>
      <c r="AF7" s="288"/>
      <c r="AG7" s="288"/>
      <c r="AH7" s="288"/>
      <c r="AI7" s="288"/>
    </row>
    <row r="8" spans="1:35" ht="15.7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>
        <v>0</v>
      </c>
      <c r="R8" s="396">
        <v>0</v>
      </c>
      <c r="S8" s="396">
        <v>0</v>
      </c>
      <c r="T8" s="396">
        <v>0</v>
      </c>
      <c r="U8" s="396">
        <v>0</v>
      </c>
      <c r="V8" s="396">
        <v>0</v>
      </c>
      <c r="W8" s="395">
        <f t="shared" si="10"/>
        <v>0</v>
      </c>
      <c r="X8" s="392">
        <f t="shared" si="11"/>
        <v>0</v>
      </c>
      <c r="Y8" s="392" t="e">
        <f t="shared" si="12"/>
        <v>#DIV/0!</v>
      </c>
      <c r="Z8" s="289">
        <f t="shared" si="8"/>
        <v>0</v>
      </c>
      <c r="AA8" s="289">
        <f t="shared" si="8"/>
        <v>0</v>
      </c>
      <c r="AB8" s="288"/>
      <c r="AC8" s="288"/>
      <c r="AD8" s="289"/>
      <c r="AE8" s="289"/>
      <c r="AF8" s="288"/>
      <c r="AG8" s="288"/>
      <c r="AH8" s="288"/>
      <c r="AI8" s="288"/>
    </row>
    <row r="9" spans="1:35" ht="15.7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>
        <v>0</v>
      </c>
      <c r="R9" s="396">
        <v>0</v>
      </c>
      <c r="S9" s="396">
        <v>0</v>
      </c>
      <c r="T9" s="396">
        <v>0</v>
      </c>
      <c r="U9" s="396">
        <v>0</v>
      </c>
      <c r="V9" s="396">
        <v>0</v>
      </c>
      <c r="W9" s="395">
        <f t="shared" si="10"/>
        <v>0</v>
      </c>
      <c r="X9" s="392">
        <f t="shared" si="11"/>
        <v>0</v>
      </c>
      <c r="Y9" s="392" t="e">
        <f t="shared" si="12"/>
        <v>#DIV/0!</v>
      </c>
      <c r="Z9" s="289">
        <f t="shared" si="8"/>
        <v>0</v>
      </c>
      <c r="AA9" s="289">
        <f t="shared" si="8"/>
        <v>0</v>
      </c>
      <c r="AB9" s="288"/>
      <c r="AC9" s="288"/>
      <c r="AD9" s="289"/>
      <c r="AE9" s="289"/>
      <c r="AF9" s="288"/>
      <c r="AG9" s="288"/>
      <c r="AH9" s="288"/>
      <c r="AI9" s="288"/>
    </row>
    <row r="10" spans="1:35" ht="15.7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889.82899999999995</v>
      </c>
      <c r="K10" s="394">
        <v>2801.8029999999999</v>
      </c>
      <c r="L10" s="394">
        <v>1.7410000000000001</v>
      </c>
      <c r="M10" s="394">
        <v>1429.9949999999999</v>
      </c>
      <c r="N10" s="395">
        <f t="shared" si="5"/>
        <v>889.82899999999995</v>
      </c>
      <c r="O10" s="395">
        <f t="shared" si="6"/>
        <v>4231.7979999999998</v>
      </c>
      <c r="P10" s="392">
        <f t="shared" si="9"/>
        <v>4.7557429573547276</v>
      </c>
      <c r="Q10" s="396">
        <v>0</v>
      </c>
      <c r="R10" s="396">
        <v>0</v>
      </c>
      <c r="S10" s="396">
        <v>0</v>
      </c>
      <c r="T10" s="396">
        <v>0</v>
      </c>
      <c r="U10" s="396">
        <v>0</v>
      </c>
      <c r="V10" s="396">
        <v>0</v>
      </c>
      <c r="W10" s="395">
        <f t="shared" si="10"/>
        <v>0</v>
      </c>
      <c r="X10" s="392">
        <f t="shared" si="11"/>
        <v>0</v>
      </c>
      <c r="Y10" s="392" t="e">
        <f t="shared" si="12"/>
        <v>#DIV/0!</v>
      </c>
      <c r="Z10" s="289">
        <f t="shared" si="8"/>
        <v>889.82899999999995</v>
      </c>
      <c r="AA10" s="289">
        <f t="shared" si="8"/>
        <v>4231.7979999999998</v>
      </c>
      <c r="AB10" s="288">
        <f t="shared" ref="AB10:AB11" si="15">AA10/Z10</f>
        <v>4.7557429573547276</v>
      </c>
      <c r="AC10" s="288">
        <f t="shared" ref="AC10:AC11" si="16">AB10*1.2</f>
        <v>5.7068915488256726</v>
      </c>
      <c r="AD10" s="289">
        <v>6700.6509999999998</v>
      </c>
      <c r="AE10" s="289">
        <v>28538.318999999996</v>
      </c>
      <c r="AF10" s="288">
        <v>4.2590367712032755</v>
      </c>
      <c r="AG10" s="288">
        <v>5.1108441254439301</v>
      </c>
      <c r="AH10" s="288">
        <f t="shared" ref="AH10:AH40" si="17">AB10/AF10*100</f>
        <v>111.66240661526669</v>
      </c>
      <c r="AI10" s="288">
        <f t="shared" ref="AI10:AI39" si="18">Z10/AD10*100</f>
        <v>13.279739535755555</v>
      </c>
    </row>
    <row r="11" spans="1:35" ht="15.7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>
        <v>3486.4540000000002</v>
      </c>
      <c r="R11" s="396">
        <v>6380.6329999999998</v>
      </c>
      <c r="S11" s="396">
        <v>4.7960000000000003</v>
      </c>
      <c r="T11" s="396">
        <v>3989.99</v>
      </c>
      <c r="U11" s="396">
        <v>7.76</v>
      </c>
      <c r="V11" s="396">
        <v>1833.885</v>
      </c>
      <c r="W11" s="395">
        <f t="shared" si="10"/>
        <v>3486.4540000000002</v>
      </c>
      <c r="X11" s="392">
        <f t="shared" si="11"/>
        <v>12204.508</v>
      </c>
      <c r="Y11" s="392">
        <f t="shared" si="12"/>
        <v>3.5005504159813952</v>
      </c>
      <c r="Z11" s="289">
        <f t="shared" si="8"/>
        <v>3486.4540000000002</v>
      </c>
      <c r="AA11" s="289">
        <f t="shared" si="8"/>
        <v>12204.508</v>
      </c>
      <c r="AB11" s="288">
        <f t="shared" si="15"/>
        <v>3.5005504159813952</v>
      </c>
      <c r="AC11" s="288">
        <f t="shared" si="16"/>
        <v>4.2006604991776744</v>
      </c>
      <c r="AD11" s="289"/>
      <c r="AE11" s="289"/>
      <c r="AF11" s="288"/>
      <c r="AG11" s="288"/>
      <c r="AH11" s="288"/>
      <c r="AI11" s="288"/>
    </row>
    <row r="12" spans="1:35" ht="15.7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>
        <v>0</v>
      </c>
      <c r="R12" s="396">
        <v>0</v>
      </c>
      <c r="S12" s="396">
        <v>0</v>
      </c>
      <c r="T12" s="396">
        <v>0</v>
      </c>
      <c r="U12" s="396">
        <v>0</v>
      </c>
      <c r="V12" s="396">
        <v>0</v>
      </c>
      <c r="W12" s="395">
        <f t="shared" si="10"/>
        <v>0</v>
      </c>
      <c r="X12" s="392">
        <f t="shared" si="11"/>
        <v>0</v>
      </c>
      <c r="Y12" s="392" t="e">
        <f t="shared" si="12"/>
        <v>#DIV/0!</v>
      </c>
      <c r="Z12" s="289">
        <f t="shared" si="8"/>
        <v>0</v>
      </c>
      <c r="AA12" s="289">
        <f t="shared" si="8"/>
        <v>0</v>
      </c>
      <c r="AB12" s="288"/>
      <c r="AC12" s="288"/>
      <c r="AD12" s="289"/>
      <c r="AE12" s="289"/>
      <c r="AF12" s="288"/>
      <c r="AG12" s="288"/>
      <c r="AH12" s="288"/>
      <c r="AI12" s="288"/>
    </row>
    <row r="13" spans="1:35" ht="15.75" x14ac:dyDescent="0.25">
      <c r="A13" s="602"/>
      <c r="B13" s="179" t="s">
        <v>13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5439.5690000000004</v>
      </c>
      <c r="K13" s="394">
        <v>15178.523999999999</v>
      </c>
      <c r="L13" s="394">
        <v>10.148999999999999</v>
      </c>
      <c r="M13" s="394">
        <v>8708.01</v>
      </c>
      <c r="N13" s="395">
        <f t="shared" si="5"/>
        <v>5439.5690000000004</v>
      </c>
      <c r="O13" s="395">
        <f t="shared" si="6"/>
        <v>23886.534</v>
      </c>
      <c r="P13" s="392">
        <f t="shared" si="9"/>
        <v>4.3912548953786592</v>
      </c>
      <c r="Q13" s="396">
        <v>0</v>
      </c>
      <c r="R13" s="396">
        <v>0</v>
      </c>
      <c r="S13" s="396">
        <v>0</v>
      </c>
      <c r="T13" s="396">
        <v>0</v>
      </c>
      <c r="U13" s="396">
        <v>0</v>
      </c>
      <c r="V13" s="396">
        <v>0</v>
      </c>
      <c r="W13" s="395">
        <f t="shared" si="10"/>
        <v>0</v>
      </c>
      <c r="X13" s="392">
        <f t="shared" si="11"/>
        <v>0</v>
      </c>
      <c r="Y13" s="392" t="e">
        <f t="shared" si="12"/>
        <v>#DIV/0!</v>
      </c>
      <c r="Z13" s="289">
        <f t="shared" si="8"/>
        <v>5439.5690000000004</v>
      </c>
      <c r="AA13" s="289">
        <f t="shared" si="8"/>
        <v>23886.534</v>
      </c>
      <c r="AB13" s="288">
        <f t="shared" ref="AB13:AB15" si="19">AA13/Z13</f>
        <v>4.3912548953786592</v>
      </c>
      <c r="AC13" s="288">
        <f t="shared" ref="AC13:AC15" si="20">AB13*1.2</f>
        <v>5.2695058744543912</v>
      </c>
      <c r="AD13" s="289"/>
      <c r="AE13" s="289"/>
      <c r="AF13" s="288"/>
      <c r="AG13" s="288"/>
      <c r="AH13" s="288"/>
      <c r="AI13" s="288"/>
    </row>
    <row r="14" spans="1:35" s="382" customFormat="1" ht="24" x14ac:dyDescent="0.25">
      <c r="A14" s="602"/>
      <c r="B14" s="168" t="s">
        <v>17</v>
      </c>
      <c r="C14" s="391" t="s">
        <v>115</v>
      </c>
      <c r="D14" s="392">
        <f t="shared" ref="D14:E14" si="21">SUM(D15:D21)</f>
        <v>0</v>
      </c>
      <c r="E14" s="392">
        <f t="shared" si="21"/>
        <v>0</v>
      </c>
      <c r="F14" s="392" t="e">
        <f>E14/D14</f>
        <v>#DIV/0!</v>
      </c>
      <c r="G14" s="392">
        <f t="shared" ref="G14:H14" si="22">SUM(G15:G21)</f>
        <v>0</v>
      </c>
      <c r="H14" s="392">
        <f t="shared" si="22"/>
        <v>0</v>
      </c>
      <c r="I14" s="392" t="e">
        <f t="shared" si="3"/>
        <v>#DIV/0!</v>
      </c>
      <c r="J14" s="392">
        <f t="shared" ref="J14:M14" si="23">SUM(J15:J21)</f>
        <v>109858.39300000001</v>
      </c>
      <c r="K14" s="392">
        <f t="shared" si="23"/>
        <v>386876.54300000001</v>
      </c>
      <c r="L14" s="392">
        <f t="shared" si="23"/>
        <v>192.495</v>
      </c>
      <c r="M14" s="392">
        <f t="shared" si="23"/>
        <v>166899.851</v>
      </c>
      <c r="N14" s="392">
        <f>J14</f>
        <v>109858.39300000001</v>
      </c>
      <c r="O14" s="392">
        <f>K14+M14</f>
        <v>553776.39399999997</v>
      </c>
      <c r="P14" s="392">
        <f t="shared" si="9"/>
        <v>5.040820085544123</v>
      </c>
      <c r="Q14" s="392">
        <f t="shared" ref="Q14:V14" si="24">SUM(Q15:Q21)</f>
        <v>107299.003</v>
      </c>
      <c r="R14" s="392">
        <f t="shared" si="24"/>
        <v>228052.61899999998</v>
      </c>
      <c r="S14" s="392">
        <f t="shared" si="24"/>
        <v>132.33200000000002</v>
      </c>
      <c r="T14" s="392">
        <f t="shared" si="24"/>
        <v>115343.302</v>
      </c>
      <c r="U14" s="392">
        <f t="shared" si="24"/>
        <v>148.03399999999999</v>
      </c>
      <c r="V14" s="392">
        <f t="shared" si="24"/>
        <v>117036.73</v>
      </c>
      <c r="W14" s="392">
        <f t="shared" si="10"/>
        <v>107299.003</v>
      </c>
      <c r="X14" s="392">
        <f t="shared" si="11"/>
        <v>460432.65099999995</v>
      </c>
      <c r="Y14" s="392">
        <f t="shared" si="12"/>
        <v>4.291117700320104</v>
      </c>
      <c r="Z14" s="288">
        <f t="shared" si="8"/>
        <v>217157.39600000001</v>
      </c>
      <c r="AA14" s="288">
        <f t="shared" si="8"/>
        <v>1014209.0449999999</v>
      </c>
      <c r="AB14" s="288">
        <f t="shared" si="19"/>
        <v>4.6703868423620252</v>
      </c>
      <c r="AC14" s="288">
        <f t="shared" si="20"/>
        <v>5.60446421083443</v>
      </c>
      <c r="AD14" s="288">
        <v>219523.27999999997</v>
      </c>
      <c r="AE14" s="288">
        <v>989709.5689999999</v>
      </c>
      <c r="AF14" s="288">
        <v>4.5084492587756522</v>
      </c>
      <c r="AG14" s="288">
        <v>5.4101391105307828</v>
      </c>
      <c r="AH14" s="288">
        <f t="shared" si="17"/>
        <v>103.59186882875886</v>
      </c>
      <c r="AI14" s="288">
        <f t="shared" si="18"/>
        <v>98.92226282333246</v>
      </c>
    </row>
    <row r="15" spans="1:35" ht="15.7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25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80241.082999999999</v>
      </c>
      <c r="K15" s="396">
        <v>278591.02100000001</v>
      </c>
      <c r="L15" s="396">
        <v>145.30500000000001</v>
      </c>
      <c r="M15" s="396">
        <v>126023.68700000001</v>
      </c>
      <c r="N15" s="395">
        <f t="shared" ref="N15:N30" si="26">J15</f>
        <v>80241.082999999999</v>
      </c>
      <c r="O15" s="395">
        <f>K15+M15</f>
        <v>404614.70799999998</v>
      </c>
      <c r="P15" s="392">
        <f t="shared" si="9"/>
        <v>5.0424881229481908</v>
      </c>
      <c r="Q15" s="396">
        <v>61315.798000000003</v>
      </c>
      <c r="R15" s="396">
        <v>124642.268</v>
      </c>
      <c r="S15" s="396">
        <v>68.168000000000006</v>
      </c>
      <c r="T15" s="396">
        <v>59449.341</v>
      </c>
      <c r="U15" s="396">
        <v>83.3</v>
      </c>
      <c r="V15" s="396">
        <v>60400.008000000002</v>
      </c>
      <c r="W15" s="395">
        <f>Q15</f>
        <v>61315.798000000003</v>
      </c>
      <c r="X15" s="392">
        <f t="shared" si="11"/>
        <v>244491.617</v>
      </c>
      <c r="Y15" s="392">
        <f t="shared" si="12"/>
        <v>3.9874163751403837</v>
      </c>
      <c r="Z15" s="289">
        <f t="shared" si="8"/>
        <v>141556.88099999999</v>
      </c>
      <c r="AA15" s="289">
        <f t="shared" si="8"/>
        <v>649106.32499999995</v>
      </c>
      <c r="AB15" s="288">
        <f t="shared" si="19"/>
        <v>4.5854805532201572</v>
      </c>
      <c r="AC15" s="288">
        <f t="shared" si="20"/>
        <v>5.5025766638641889</v>
      </c>
      <c r="AD15" s="289">
        <v>8747.8670000000002</v>
      </c>
      <c r="AE15" s="289">
        <v>39403.388999999996</v>
      </c>
      <c r="AF15" s="288">
        <v>4.5043424871457232</v>
      </c>
      <c r="AG15" s="288">
        <v>5.4052109845748673</v>
      </c>
      <c r="AH15" s="288">
        <f t="shared" si="17"/>
        <v>101.80132985682111</v>
      </c>
      <c r="AI15" s="288">
        <f t="shared" si="18"/>
        <v>1618.1873935669116</v>
      </c>
    </row>
    <row r="16" spans="1:35" ht="15.7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25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6"/>
        <v>0</v>
      </c>
      <c r="O16" s="395">
        <f t="shared" ref="O16:O30" si="27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392" t="e">
        <f t="shared" si="12"/>
        <v>#DIV/0!</v>
      </c>
      <c r="Z16" s="289">
        <f t="shared" si="8"/>
        <v>0</v>
      </c>
      <c r="AA16" s="289">
        <f t="shared" si="8"/>
        <v>0</v>
      </c>
      <c r="AB16" s="288"/>
      <c r="AC16" s="288"/>
      <c r="AD16" s="289"/>
      <c r="AE16" s="289"/>
      <c r="AF16" s="288"/>
      <c r="AG16" s="288"/>
      <c r="AH16" s="288"/>
      <c r="AI16" s="288"/>
    </row>
    <row r="17" spans="1:35" ht="15.7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25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6"/>
        <v>0</v>
      </c>
      <c r="O17" s="395">
        <f t="shared" si="27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392" t="e">
        <f t="shared" si="12"/>
        <v>#DIV/0!</v>
      </c>
      <c r="Z17" s="289">
        <f t="shared" si="8"/>
        <v>0</v>
      </c>
      <c r="AA17" s="289">
        <f t="shared" si="8"/>
        <v>0</v>
      </c>
      <c r="AB17" s="288"/>
      <c r="AC17" s="288"/>
      <c r="AD17" s="289"/>
      <c r="AE17" s="289"/>
      <c r="AF17" s="288"/>
      <c r="AG17" s="288"/>
      <c r="AH17" s="288"/>
      <c r="AI17" s="288"/>
    </row>
    <row r="18" spans="1:35" ht="15.7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25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22034.147000000001</v>
      </c>
      <c r="K18" s="396">
        <v>81739.527000000002</v>
      </c>
      <c r="L18" s="396">
        <v>35.375999999999998</v>
      </c>
      <c r="M18" s="396">
        <v>30691.303</v>
      </c>
      <c r="N18" s="395">
        <f t="shared" si="26"/>
        <v>22034.147000000001</v>
      </c>
      <c r="O18" s="395">
        <f t="shared" si="27"/>
        <v>112430.83</v>
      </c>
      <c r="P18" s="392">
        <f t="shared" si="9"/>
        <v>5.1025723845810775</v>
      </c>
      <c r="Q18" s="396">
        <v>35063.256999999998</v>
      </c>
      <c r="R18" s="396">
        <v>80584.534</v>
      </c>
      <c r="S18" s="396">
        <v>49.539000000000001</v>
      </c>
      <c r="T18" s="396">
        <v>43284.743000000002</v>
      </c>
      <c r="U18" s="396">
        <v>54.12</v>
      </c>
      <c r="V18" s="396">
        <v>47012.769</v>
      </c>
      <c r="W18" s="395">
        <f t="shared" si="10"/>
        <v>35063.256999999998</v>
      </c>
      <c r="X18" s="392">
        <f t="shared" si="11"/>
        <v>170882.046</v>
      </c>
      <c r="Y18" s="392">
        <f t="shared" si="12"/>
        <v>4.8735360209121481</v>
      </c>
      <c r="Z18" s="289">
        <f t="shared" si="8"/>
        <v>57097.403999999995</v>
      </c>
      <c r="AA18" s="289">
        <f t="shared" si="8"/>
        <v>283312.87599999999</v>
      </c>
      <c r="AB18" s="288">
        <f t="shared" ref="AB18:AB30" si="28">AA18/Z18</f>
        <v>4.9619221917689993</v>
      </c>
      <c r="AC18" s="288">
        <f t="shared" ref="AC18:AC30" si="29">AB18*1.2</f>
        <v>5.9543066301227991</v>
      </c>
      <c r="AD18" s="289">
        <v>160050.06</v>
      </c>
      <c r="AE18" s="289">
        <v>732217.09600000002</v>
      </c>
      <c r="AF18" s="288">
        <v>4.5749254701935138</v>
      </c>
      <c r="AG18" s="288">
        <v>5.4899105642322166</v>
      </c>
      <c r="AH18" s="288">
        <f t="shared" si="17"/>
        <v>108.45908253799632</v>
      </c>
      <c r="AI18" s="288">
        <f t="shared" si="18"/>
        <v>35.674715773302424</v>
      </c>
    </row>
    <row r="19" spans="1:35" ht="15.7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25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670.28200000000004</v>
      </c>
      <c r="K19" s="396">
        <v>2950.674</v>
      </c>
      <c r="L19" s="396">
        <v>1.161</v>
      </c>
      <c r="M19" s="396">
        <v>1012.861</v>
      </c>
      <c r="N19" s="395">
        <f t="shared" si="26"/>
        <v>670.28200000000004</v>
      </c>
      <c r="O19" s="395">
        <f t="shared" si="27"/>
        <v>3963.5349999999999</v>
      </c>
      <c r="P19" s="392">
        <f t="shared" si="9"/>
        <v>5.9132350264515523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392" t="e">
        <f t="shared" si="12"/>
        <v>#DIV/0!</v>
      </c>
      <c r="Z19" s="289">
        <f t="shared" si="8"/>
        <v>670.28200000000004</v>
      </c>
      <c r="AA19" s="289">
        <f t="shared" si="8"/>
        <v>3963.5349999999999</v>
      </c>
      <c r="AB19" s="288">
        <f t="shared" si="28"/>
        <v>5.9132350264515523</v>
      </c>
      <c r="AC19" s="288">
        <f t="shared" si="29"/>
        <v>7.0958820317418629</v>
      </c>
      <c r="AD19" s="289">
        <v>3764.5780000000004</v>
      </c>
      <c r="AE19" s="289">
        <v>21053.934999999998</v>
      </c>
      <c r="AF19" s="288">
        <v>5.5926414594145735</v>
      </c>
      <c r="AG19" s="288">
        <v>6.7111697512974882</v>
      </c>
      <c r="AH19" s="288">
        <f t="shared" si="17"/>
        <v>105.73241766638368</v>
      </c>
      <c r="AI19" s="288">
        <f t="shared" si="18"/>
        <v>17.804970437589553</v>
      </c>
    </row>
    <row r="20" spans="1:35" ht="15.7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25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3257.748</v>
      </c>
      <c r="K20" s="396">
        <v>12288.370999999999</v>
      </c>
      <c r="L20" s="396">
        <v>5.0339999999999998</v>
      </c>
      <c r="M20" s="396">
        <v>4324.1790000000001</v>
      </c>
      <c r="N20" s="395">
        <f t="shared" si="26"/>
        <v>3257.748</v>
      </c>
      <c r="O20" s="395">
        <f t="shared" si="27"/>
        <v>16612.55</v>
      </c>
      <c r="P20" s="392">
        <f t="shared" si="9"/>
        <v>5.0993968839824317</v>
      </c>
      <c r="Q20" s="396">
        <v>2668.9050000000002</v>
      </c>
      <c r="R20" s="396">
        <v>6171.6989999999996</v>
      </c>
      <c r="S20" s="396">
        <v>2.5960000000000001</v>
      </c>
      <c r="T20" s="396">
        <v>2190.6120000000001</v>
      </c>
      <c r="U20" s="396">
        <v>3.0779999999999998</v>
      </c>
      <c r="V20" s="396">
        <v>2931.1469999999999</v>
      </c>
      <c r="W20" s="395">
        <f t="shared" si="10"/>
        <v>2668.9050000000002</v>
      </c>
      <c r="X20" s="392">
        <f t="shared" si="11"/>
        <v>11293.457999999999</v>
      </c>
      <c r="Y20" s="392">
        <f t="shared" si="12"/>
        <v>4.2314949389356302</v>
      </c>
      <c r="Z20" s="289">
        <f t="shared" si="8"/>
        <v>5926.6530000000002</v>
      </c>
      <c r="AA20" s="289">
        <f t="shared" si="8"/>
        <v>27906.007999999998</v>
      </c>
      <c r="AB20" s="288">
        <f t="shared" si="28"/>
        <v>4.7085611389767541</v>
      </c>
      <c r="AC20" s="288">
        <f t="shared" si="29"/>
        <v>5.6502733667721046</v>
      </c>
      <c r="AD20" s="289">
        <v>46960.775000000001</v>
      </c>
      <c r="AE20" s="289">
        <v>197035.14899999998</v>
      </c>
      <c r="AF20" s="288">
        <v>4.195738869301028</v>
      </c>
      <c r="AG20" s="288">
        <v>5.0348866431612338</v>
      </c>
      <c r="AH20" s="288">
        <f t="shared" si="17"/>
        <v>112.22245439123712</v>
      </c>
      <c r="AI20" s="288">
        <f t="shared" si="18"/>
        <v>12.620432690900014</v>
      </c>
    </row>
    <row r="21" spans="1:35" ht="15.75" x14ac:dyDescent="0.25">
      <c r="A21" s="602"/>
      <c r="B21" s="179" t="s">
        <v>13</v>
      </c>
      <c r="C21" s="393" t="s">
        <v>122</v>
      </c>
      <c r="D21" s="394">
        <v>0</v>
      </c>
      <c r="E21" s="394">
        <v>0</v>
      </c>
      <c r="F21" s="392" t="e">
        <f t="shared" si="25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3655.1329999999998</v>
      </c>
      <c r="K21" s="396">
        <v>11306.95</v>
      </c>
      <c r="L21" s="396">
        <v>5.6189999999999998</v>
      </c>
      <c r="M21" s="396">
        <v>4847.8209999999999</v>
      </c>
      <c r="N21" s="395">
        <f t="shared" si="26"/>
        <v>3655.1329999999998</v>
      </c>
      <c r="O21" s="395">
        <f t="shared" si="27"/>
        <v>16154.771000000001</v>
      </c>
      <c r="P21" s="392">
        <f t="shared" si="9"/>
        <v>4.4197491582385648</v>
      </c>
      <c r="Q21" s="396">
        <v>8251.0429999999997</v>
      </c>
      <c r="R21" s="396">
        <v>16654.117999999999</v>
      </c>
      <c r="S21" s="396">
        <v>12.029</v>
      </c>
      <c r="T21" s="396">
        <v>10418.606</v>
      </c>
      <c r="U21" s="396">
        <v>7.5359999999999996</v>
      </c>
      <c r="V21" s="396">
        <v>6692.8059999999996</v>
      </c>
      <c r="W21" s="395">
        <f t="shared" si="10"/>
        <v>8251.0429999999997</v>
      </c>
      <c r="X21" s="392">
        <f t="shared" si="11"/>
        <v>33765.53</v>
      </c>
      <c r="Y21" s="392">
        <f t="shared" si="12"/>
        <v>4.0922741524919939</v>
      </c>
      <c r="Z21" s="289">
        <f t="shared" si="8"/>
        <v>11906.175999999999</v>
      </c>
      <c r="AA21" s="289">
        <f t="shared" si="8"/>
        <v>49920.300999999999</v>
      </c>
      <c r="AB21" s="288">
        <f t="shared" si="28"/>
        <v>4.1928072455841408</v>
      </c>
      <c r="AC21" s="288">
        <f t="shared" si="29"/>
        <v>5.0313686947009684</v>
      </c>
      <c r="AD21" s="289">
        <v>0</v>
      </c>
      <c r="AE21" s="289">
        <v>0</v>
      </c>
      <c r="AF21" s="288"/>
      <c r="AG21" s="288"/>
      <c r="AH21" s="288"/>
      <c r="AI21" s="288"/>
    </row>
    <row r="22" spans="1:35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25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>
        <f t="shared" si="10"/>
        <v>0</v>
      </c>
      <c r="X22" s="392">
        <f t="shared" si="11"/>
        <v>0</v>
      </c>
      <c r="Y22" s="392" t="e">
        <f t="shared" si="12"/>
        <v>#DIV/0!</v>
      </c>
      <c r="Z22" s="289">
        <f t="shared" si="8"/>
        <v>0</v>
      </c>
      <c r="AA22" s="289">
        <f t="shared" si="8"/>
        <v>0</v>
      </c>
      <c r="AB22" s="288"/>
      <c r="AC22" s="288"/>
      <c r="AD22" s="289">
        <v>66402.010999999999</v>
      </c>
      <c r="AE22" s="289">
        <v>192728.584</v>
      </c>
      <c r="AF22" s="288">
        <v>2.9024510116116815</v>
      </c>
      <c r="AG22" s="288">
        <v>3.4829412139340179</v>
      </c>
      <c r="AH22" s="288">
        <f t="shared" si="17"/>
        <v>0</v>
      </c>
      <c r="AI22" s="288">
        <f t="shared" si="18"/>
        <v>0</v>
      </c>
    </row>
    <row r="23" spans="1:35" s="382" customFormat="1" ht="63" customHeight="1" x14ac:dyDescent="0.25">
      <c r="A23" s="602"/>
      <c r="B23" s="168" t="s">
        <v>74</v>
      </c>
      <c r="C23" s="391" t="s">
        <v>124</v>
      </c>
      <c r="D23" s="392">
        <f>SUM(D24:D30)</f>
        <v>796081.62899999996</v>
      </c>
      <c r="E23" s="392">
        <f>SUM(E24:E30)</f>
        <v>4611931.7819999997</v>
      </c>
      <c r="F23" s="392">
        <f t="shared" si="25"/>
        <v>5.793290052168758</v>
      </c>
      <c r="G23" s="392">
        <f t="shared" ref="G23:H23" si="30">SUM(G24:G30)</f>
        <v>19608.097999999998</v>
      </c>
      <c r="H23" s="392">
        <f t="shared" si="30"/>
        <v>111946.814</v>
      </c>
      <c r="I23" s="392">
        <f>H23/G23</f>
        <v>5.7092133056454539</v>
      </c>
      <c r="J23" s="392">
        <f t="shared" ref="J23:M23" si="31">SUM(J24:J30)</f>
        <v>9272.134</v>
      </c>
      <c r="K23" s="392">
        <f t="shared" si="31"/>
        <v>39645.042000000001</v>
      </c>
      <c r="L23" s="392">
        <f t="shared" si="31"/>
        <v>15.318999999999999</v>
      </c>
      <c r="M23" s="392">
        <f t="shared" si="31"/>
        <v>13313.878999999999</v>
      </c>
      <c r="N23" s="392">
        <f t="shared" si="26"/>
        <v>9272.134</v>
      </c>
      <c r="O23" s="392">
        <f>K23+M23</f>
        <v>52958.921000000002</v>
      </c>
      <c r="P23" s="392">
        <f t="shared" si="9"/>
        <v>5.7116216180654851</v>
      </c>
      <c r="Q23" s="392">
        <f t="shared" ref="Q23:V23" si="32">SUM(Q24:Q30)</f>
        <v>47503.706000000006</v>
      </c>
      <c r="R23" s="392">
        <f t="shared" si="32"/>
        <v>124853.94499999999</v>
      </c>
      <c r="S23" s="392">
        <f t="shared" si="32"/>
        <v>67.343000000000004</v>
      </c>
      <c r="T23" s="392">
        <f t="shared" si="32"/>
        <v>58573.332999999999</v>
      </c>
      <c r="U23" s="392">
        <f t="shared" si="32"/>
        <v>78.799000000000007</v>
      </c>
      <c r="V23" s="392">
        <f t="shared" si="32"/>
        <v>64413.748</v>
      </c>
      <c r="W23" s="392">
        <f t="shared" si="10"/>
        <v>47503.706000000006</v>
      </c>
      <c r="X23" s="392">
        <f t="shared" si="11"/>
        <v>247841.02599999998</v>
      </c>
      <c r="Y23" s="392">
        <f t="shared" si="12"/>
        <v>5.2172987513858384</v>
      </c>
      <c r="Z23" s="288">
        <f t="shared" si="8"/>
        <v>872465.56699999992</v>
      </c>
      <c r="AA23" s="288">
        <f t="shared" si="8"/>
        <v>5024678.5429999996</v>
      </c>
      <c r="AB23" s="288">
        <f t="shared" si="28"/>
        <v>5.7591711731128985</v>
      </c>
      <c r="AC23" s="288">
        <f t="shared" si="29"/>
        <v>6.9110054077354777</v>
      </c>
      <c r="AD23" s="288">
        <v>884962.82199999993</v>
      </c>
      <c r="AE23" s="288">
        <v>5001037.3489999995</v>
      </c>
      <c r="AF23" s="288">
        <v>5.6511270583070887</v>
      </c>
      <c r="AG23" s="288">
        <v>6.7813524699685059</v>
      </c>
      <c r="AH23" s="288">
        <f t="shared" si="17"/>
        <v>101.91190383247508</v>
      </c>
      <c r="AI23" s="288">
        <f t="shared" si="18"/>
        <v>98.587821466696596</v>
      </c>
    </row>
    <row r="24" spans="1:35" ht="15.75" x14ac:dyDescent="0.25">
      <c r="A24" s="602"/>
      <c r="B24" s="179" t="s">
        <v>7</v>
      </c>
      <c r="C24" s="393" t="s">
        <v>125</v>
      </c>
      <c r="D24" s="394">
        <v>55476.932999999997</v>
      </c>
      <c r="E24" s="394">
        <v>288340.39299999998</v>
      </c>
      <c r="F24" s="392">
        <f t="shared" si="25"/>
        <v>5.1974825825356996</v>
      </c>
      <c r="G24" s="394">
        <v>4383.0060000000003</v>
      </c>
      <c r="H24" s="394">
        <v>25462.06</v>
      </c>
      <c r="I24" s="392">
        <f t="shared" ref="I24:I30" si="33">H24/G24</f>
        <v>5.8092687986281559</v>
      </c>
      <c r="J24" s="396">
        <v>6416.5240000000003</v>
      </c>
      <c r="K24" s="396">
        <v>27369.554</v>
      </c>
      <c r="L24" s="396">
        <v>11.365</v>
      </c>
      <c r="M24" s="396">
        <v>9871.4410000000007</v>
      </c>
      <c r="N24" s="395">
        <f t="shared" si="26"/>
        <v>6416.5240000000003</v>
      </c>
      <c r="O24" s="395">
        <f t="shared" si="27"/>
        <v>37240.995000000003</v>
      </c>
      <c r="P24" s="392">
        <f t="shared" si="9"/>
        <v>5.8039204715824333</v>
      </c>
      <c r="Q24" s="396">
        <v>24306.219000000001</v>
      </c>
      <c r="R24" s="396">
        <v>62071.771999999997</v>
      </c>
      <c r="S24" s="396">
        <v>36.427</v>
      </c>
      <c r="T24" s="396">
        <v>31752.45</v>
      </c>
      <c r="U24" s="396">
        <v>42.84</v>
      </c>
      <c r="V24" s="396">
        <v>32631.315999999999</v>
      </c>
      <c r="W24" s="395">
        <f t="shared" si="10"/>
        <v>24306.219000000001</v>
      </c>
      <c r="X24" s="392">
        <f t="shared" si="11"/>
        <v>126455.538</v>
      </c>
      <c r="Y24" s="392">
        <f t="shared" si="12"/>
        <v>5.2026001246841389</v>
      </c>
      <c r="Z24" s="289">
        <f t="shared" si="8"/>
        <v>90582.682000000001</v>
      </c>
      <c r="AA24" s="289">
        <f t="shared" si="8"/>
        <v>477498.98599999998</v>
      </c>
      <c r="AB24" s="288">
        <f t="shared" si="28"/>
        <v>5.2714158540812468</v>
      </c>
      <c r="AC24" s="288">
        <f t="shared" si="29"/>
        <v>6.3256990248974958</v>
      </c>
      <c r="AD24" s="289">
        <v>75156.608999999997</v>
      </c>
      <c r="AE24" s="289">
        <v>393156.75400000002</v>
      </c>
      <c r="AF24" s="288">
        <v>5.2311667494205336</v>
      </c>
      <c r="AG24" s="288">
        <v>6.2774000993046402</v>
      </c>
      <c r="AH24" s="288">
        <f t="shared" si="17"/>
        <v>100.76940970511352</v>
      </c>
      <c r="AI24" s="288">
        <f t="shared" si="18"/>
        <v>120.52523817299954</v>
      </c>
    </row>
    <row r="25" spans="1:35" ht="15.7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25"/>
        <v>#DIV/0!</v>
      </c>
      <c r="G25" s="394">
        <v>0</v>
      </c>
      <c r="H25" s="394">
        <v>0</v>
      </c>
      <c r="I25" s="392" t="e">
        <f t="shared" si="33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6"/>
        <v>0</v>
      </c>
      <c r="O25" s="395">
        <f t="shared" si="27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392" t="e">
        <f t="shared" si="12"/>
        <v>#DIV/0!</v>
      </c>
      <c r="Z25" s="289">
        <f t="shared" si="8"/>
        <v>0</v>
      </c>
      <c r="AA25" s="289">
        <f t="shared" si="8"/>
        <v>0</v>
      </c>
      <c r="AB25" s="288"/>
      <c r="AC25" s="288"/>
      <c r="AD25" s="289"/>
      <c r="AE25" s="289"/>
      <c r="AF25" s="288"/>
      <c r="AG25" s="288"/>
      <c r="AH25" s="288"/>
      <c r="AI25" s="288"/>
    </row>
    <row r="26" spans="1:35" ht="15.7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25"/>
        <v>#DIV/0!</v>
      </c>
      <c r="G26" s="394">
        <v>0</v>
      </c>
      <c r="H26" s="394">
        <v>0</v>
      </c>
      <c r="I26" s="392" t="e">
        <f t="shared" si="33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6"/>
        <v>0</v>
      </c>
      <c r="O26" s="395">
        <f t="shared" si="27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392" t="e">
        <f t="shared" si="12"/>
        <v>#DIV/0!</v>
      </c>
      <c r="Z26" s="289">
        <f t="shared" si="8"/>
        <v>0</v>
      </c>
      <c r="AA26" s="289">
        <f t="shared" si="8"/>
        <v>0</v>
      </c>
      <c r="AB26" s="288"/>
      <c r="AC26" s="288"/>
      <c r="AD26" s="289"/>
      <c r="AE26" s="289"/>
      <c r="AF26" s="288"/>
      <c r="AG26" s="288"/>
      <c r="AH26" s="288"/>
      <c r="AI26" s="288"/>
    </row>
    <row r="27" spans="1:35" ht="15.75" x14ac:dyDescent="0.25">
      <c r="A27" s="602"/>
      <c r="B27" s="179" t="s">
        <v>10</v>
      </c>
      <c r="C27" s="393" t="s">
        <v>128</v>
      </c>
      <c r="D27" s="394">
        <v>492104.261</v>
      </c>
      <c r="E27" s="394">
        <v>2848489.162</v>
      </c>
      <c r="F27" s="392">
        <f t="shared" si="25"/>
        <v>5.7883854860586137</v>
      </c>
      <c r="G27" s="394">
        <v>1050.383</v>
      </c>
      <c r="H27" s="394">
        <v>6845.6030000000001</v>
      </c>
      <c r="I27" s="392">
        <f t="shared" si="33"/>
        <v>6.517244662185127</v>
      </c>
      <c r="J27" s="396">
        <v>1850.9059999999999</v>
      </c>
      <c r="K27" s="396">
        <v>8344.6959999999999</v>
      </c>
      <c r="L27" s="396">
        <v>2.5289999999999999</v>
      </c>
      <c r="M27" s="396">
        <v>2204.165</v>
      </c>
      <c r="N27" s="395">
        <f t="shared" si="26"/>
        <v>1850.9059999999999</v>
      </c>
      <c r="O27" s="395">
        <f t="shared" si="27"/>
        <v>10548.861000000001</v>
      </c>
      <c r="P27" s="392">
        <f t="shared" si="9"/>
        <v>5.6992959123802081</v>
      </c>
      <c r="Q27" s="404">
        <v>10522.263999999999</v>
      </c>
      <c r="R27" s="404">
        <v>29622.893</v>
      </c>
      <c r="S27" s="404">
        <v>15.054</v>
      </c>
      <c r="T27" s="404">
        <v>13090.852999999999</v>
      </c>
      <c r="U27" s="396">
        <v>16.722000000000001</v>
      </c>
      <c r="V27" s="396">
        <v>16213.892</v>
      </c>
      <c r="W27" s="395">
        <f t="shared" si="10"/>
        <v>10522.263999999999</v>
      </c>
      <c r="X27" s="392">
        <f t="shared" si="11"/>
        <v>58927.637999999999</v>
      </c>
      <c r="Y27" s="392">
        <f t="shared" si="12"/>
        <v>5.6002812702665512</v>
      </c>
      <c r="Z27" s="289">
        <f t="shared" si="8"/>
        <v>505527.81400000001</v>
      </c>
      <c r="AA27" s="289">
        <f t="shared" si="8"/>
        <v>2924811.264</v>
      </c>
      <c r="AB27" s="288">
        <f t="shared" si="28"/>
        <v>5.7856584405462606</v>
      </c>
      <c r="AC27" s="288">
        <f t="shared" si="29"/>
        <v>6.9427901286555125</v>
      </c>
      <c r="AD27" s="289">
        <v>557163.09700000007</v>
      </c>
      <c r="AE27" s="289">
        <v>3133320.9040000001</v>
      </c>
      <c r="AF27" s="288">
        <v>5.6237050172043244</v>
      </c>
      <c r="AG27" s="288">
        <v>6.7484460206451891</v>
      </c>
      <c r="AH27" s="288">
        <f t="shared" si="17"/>
        <v>102.87983496372017</v>
      </c>
      <c r="AI27" s="288">
        <f t="shared" si="18"/>
        <v>90.732465362830723</v>
      </c>
    </row>
    <row r="28" spans="1:35" ht="15.75" x14ac:dyDescent="0.25">
      <c r="A28" s="602"/>
      <c r="B28" s="179" t="s">
        <v>11</v>
      </c>
      <c r="C28" s="393" t="s">
        <v>129</v>
      </c>
      <c r="D28" s="394">
        <v>44841.17</v>
      </c>
      <c r="E28" s="394">
        <v>253736.61300000001</v>
      </c>
      <c r="F28" s="392">
        <f t="shared" si="25"/>
        <v>5.6585636146425262</v>
      </c>
      <c r="G28" s="394">
        <v>179.81700000000001</v>
      </c>
      <c r="H28" s="394">
        <v>1293.181</v>
      </c>
      <c r="I28" s="392">
        <f t="shared" si="33"/>
        <v>7.1916504001290198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6"/>
        <v>0</v>
      </c>
      <c r="O28" s="395">
        <f t="shared" si="27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392" t="e">
        <f t="shared" si="12"/>
        <v>#DIV/0!</v>
      </c>
      <c r="Z28" s="289">
        <f t="shared" si="8"/>
        <v>45020.987000000001</v>
      </c>
      <c r="AA28" s="289">
        <f t="shared" si="8"/>
        <v>255029.79400000002</v>
      </c>
      <c r="AB28" s="288">
        <f t="shared" si="28"/>
        <v>5.6646868714806278</v>
      </c>
      <c r="AC28" s="288">
        <f t="shared" si="29"/>
        <v>6.7976242457767535</v>
      </c>
      <c r="AD28" s="289">
        <v>41349.34599999999</v>
      </c>
      <c r="AE28" s="289">
        <v>231820.859</v>
      </c>
      <c r="AF28" s="288">
        <v>5.6063972329816307</v>
      </c>
      <c r="AG28" s="288">
        <v>6.7276766795779563</v>
      </c>
      <c r="AH28" s="288">
        <f t="shared" si="17"/>
        <v>101.03969868842128</v>
      </c>
      <c r="AI28" s="288">
        <f t="shared" si="18"/>
        <v>108.87956244821868</v>
      </c>
    </row>
    <row r="29" spans="1:35" ht="15.75" x14ac:dyDescent="0.25">
      <c r="A29" s="602"/>
      <c r="B29" s="179" t="s">
        <v>12</v>
      </c>
      <c r="C29" s="393" t="s">
        <v>130</v>
      </c>
      <c r="D29" s="394">
        <v>184990.33199999999</v>
      </c>
      <c r="E29" s="394">
        <v>1121961.23</v>
      </c>
      <c r="F29" s="392">
        <f t="shared" si="25"/>
        <v>6.0649722494686911</v>
      </c>
      <c r="G29" s="394">
        <v>12025.284</v>
      </c>
      <c r="H29" s="394">
        <v>66731.323000000004</v>
      </c>
      <c r="I29" s="392">
        <f t="shared" si="33"/>
        <v>5.5492513108214334</v>
      </c>
      <c r="J29" s="396">
        <v>487.97300000000001</v>
      </c>
      <c r="K29" s="396">
        <v>2283.9380000000001</v>
      </c>
      <c r="L29" s="396">
        <v>0.77400000000000002</v>
      </c>
      <c r="M29" s="396">
        <v>672.78599999999994</v>
      </c>
      <c r="N29" s="395">
        <f t="shared" si="26"/>
        <v>487.97300000000001</v>
      </c>
      <c r="O29" s="395">
        <f t="shared" si="27"/>
        <v>2956.7240000000002</v>
      </c>
      <c r="P29" s="392">
        <f t="shared" si="9"/>
        <v>6.0591958981337086</v>
      </c>
      <c r="Q29" s="404">
        <v>4142.9269999999997</v>
      </c>
      <c r="R29" s="404">
        <v>10632.236999999999</v>
      </c>
      <c r="S29" s="404">
        <v>5.8609999999999998</v>
      </c>
      <c r="T29" s="404">
        <v>5088.5510000000004</v>
      </c>
      <c r="U29" s="396">
        <v>7.1689999999999996</v>
      </c>
      <c r="V29" s="396">
        <v>4593.6840000000002</v>
      </c>
      <c r="W29" s="395">
        <f t="shared" si="10"/>
        <v>4142.9269999999997</v>
      </c>
      <c r="X29" s="392">
        <f t="shared" si="11"/>
        <v>20314.472000000002</v>
      </c>
      <c r="Y29" s="392">
        <f t="shared" si="12"/>
        <v>4.9034105597322863</v>
      </c>
      <c r="Z29" s="289">
        <f t="shared" si="8"/>
        <v>201646.516</v>
      </c>
      <c r="AA29" s="289">
        <f t="shared" si="8"/>
        <v>1211963.7490000001</v>
      </c>
      <c r="AB29" s="288">
        <f t="shared" si="28"/>
        <v>6.0103381553093636</v>
      </c>
      <c r="AC29" s="288">
        <f t="shared" si="29"/>
        <v>7.2124057863712361</v>
      </c>
      <c r="AD29" s="289">
        <v>210585.10199999998</v>
      </c>
      <c r="AE29" s="289">
        <v>1238836.067</v>
      </c>
      <c r="AF29" s="288">
        <v>5.8828286295390457</v>
      </c>
      <c r="AG29" s="288">
        <v>7.0593943554468543</v>
      </c>
      <c r="AH29" s="288">
        <f t="shared" si="17"/>
        <v>102.16748665990478</v>
      </c>
      <c r="AI29" s="288">
        <f t="shared" si="18"/>
        <v>95.755356900793501</v>
      </c>
    </row>
    <row r="30" spans="1:35" ht="15.75" x14ac:dyDescent="0.25">
      <c r="A30" s="602"/>
      <c r="B30" s="179" t="s">
        <v>13</v>
      </c>
      <c r="C30" s="393" t="s">
        <v>131</v>
      </c>
      <c r="D30" s="394">
        <v>18668.933000000001</v>
      </c>
      <c r="E30" s="394">
        <v>99404.383999999991</v>
      </c>
      <c r="F30" s="392">
        <f t="shared" si="25"/>
        <v>5.3245883950625341</v>
      </c>
      <c r="G30" s="394">
        <v>1969.6079999999999</v>
      </c>
      <c r="H30" s="394">
        <v>11614.647000000001</v>
      </c>
      <c r="I30" s="392">
        <f t="shared" si="33"/>
        <v>5.8969332984025256</v>
      </c>
      <c r="J30" s="396">
        <v>516.73099999999999</v>
      </c>
      <c r="K30" s="396">
        <v>1646.854</v>
      </c>
      <c r="L30" s="396">
        <v>0.65100000000000002</v>
      </c>
      <c r="M30" s="396">
        <v>565.48699999999997</v>
      </c>
      <c r="N30" s="395">
        <f t="shared" si="26"/>
        <v>516.73099999999999</v>
      </c>
      <c r="O30" s="395">
        <f t="shared" si="27"/>
        <v>2212.3409999999999</v>
      </c>
      <c r="P30" s="392">
        <f t="shared" si="9"/>
        <v>4.2814172170820015</v>
      </c>
      <c r="Q30" s="404">
        <v>8532.2960000000003</v>
      </c>
      <c r="R30" s="404">
        <v>22527.043000000001</v>
      </c>
      <c r="S30" s="404">
        <v>10.000999999999999</v>
      </c>
      <c r="T30" s="404">
        <v>8641.4789999999994</v>
      </c>
      <c r="U30" s="396">
        <v>12.068</v>
      </c>
      <c r="V30" s="396">
        <v>10974.856</v>
      </c>
      <c r="W30" s="395">
        <f t="shared" si="10"/>
        <v>8532.2960000000003</v>
      </c>
      <c r="X30" s="392">
        <f t="shared" si="11"/>
        <v>42143.377999999997</v>
      </c>
      <c r="Y30" s="392">
        <f t="shared" si="12"/>
        <v>4.9392775403009921</v>
      </c>
      <c r="Z30" s="289">
        <f t="shared" si="8"/>
        <v>29687.567999999999</v>
      </c>
      <c r="AA30" s="289">
        <f t="shared" si="8"/>
        <v>155374.75</v>
      </c>
      <c r="AB30" s="288">
        <f t="shared" si="28"/>
        <v>5.2336638016290191</v>
      </c>
      <c r="AC30" s="288">
        <f t="shared" si="29"/>
        <v>6.2803965619548228</v>
      </c>
      <c r="AD30" s="289">
        <v>708.66800000000001</v>
      </c>
      <c r="AE30" s="289">
        <v>3902.7649999999999</v>
      </c>
      <c r="AF30" s="288">
        <v>5.5071838999362184</v>
      </c>
      <c r="AG30" s="288">
        <v>6.6086206799234617</v>
      </c>
      <c r="AH30" s="288">
        <f t="shared" si="17"/>
        <v>95.03339450294429</v>
      </c>
      <c r="AI30" s="288">
        <f t="shared" si="18"/>
        <v>4189.2067935902287</v>
      </c>
    </row>
    <row r="31" spans="1:35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25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401"/>
      <c r="Z31" s="289">
        <f t="shared" si="8"/>
        <v>0</v>
      </c>
      <c r="AA31" s="289">
        <f t="shared" si="8"/>
        <v>0</v>
      </c>
      <c r="AB31" s="288"/>
      <c r="AC31" s="288"/>
      <c r="AD31" s="289">
        <v>557038.84299999999</v>
      </c>
      <c r="AE31" s="289">
        <v>1759586.932</v>
      </c>
      <c r="AF31" s="288">
        <v>3.1588226819579259</v>
      </c>
      <c r="AG31" s="288">
        <v>3.7905872183495108</v>
      </c>
      <c r="AH31" s="288">
        <f t="shared" si="17"/>
        <v>0</v>
      </c>
      <c r="AI31" s="288">
        <f t="shared" si="18"/>
        <v>0</v>
      </c>
    </row>
    <row r="32" spans="1:35" s="408" customFormat="1" ht="24" x14ac:dyDescent="0.25">
      <c r="B32" s="409" t="s">
        <v>31</v>
      </c>
      <c r="C32" s="410">
        <v>600</v>
      </c>
      <c r="D32" s="411">
        <f>D23+D14+D6</f>
        <v>796081.62899999996</v>
      </c>
      <c r="E32" s="411">
        <f>E23+E14+E6</f>
        <v>4611931.7819999997</v>
      </c>
      <c r="F32" s="411">
        <f>E32/D32</f>
        <v>5.793290052168758</v>
      </c>
      <c r="G32" s="411">
        <f>G23+G14+G6</f>
        <v>19608.097999999998</v>
      </c>
      <c r="H32" s="411">
        <f>H23+H14+H6</f>
        <v>111946.814</v>
      </c>
      <c r="I32" s="411">
        <f>H32/G32</f>
        <v>5.7092133056454539</v>
      </c>
      <c r="J32" s="411">
        <f t="shared" ref="J32:O32" si="34">J6+J14+J23</f>
        <v>126368.53400000001</v>
      </c>
      <c r="K32" s="411">
        <f t="shared" si="34"/>
        <v>447010.51200000005</v>
      </c>
      <c r="L32" s="411">
        <f t="shared" si="34"/>
        <v>221.14499999999998</v>
      </c>
      <c r="M32" s="411">
        <f t="shared" si="34"/>
        <v>191630.79799999998</v>
      </c>
      <c r="N32" s="411">
        <f t="shared" si="34"/>
        <v>126368.53400000001</v>
      </c>
      <c r="O32" s="411">
        <f t="shared" si="34"/>
        <v>638641.30999999994</v>
      </c>
      <c r="P32" s="412">
        <f t="shared" ref="P32:P40" si="35">O32/N32</f>
        <v>5.0538001018513032</v>
      </c>
      <c r="Q32" s="411">
        <f t="shared" ref="Q32:X32" si="36">Q6+Q14+Q23</f>
        <v>158541.81700000001</v>
      </c>
      <c r="R32" s="411">
        <f t="shared" si="36"/>
        <v>359757.89799999999</v>
      </c>
      <c r="S32" s="411">
        <f t="shared" si="36"/>
        <v>204.90200000000004</v>
      </c>
      <c r="T32" s="411">
        <f t="shared" si="36"/>
        <v>178289.63799999998</v>
      </c>
      <c r="U32" s="411">
        <f t="shared" si="36"/>
        <v>235.26300000000001</v>
      </c>
      <c r="V32" s="411">
        <f t="shared" si="36"/>
        <v>183428.66999999998</v>
      </c>
      <c r="W32" s="411">
        <f t="shared" si="36"/>
        <v>158541.81700000001</v>
      </c>
      <c r="X32" s="411">
        <f t="shared" si="36"/>
        <v>721476.20599999989</v>
      </c>
      <c r="Y32" s="412">
        <f t="shared" ref="Y32:Y40" si="37">X32/W32</f>
        <v>4.5506997437780079</v>
      </c>
      <c r="Z32" s="428">
        <f t="shared" si="8"/>
        <v>1100600.078</v>
      </c>
      <c r="AA32" s="428">
        <f t="shared" si="8"/>
        <v>6083996.1119999997</v>
      </c>
      <c r="AB32" s="429">
        <f>AA32/Z32</f>
        <v>5.5278899516850659</v>
      </c>
      <c r="AC32" s="430">
        <f t="shared" ref="AC32:AC40" si="38">AB32*1.2</f>
        <v>6.6334679420220786</v>
      </c>
      <c r="AD32" s="428">
        <v>1111186.753</v>
      </c>
      <c r="AE32" s="428">
        <v>6019285.2369999997</v>
      </c>
      <c r="AF32" s="429">
        <v>5.4169879372203056</v>
      </c>
      <c r="AG32" s="430">
        <v>6.5003855246643667</v>
      </c>
      <c r="AH32" s="288">
        <f t="shared" si="17"/>
        <v>102.04730037707392</v>
      </c>
      <c r="AI32" s="288">
        <f t="shared" si="18"/>
        <v>99.047264110068085</v>
      </c>
    </row>
    <row r="33" spans="1:35" s="415" customFormat="1" ht="15.75" x14ac:dyDescent="0.25">
      <c r="B33" s="416" t="s">
        <v>22</v>
      </c>
      <c r="C33" s="417"/>
      <c r="D33" s="418">
        <f>SUM(D34:D40)</f>
        <v>796081.62899999996</v>
      </c>
      <c r="E33" s="418">
        <f>SUM(E34:E40)</f>
        <v>4611931.7819999997</v>
      </c>
      <c r="F33" s="419">
        <f t="shared" ref="F33:F40" si="39">E33/D33</f>
        <v>5.793290052168758</v>
      </c>
      <c r="G33" s="418">
        <f>G32</f>
        <v>19608.097999999998</v>
      </c>
      <c r="H33" s="418">
        <f t="shared" ref="H33:I36" si="40">H32</f>
        <v>111946.814</v>
      </c>
      <c r="I33" s="418">
        <f t="shared" si="40"/>
        <v>5.7092133056454539</v>
      </c>
      <c r="J33" s="419">
        <f>J32</f>
        <v>126368.53400000001</v>
      </c>
      <c r="K33" s="419">
        <f t="shared" ref="K33:X33" si="41">K32</f>
        <v>447010.51200000005</v>
      </c>
      <c r="L33" s="419">
        <f t="shared" si="41"/>
        <v>221.14499999999998</v>
      </c>
      <c r="M33" s="419">
        <f t="shared" si="41"/>
        <v>191630.79799999998</v>
      </c>
      <c r="N33" s="419">
        <f t="shared" si="41"/>
        <v>126368.53400000001</v>
      </c>
      <c r="O33" s="419">
        <f t="shared" si="41"/>
        <v>638641.30999999994</v>
      </c>
      <c r="P33" s="420">
        <f t="shared" si="35"/>
        <v>5.0538001018513032</v>
      </c>
      <c r="Q33" s="419">
        <f t="shared" si="41"/>
        <v>158541.81700000001</v>
      </c>
      <c r="R33" s="419">
        <f t="shared" si="41"/>
        <v>359757.89799999999</v>
      </c>
      <c r="S33" s="419">
        <f t="shared" si="41"/>
        <v>204.90200000000004</v>
      </c>
      <c r="T33" s="419">
        <f t="shared" si="41"/>
        <v>178289.63799999998</v>
      </c>
      <c r="U33" s="419">
        <f t="shared" si="41"/>
        <v>235.26300000000001</v>
      </c>
      <c r="V33" s="419">
        <f t="shared" si="41"/>
        <v>183428.66999999998</v>
      </c>
      <c r="W33" s="419">
        <f t="shared" si="41"/>
        <v>158541.81700000001</v>
      </c>
      <c r="X33" s="419">
        <f t="shared" si="41"/>
        <v>721476.20599999989</v>
      </c>
      <c r="Y33" s="420">
        <f t="shared" si="37"/>
        <v>4.5506997437780079</v>
      </c>
      <c r="Z33" s="431">
        <f t="shared" si="8"/>
        <v>1100600.078</v>
      </c>
      <c r="AA33" s="431">
        <f t="shared" si="8"/>
        <v>6083996.1119999997</v>
      </c>
      <c r="AB33" s="431"/>
      <c r="AC33" s="288">
        <f t="shared" si="38"/>
        <v>0</v>
      </c>
      <c r="AD33" s="431">
        <v>1111186.753</v>
      </c>
      <c r="AE33" s="431">
        <v>6019285.2369999997</v>
      </c>
      <c r="AF33" s="431"/>
      <c r="AG33" s="288">
        <v>6.5003855246643667</v>
      </c>
      <c r="AH33" s="288"/>
      <c r="AI33" s="288">
        <f t="shared" si="18"/>
        <v>99.047264110068085</v>
      </c>
    </row>
    <row r="34" spans="1:35" s="415" customFormat="1" ht="15.75" x14ac:dyDescent="0.25">
      <c r="A34" s="638"/>
      <c r="B34" s="421" t="s">
        <v>7</v>
      </c>
      <c r="C34" s="422"/>
      <c r="D34" s="420">
        <f t="shared" ref="D34:E40" si="42">D7+D15+D24</f>
        <v>55476.932999999997</v>
      </c>
      <c r="E34" s="420">
        <f t="shared" si="42"/>
        <v>288340.39299999998</v>
      </c>
      <c r="F34" s="420">
        <f t="shared" si="39"/>
        <v>5.1974825825356996</v>
      </c>
      <c r="G34" s="420">
        <f t="shared" ref="G34:H40" si="43">G7+G15+G24</f>
        <v>4383.0060000000003</v>
      </c>
      <c r="H34" s="420">
        <f t="shared" si="43"/>
        <v>25462.06</v>
      </c>
      <c r="I34" s="418">
        <f t="shared" si="40"/>
        <v>5.7092133056454539</v>
      </c>
      <c r="J34" s="420">
        <f t="shared" ref="J34:O40" si="44">J7+J15+J24</f>
        <v>87566.216</v>
      </c>
      <c r="K34" s="420">
        <f t="shared" si="44"/>
        <v>308469.17499999999</v>
      </c>
      <c r="L34" s="420">
        <f t="shared" si="44"/>
        <v>158.11100000000002</v>
      </c>
      <c r="M34" s="420">
        <f t="shared" si="44"/>
        <v>137174.19099999999</v>
      </c>
      <c r="N34" s="420">
        <f t="shared" si="44"/>
        <v>87566.216</v>
      </c>
      <c r="O34" s="420">
        <f t="shared" si="44"/>
        <v>445643.36599999998</v>
      </c>
      <c r="P34" s="420">
        <f t="shared" si="35"/>
        <v>5.0892157541671095</v>
      </c>
      <c r="Q34" s="420">
        <f t="shared" ref="Q34:X40" si="45">Q7+Q15+Q24</f>
        <v>85874.671000000002</v>
      </c>
      <c r="R34" s="420">
        <f t="shared" si="45"/>
        <v>187184.74099999998</v>
      </c>
      <c r="S34" s="420">
        <f t="shared" si="45"/>
        <v>105.02600000000001</v>
      </c>
      <c r="T34" s="420">
        <f t="shared" si="45"/>
        <v>91584.804000000004</v>
      </c>
      <c r="U34" s="420">
        <f t="shared" si="45"/>
        <v>126.81</v>
      </c>
      <c r="V34" s="420">
        <f t="shared" si="45"/>
        <v>93175.630999999994</v>
      </c>
      <c r="W34" s="420">
        <f t="shared" si="45"/>
        <v>85874.671000000002</v>
      </c>
      <c r="X34" s="420">
        <f t="shared" si="45"/>
        <v>371945.17599999998</v>
      </c>
      <c r="Y34" s="420">
        <f t="shared" si="37"/>
        <v>4.3312559066456275</v>
      </c>
      <c r="Z34" s="431">
        <f t="shared" si="8"/>
        <v>233300.82599999997</v>
      </c>
      <c r="AA34" s="431">
        <f t="shared" si="8"/>
        <v>1131390.9949999999</v>
      </c>
      <c r="AB34" s="431">
        <f t="shared" ref="AB34:AB40" si="46">AA34/Z34</f>
        <v>4.8494941676717422</v>
      </c>
      <c r="AC34" s="288">
        <f t="shared" si="38"/>
        <v>5.8193930012060902</v>
      </c>
      <c r="AD34" s="431">
        <v>83904.475999999995</v>
      </c>
      <c r="AE34" s="431">
        <v>432560.14300000004</v>
      </c>
      <c r="AF34" s="431">
        <v>5.1553881702330164</v>
      </c>
      <c r="AG34" s="288">
        <v>6.1864658042796199</v>
      </c>
      <c r="AH34" s="288">
        <f t="shared" si="17"/>
        <v>94.066518514988019</v>
      </c>
      <c r="AI34" s="288">
        <f t="shared" si="18"/>
        <v>278.05528038814043</v>
      </c>
    </row>
    <row r="35" spans="1:35" s="415" customFormat="1" ht="15.75" x14ac:dyDescent="0.25">
      <c r="A35" s="638"/>
      <c r="B35" s="421" t="s">
        <v>8</v>
      </c>
      <c r="C35" s="422"/>
      <c r="D35" s="420">
        <f t="shared" si="42"/>
        <v>0</v>
      </c>
      <c r="E35" s="420">
        <f>E8+E16+E25</f>
        <v>0</v>
      </c>
      <c r="F35" s="420" t="e">
        <f t="shared" si="39"/>
        <v>#DIV/0!</v>
      </c>
      <c r="G35" s="420">
        <f t="shared" si="43"/>
        <v>0</v>
      </c>
      <c r="H35" s="420">
        <f t="shared" si="43"/>
        <v>0</v>
      </c>
      <c r="I35" s="418">
        <f t="shared" si="40"/>
        <v>5.7092133056454539</v>
      </c>
      <c r="J35" s="420">
        <f t="shared" si="44"/>
        <v>0</v>
      </c>
      <c r="K35" s="420">
        <f t="shared" si="44"/>
        <v>0</v>
      </c>
      <c r="L35" s="420">
        <f t="shared" si="44"/>
        <v>0</v>
      </c>
      <c r="M35" s="420">
        <f t="shared" si="44"/>
        <v>0</v>
      </c>
      <c r="N35" s="420">
        <f t="shared" si="44"/>
        <v>0</v>
      </c>
      <c r="O35" s="420">
        <f t="shared" si="44"/>
        <v>0</v>
      </c>
      <c r="P35" s="420" t="e">
        <f t="shared" si="35"/>
        <v>#DIV/0!</v>
      </c>
      <c r="Q35" s="420">
        <f t="shared" si="45"/>
        <v>0</v>
      </c>
      <c r="R35" s="420">
        <f t="shared" si="45"/>
        <v>0</v>
      </c>
      <c r="S35" s="420">
        <f t="shared" si="45"/>
        <v>0</v>
      </c>
      <c r="T35" s="420">
        <f t="shared" si="45"/>
        <v>0</v>
      </c>
      <c r="U35" s="420">
        <f t="shared" si="45"/>
        <v>0</v>
      </c>
      <c r="V35" s="420">
        <f t="shared" si="45"/>
        <v>0</v>
      </c>
      <c r="W35" s="420">
        <f t="shared" si="45"/>
        <v>0</v>
      </c>
      <c r="X35" s="420">
        <f t="shared" si="45"/>
        <v>0</v>
      </c>
      <c r="Y35" s="420" t="e">
        <f t="shared" si="37"/>
        <v>#DIV/0!</v>
      </c>
      <c r="Z35" s="431">
        <f t="shared" si="8"/>
        <v>0</v>
      </c>
      <c r="AA35" s="431">
        <f t="shared" si="8"/>
        <v>0</v>
      </c>
      <c r="AB35" s="431"/>
      <c r="AC35" s="288"/>
      <c r="AD35" s="431"/>
      <c r="AE35" s="431"/>
      <c r="AF35" s="431"/>
      <c r="AG35" s="288"/>
      <c r="AH35" s="288"/>
      <c r="AI35" s="288"/>
    </row>
    <row r="36" spans="1:35" s="415" customFormat="1" ht="15.75" x14ac:dyDescent="0.25">
      <c r="A36" s="638"/>
      <c r="B36" s="421" t="s">
        <v>9</v>
      </c>
      <c r="C36" s="422"/>
      <c r="D36" s="420">
        <f t="shared" si="42"/>
        <v>0</v>
      </c>
      <c r="E36" s="420">
        <f t="shared" si="42"/>
        <v>0</v>
      </c>
      <c r="F36" s="420" t="e">
        <f t="shared" si="39"/>
        <v>#DIV/0!</v>
      </c>
      <c r="G36" s="420">
        <f t="shared" si="43"/>
        <v>0</v>
      </c>
      <c r="H36" s="420">
        <f t="shared" si="43"/>
        <v>0</v>
      </c>
      <c r="I36" s="418">
        <f t="shared" si="40"/>
        <v>5.7092133056454539</v>
      </c>
      <c r="J36" s="420">
        <f t="shared" si="44"/>
        <v>0</v>
      </c>
      <c r="K36" s="420">
        <f t="shared" si="44"/>
        <v>0</v>
      </c>
      <c r="L36" s="420">
        <f t="shared" si="44"/>
        <v>0</v>
      </c>
      <c r="M36" s="420">
        <f t="shared" si="44"/>
        <v>0</v>
      </c>
      <c r="N36" s="420">
        <f t="shared" si="44"/>
        <v>0</v>
      </c>
      <c r="O36" s="420">
        <f t="shared" si="44"/>
        <v>0</v>
      </c>
      <c r="P36" s="420" t="e">
        <f t="shared" si="35"/>
        <v>#DIV/0!</v>
      </c>
      <c r="Q36" s="420">
        <f t="shared" si="45"/>
        <v>0</v>
      </c>
      <c r="R36" s="420">
        <f t="shared" si="45"/>
        <v>0</v>
      </c>
      <c r="S36" s="420">
        <f t="shared" si="45"/>
        <v>0</v>
      </c>
      <c r="T36" s="420">
        <f t="shared" si="45"/>
        <v>0</v>
      </c>
      <c r="U36" s="420">
        <f t="shared" si="45"/>
        <v>0</v>
      </c>
      <c r="V36" s="420">
        <f t="shared" si="45"/>
        <v>0</v>
      </c>
      <c r="W36" s="420">
        <f t="shared" si="45"/>
        <v>0</v>
      </c>
      <c r="X36" s="420">
        <f t="shared" si="45"/>
        <v>0</v>
      </c>
      <c r="Y36" s="420" t="e">
        <f t="shared" si="37"/>
        <v>#DIV/0!</v>
      </c>
      <c r="Z36" s="431">
        <f t="shared" si="8"/>
        <v>0</v>
      </c>
      <c r="AA36" s="431">
        <f t="shared" si="8"/>
        <v>0</v>
      </c>
      <c r="AB36" s="431"/>
      <c r="AC36" s="288"/>
      <c r="AD36" s="431"/>
      <c r="AE36" s="431"/>
      <c r="AF36" s="431"/>
      <c r="AG36" s="288"/>
      <c r="AH36" s="288"/>
      <c r="AI36" s="288"/>
    </row>
    <row r="37" spans="1:35" s="415" customFormat="1" ht="15.75" x14ac:dyDescent="0.25">
      <c r="A37" s="638"/>
      <c r="B37" s="421" t="s">
        <v>10</v>
      </c>
      <c r="C37" s="422"/>
      <c r="D37" s="420">
        <f t="shared" si="42"/>
        <v>492104.261</v>
      </c>
      <c r="E37" s="420">
        <f t="shared" si="42"/>
        <v>2848489.162</v>
      </c>
      <c r="F37" s="420">
        <f t="shared" si="39"/>
        <v>5.7883854860586137</v>
      </c>
      <c r="G37" s="420">
        <f t="shared" si="43"/>
        <v>1050.383</v>
      </c>
      <c r="H37" s="420">
        <f t="shared" si="43"/>
        <v>6845.6030000000001</v>
      </c>
      <c r="I37" s="420">
        <f t="shared" ref="I37:I40" si="47">H37/G37</f>
        <v>6.517244662185127</v>
      </c>
      <c r="J37" s="420">
        <f t="shared" si="44"/>
        <v>24774.882000000001</v>
      </c>
      <c r="K37" s="420">
        <f t="shared" si="44"/>
        <v>92886.025999999998</v>
      </c>
      <c r="L37" s="420">
        <f t="shared" si="44"/>
        <v>39.646000000000001</v>
      </c>
      <c r="M37" s="420">
        <f t="shared" si="44"/>
        <v>34325.462999999996</v>
      </c>
      <c r="N37" s="420">
        <f t="shared" si="44"/>
        <v>24774.882000000001</v>
      </c>
      <c r="O37" s="420">
        <f t="shared" si="44"/>
        <v>127211.489</v>
      </c>
      <c r="P37" s="420">
        <f t="shared" si="35"/>
        <v>5.1346960603081779</v>
      </c>
      <c r="Q37" s="420">
        <f t="shared" si="45"/>
        <v>45585.520999999993</v>
      </c>
      <c r="R37" s="420">
        <f t="shared" si="45"/>
        <v>110207.427</v>
      </c>
      <c r="S37" s="420">
        <f t="shared" si="45"/>
        <v>64.593000000000004</v>
      </c>
      <c r="T37" s="420">
        <f t="shared" si="45"/>
        <v>56375.596000000005</v>
      </c>
      <c r="U37" s="420">
        <f t="shared" si="45"/>
        <v>70.841999999999999</v>
      </c>
      <c r="V37" s="420">
        <f t="shared" si="45"/>
        <v>63226.661</v>
      </c>
      <c r="W37" s="420">
        <f t="shared" si="45"/>
        <v>45585.520999999993</v>
      </c>
      <c r="X37" s="420">
        <f t="shared" si="45"/>
        <v>229809.68400000001</v>
      </c>
      <c r="Y37" s="420">
        <f t="shared" si="37"/>
        <v>5.0412867717361403</v>
      </c>
      <c r="Z37" s="431">
        <f t="shared" si="8"/>
        <v>563515.04700000002</v>
      </c>
      <c r="AA37" s="431">
        <f t="shared" si="8"/>
        <v>3212355.9380000001</v>
      </c>
      <c r="AB37" s="431">
        <f t="shared" si="46"/>
        <v>5.7005681660174021</v>
      </c>
      <c r="AC37" s="288">
        <f t="shared" si="38"/>
        <v>6.8406817992208824</v>
      </c>
      <c r="AD37" s="431">
        <v>723913.80800000008</v>
      </c>
      <c r="AE37" s="431">
        <v>3894076.3190000001</v>
      </c>
      <c r="AF37" s="431">
        <v>5.3791988437938452</v>
      </c>
      <c r="AG37" s="288">
        <v>6.455038612552614</v>
      </c>
      <c r="AH37" s="288">
        <f t="shared" si="17"/>
        <v>105.97429713152044</v>
      </c>
      <c r="AI37" s="288">
        <f t="shared" si="18"/>
        <v>77.842837195888919</v>
      </c>
    </row>
    <row r="38" spans="1:35" s="415" customFormat="1" ht="15.75" x14ac:dyDescent="0.25">
      <c r="A38" s="638"/>
      <c r="B38" s="421" t="s">
        <v>11</v>
      </c>
      <c r="C38" s="422"/>
      <c r="D38" s="420">
        <f t="shared" si="42"/>
        <v>44841.17</v>
      </c>
      <c r="E38" s="420">
        <f t="shared" si="42"/>
        <v>253736.61300000001</v>
      </c>
      <c r="F38" s="420">
        <f t="shared" si="39"/>
        <v>5.6585636146425262</v>
      </c>
      <c r="G38" s="420">
        <f t="shared" si="43"/>
        <v>179.81700000000001</v>
      </c>
      <c r="H38" s="420">
        <f t="shared" si="43"/>
        <v>1293.181</v>
      </c>
      <c r="I38" s="420">
        <f t="shared" si="47"/>
        <v>7.1916504001290198</v>
      </c>
      <c r="J38" s="420">
        <f t="shared" si="44"/>
        <v>670.28200000000004</v>
      </c>
      <c r="K38" s="420">
        <f t="shared" si="44"/>
        <v>2950.674</v>
      </c>
      <c r="L38" s="420">
        <f t="shared" si="44"/>
        <v>1.161</v>
      </c>
      <c r="M38" s="420">
        <f t="shared" si="44"/>
        <v>1012.861</v>
      </c>
      <c r="N38" s="420">
        <f t="shared" si="44"/>
        <v>670.28200000000004</v>
      </c>
      <c r="O38" s="420">
        <f t="shared" si="44"/>
        <v>3963.5349999999999</v>
      </c>
      <c r="P38" s="420">
        <f t="shared" si="35"/>
        <v>5.9132350264515523</v>
      </c>
      <c r="Q38" s="420">
        <f t="shared" si="45"/>
        <v>3486.4540000000002</v>
      </c>
      <c r="R38" s="420">
        <f t="shared" si="45"/>
        <v>6380.6329999999998</v>
      </c>
      <c r="S38" s="420">
        <f t="shared" si="45"/>
        <v>4.7960000000000003</v>
      </c>
      <c r="T38" s="420">
        <f t="shared" si="45"/>
        <v>3989.99</v>
      </c>
      <c r="U38" s="420">
        <f t="shared" si="45"/>
        <v>7.76</v>
      </c>
      <c r="V38" s="420">
        <f t="shared" si="45"/>
        <v>1833.885</v>
      </c>
      <c r="W38" s="420">
        <f t="shared" si="45"/>
        <v>3486.4540000000002</v>
      </c>
      <c r="X38" s="420">
        <f t="shared" si="45"/>
        <v>12204.508</v>
      </c>
      <c r="Y38" s="420">
        <f t="shared" si="37"/>
        <v>3.5005504159813952</v>
      </c>
      <c r="Z38" s="431">
        <f t="shared" si="8"/>
        <v>49177.722999999998</v>
      </c>
      <c r="AA38" s="431">
        <f t="shared" si="8"/>
        <v>271197.837</v>
      </c>
      <c r="AB38" s="431">
        <f t="shared" si="46"/>
        <v>5.5146481060133672</v>
      </c>
      <c r="AC38" s="288">
        <f t="shared" si="38"/>
        <v>6.6175777272160401</v>
      </c>
      <c r="AD38" s="431">
        <v>45113.923999999992</v>
      </c>
      <c r="AE38" s="431">
        <v>252874.79399999999</v>
      </c>
      <c r="AF38" s="431">
        <v>5.6052493682438271</v>
      </c>
      <c r="AG38" s="288">
        <v>6.7262992418925922</v>
      </c>
      <c r="AH38" s="288">
        <f t="shared" si="17"/>
        <v>98.383635476705905</v>
      </c>
      <c r="AI38" s="288">
        <f t="shared" si="18"/>
        <v>109.00785974636125</v>
      </c>
    </row>
    <row r="39" spans="1:35" s="415" customFormat="1" ht="15.75" x14ac:dyDescent="0.25">
      <c r="A39" s="638"/>
      <c r="B39" s="421" t="s">
        <v>12</v>
      </c>
      <c r="C39" s="422"/>
      <c r="D39" s="420">
        <f t="shared" si="42"/>
        <v>184990.33199999999</v>
      </c>
      <c r="E39" s="420">
        <f t="shared" si="42"/>
        <v>1121961.23</v>
      </c>
      <c r="F39" s="420">
        <f t="shared" si="39"/>
        <v>6.0649722494686911</v>
      </c>
      <c r="G39" s="420">
        <f t="shared" si="43"/>
        <v>12025.284</v>
      </c>
      <c r="H39" s="420">
        <f t="shared" si="43"/>
        <v>66731.323000000004</v>
      </c>
      <c r="I39" s="420">
        <f t="shared" si="47"/>
        <v>5.5492513108214334</v>
      </c>
      <c r="J39" s="420">
        <f t="shared" si="44"/>
        <v>3745.721</v>
      </c>
      <c r="K39" s="420">
        <f t="shared" si="44"/>
        <v>14572.308999999999</v>
      </c>
      <c r="L39" s="420">
        <f t="shared" si="44"/>
        <v>5.8079999999999998</v>
      </c>
      <c r="M39" s="420">
        <f t="shared" si="44"/>
        <v>4996.9650000000001</v>
      </c>
      <c r="N39" s="420">
        <f t="shared" si="44"/>
        <v>3745.721</v>
      </c>
      <c r="O39" s="420">
        <f t="shared" si="44"/>
        <v>19569.273999999998</v>
      </c>
      <c r="P39" s="420">
        <f t="shared" si="35"/>
        <v>5.224434494720775</v>
      </c>
      <c r="Q39" s="420">
        <f t="shared" si="45"/>
        <v>6811.8320000000003</v>
      </c>
      <c r="R39" s="420">
        <f t="shared" si="45"/>
        <v>16803.935999999998</v>
      </c>
      <c r="S39" s="420">
        <f t="shared" si="45"/>
        <v>8.4570000000000007</v>
      </c>
      <c r="T39" s="420">
        <f t="shared" si="45"/>
        <v>7279.1630000000005</v>
      </c>
      <c r="U39" s="420">
        <f t="shared" si="45"/>
        <v>10.247</v>
      </c>
      <c r="V39" s="420">
        <f t="shared" si="45"/>
        <v>7524.8310000000001</v>
      </c>
      <c r="W39" s="420">
        <f t="shared" si="45"/>
        <v>6811.8320000000003</v>
      </c>
      <c r="X39" s="420">
        <f t="shared" si="45"/>
        <v>31607.93</v>
      </c>
      <c r="Y39" s="420">
        <f t="shared" si="37"/>
        <v>4.640151137021582</v>
      </c>
      <c r="Z39" s="431">
        <f t="shared" si="8"/>
        <v>207573.16899999999</v>
      </c>
      <c r="AA39" s="431">
        <f t="shared" si="8"/>
        <v>1239869.757</v>
      </c>
      <c r="AB39" s="431">
        <f t="shared" si="46"/>
        <v>5.9731696681857764</v>
      </c>
      <c r="AC39" s="288">
        <f t="shared" si="38"/>
        <v>7.1678036018229312</v>
      </c>
      <c r="AD39" s="431">
        <v>257545.87699999998</v>
      </c>
      <c r="AE39" s="431">
        <v>1435871.216</v>
      </c>
      <c r="AF39" s="431">
        <v>5.5752056011364539</v>
      </c>
      <c r="AG39" s="288">
        <v>6.6902467213637449</v>
      </c>
      <c r="AH39" s="288">
        <f t="shared" si="17"/>
        <v>107.13810566857302</v>
      </c>
      <c r="AI39" s="288">
        <f t="shared" si="18"/>
        <v>80.596580080371467</v>
      </c>
    </row>
    <row r="40" spans="1:35" s="415" customFormat="1" ht="15.75" x14ac:dyDescent="0.25">
      <c r="A40" s="638"/>
      <c r="B40" s="421" t="s">
        <v>13</v>
      </c>
      <c r="C40" s="423"/>
      <c r="D40" s="420">
        <f t="shared" si="42"/>
        <v>18668.933000000001</v>
      </c>
      <c r="E40" s="420">
        <f t="shared" si="42"/>
        <v>99404.383999999991</v>
      </c>
      <c r="F40" s="420">
        <f t="shared" si="39"/>
        <v>5.3245883950625341</v>
      </c>
      <c r="G40" s="420">
        <f t="shared" si="43"/>
        <v>1969.6079999999999</v>
      </c>
      <c r="H40" s="420">
        <f t="shared" si="43"/>
        <v>11614.647000000001</v>
      </c>
      <c r="I40" s="420">
        <f t="shared" si="47"/>
        <v>5.8969332984025256</v>
      </c>
      <c r="J40" s="420">
        <f t="shared" si="44"/>
        <v>9611.4330000000009</v>
      </c>
      <c r="K40" s="420">
        <f t="shared" si="44"/>
        <v>28132.328000000001</v>
      </c>
      <c r="L40" s="420">
        <f t="shared" si="44"/>
        <v>16.419</v>
      </c>
      <c r="M40" s="420">
        <f t="shared" si="44"/>
        <v>14121.317999999999</v>
      </c>
      <c r="N40" s="420">
        <f t="shared" si="44"/>
        <v>9611.4330000000009</v>
      </c>
      <c r="O40" s="420">
        <f t="shared" si="44"/>
        <v>42253.646000000001</v>
      </c>
      <c r="P40" s="420">
        <f t="shared" si="35"/>
        <v>4.3961858757169709</v>
      </c>
      <c r="Q40" s="420">
        <f t="shared" si="45"/>
        <v>16783.339</v>
      </c>
      <c r="R40" s="420">
        <f t="shared" si="45"/>
        <v>39181.161</v>
      </c>
      <c r="S40" s="420">
        <f t="shared" si="45"/>
        <v>22.03</v>
      </c>
      <c r="T40" s="420">
        <f t="shared" si="45"/>
        <v>19060.084999999999</v>
      </c>
      <c r="U40" s="420">
        <f t="shared" si="45"/>
        <v>19.603999999999999</v>
      </c>
      <c r="V40" s="420">
        <f t="shared" si="45"/>
        <v>17667.662</v>
      </c>
      <c r="W40" s="420">
        <f t="shared" si="45"/>
        <v>16783.339</v>
      </c>
      <c r="X40" s="420">
        <f t="shared" si="45"/>
        <v>75908.907999999996</v>
      </c>
      <c r="Y40" s="420">
        <f t="shared" si="37"/>
        <v>4.5228728323964615</v>
      </c>
      <c r="Z40" s="431">
        <f t="shared" si="8"/>
        <v>47033.313000000002</v>
      </c>
      <c r="AA40" s="431">
        <f t="shared" si="8"/>
        <v>229181.58499999999</v>
      </c>
      <c r="AB40" s="431">
        <f t="shared" si="46"/>
        <v>4.8727501930387085</v>
      </c>
      <c r="AC40" s="288">
        <f t="shared" si="38"/>
        <v>5.8473002316464502</v>
      </c>
      <c r="AD40" s="431">
        <v>708.66800000000001</v>
      </c>
      <c r="AE40" s="431">
        <v>3902.7649999999999</v>
      </c>
      <c r="AF40" s="431">
        <v>5.5071838999362184</v>
      </c>
      <c r="AG40" s="288">
        <v>6.6086206799234617</v>
      </c>
      <c r="AH40" s="288">
        <f t="shared" si="17"/>
        <v>88.479888842919195</v>
      </c>
      <c r="AI40" s="288">
        <f t="shared" ref="AI40" si="48">AC40/AG40*100</f>
        <v>88.479888842919209</v>
      </c>
    </row>
    <row r="41" spans="1:35" x14ac:dyDescent="0.25">
      <c r="C41"/>
      <c r="AD41">
        <v>1111186.753</v>
      </c>
      <c r="AE41">
        <v>6019285.2369999997</v>
      </c>
      <c r="AF41">
        <v>5.4169879372203056</v>
      </c>
      <c r="AG41">
        <v>6.5003855246643667</v>
      </c>
    </row>
    <row r="42" spans="1:35" ht="15.75" x14ac:dyDescent="0.25">
      <c r="B42" s="67"/>
      <c r="C42" s="67"/>
      <c r="D42" s="67"/>
      <c r="E42" s="67"/>
      <c r="F42" s="67"/>
      <c r="G42" s="67"/>
      <c r="Z42" s="382">
        <v>24054.803</v>
      </c>
      <c r="AA42" s="382">
        <v>106605.31211666661</v>
      </c>
      <c r="AB42" s="67"/>
      <c r="AD42">
        <v>83904.475999999995</v>
      </c>
      <c r="AE42">
        <v>432560.14300000004</v>
      </c>
      <c r="AF42">
        <v>5.1553881702330164</v>
      </c>
      <c r="AG42">
        <v>6.1864658042796199</v>
      </c>
    </row>
    <row r="43" spans="1:35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  <c r="Z43" s="277">
        <f>Z32+Z42</f>
        <v>1124654.8810000001</v>
      </c>
      <c r="AA43" s="277">
        <f>AA32+AA42</f>
        <v>6190601.4241166664</v>
      </c>
      <c r="AB43" s="382">
        <f>AA43/Z43</f>
        <v>5.5044454336180184</v>
      </c>
    </row>
    <row r="44" spans="1:35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  <c r="AB44" s="382">
        <f>AB43*1.2*1000</f>
        <v>6605.334520341622</v>
      </c>
    </row>
    <row r="45" spans="1:35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  <c r="AD45">
        <v>723913.80800000008</v>
      </c>
      <c r="AE45">
        <v>3894076.3190000001</v>
      </c>
      <c r="AF45">
        <v>5.3791988437938452</v>
      </c>
      <c r="AG45">
        <v>6.455038612552614</v>
      </c>
    </row>
    <row r="46" spans="1:35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  <c r="AD46">
        <v>45113.923999999992</v>
      </c>
      <c r="AE46">
        <v>252874.79399999999</v>
      </c>
      <c r="AF46">
        <v>5.6052493682438271</v>
      </c>
      <c r="AG46">
        <v>6.7262992418925922</v>
      </c>
    </row>
    <row r="47" spans="1:35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  <c r="AD47">
        <v>257545.87699999998</v>
      </c>
      <c r="AE47">
        <v>1435871.216</v>
      </c>
      <c r="AF47">
        <v>5.5752056011364539</v>
      </c>
      <c r="AG47">
        <v>6.6902467213637449</v>
      </c>
    </row>
    <row r="48" spans="1:35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  <c r="AD48">
        <v>708.66800000000001</v>
      </c>
      <c r="AE48">
        <v>3902.7649999999999</v>
      </c>
      <c r="AF48">
        <v>5.5071838999362184</v>
      </c>
      <c r="AG48">
        <v>6.6086206799234617</v>
      </c>
    </row>
  </sheetData>
  <mergeCells count="20">
    <mergeCell ref="A6:A31"/>
    <mergeCell ref="A34:A40"/>
    <mergeCell ref="F43:K48"/>
    <mergeCell ref="L43:Q48"/>
    <mergeCell ref="AD4:AG4"/>
    <mergeCell ref="H1:I1"/>
    <mergeCell ref="B4:B5"/>
    <mergeCell ref="C4:C5"/>
    <mergeCell ref="D4:F4"/>
    <mergeCell ref="G4:I4"/>
    <mergeCell ref="A2:AI2"/>
    <mergeCell ref="AH4:AH5"/>
    <mergeCell ref="AI4:AI5"/>
    <mergeCell ref="AH3:AI3"/>
    <mergeCell ref="AD3:AG3"/>
    <mergeCell ref="Z3:AC3"/>
    <mergeCell ref="B3:Y3"/>
    <mergeCell ref="J4:P4"/>
    <mergeCell ref="Q4:Y4"/>
    <mergeCell ref="Z4:AC4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57C9"/>
  </sheetPr>
  <dimension ref="A1:AO48"/>
  <sheetViews>
    <sheetView view="pageBreakPreview" zoomScale="60" zoomScaleNormal="60" workbookViewId="0">
      <selection activeCell="P14" sqref="P14"/>
    </sheetView>
  </sheetViews>
  <sheetFormatPr defaultRowHeight="15" outlineLevelCol="1" x14ac:dyDescent="0.25"/>
  <cols>
    <col min="1" max="1" width="2" customWidth="1"/>
    <col min="2" max="2" width="54.5703125" bestFit="1" customWidth="1"/>
    <col min="3" max="3" width="8" style="3" bestFit="1" customWidth="1"/>
    <col min="4" max="4" width="16.7109375" hidden="1" customWidth="1" outlineLevel="1"/>
    <col min="5" max="5" width="20.85546875" hidden="1" customWidth="1" outlineLevel="1"/>
    <col min="6" max="6" width="15.28515625" hidden="1" customWidth="1" outlineLevel="1"/>
    <col min="7" max="7" width="16.7109375" hidden="1" customWidth="1" outlineLevel="1"/>
    <col min="8" max="8" width="16" hidden="1" customWidth="1" outlineLevel="1"/>
    <col min="9" max="9" width="15.28515625" hidden="1" customWidth="1" outlineLevel="1"/>
    <col min="10" max="10" width="16.7109375" hidden="1" customWidth="1" outlineLevel="1"/>
    <col min="11" max="11" width="16.85546875" hidden="1" customWidth="1" outlineLevel="1"/>
    <col min="12" max="12" width="11.5703125" hidden="1" customWidth="1" outlineLevel="1"/>
    <col min="13" max="14" width="15.7109375" hidden="1" customWidth="1" outlineLevel="1"/>
    <col min="15" max="15" width="17.42578125" hidden="1" customWidth="1" outlineLevel="1"/>
    <col min="16" max="16" width="15.28515625" hidden="1" customWidth="1" outlineLevel="1"/>
    <col min="17" max="17" width="18.85546875" hidden="1" customWidth="1" outlineLevel="1"/>
    <col min="18" max="18" width="18.28515625" hidden="1" customWidth="1" outlineLevel="1"/>
    <col min="19" max="19" width="11.5703125" hidden="1" customWidth="1" outlineLevel="1"/>
    <col min="20" max="21" width="15.7109375" hidden="1" customWidth="1" outlineLevel="1"/>
    <col min="22" max="22" width="16.7109375" hidden="1" customWidth="1" outlineLevel="1"/>
    <col min="23" max="23" width="17.140625" hidden="1" customWidth="1" outlineLevel="1"/>
    <col min="24" max="24" width="16.7109375" hidden="1" customWidth="1" outlineLevel="1"/>
    <col min="25" max="25" width="15.28515625" hidden="1" customWidth="1" outlineLevel="1"/>
    <col min="26" max="26" width="18.5703125" style="382" customWidth="1" collapsed="1"/>
    <col min="27" max="27" width="19.42578125" style="382" customWidth="1"/>
    <col min="28" max="28" width="14.85546875" style="382" customWidth="1"/>
    <col min="29" max="29" width="16.140625" style="382" customWidth="1"/>
    <col min="30" max="30" width="20" customWidth="1"/>
    <col min="31" max="31" width="16.7109375" customWidth="1"/>
    <col min="32" max="32" width="14.7109375" customWidth="1"/>
    <col min="33" max="33" width="17.42578125" customWidth="1"/>
    <col min="34" max="35" width="17.42578125" style="532" customWidth="1"/>
    <col min="36" max="37" width="17.5703125" bestFit="1" customWidth="1"/>
    <col min="38" max="38" width="13.7109375" bestFit="1" customWidth="1"/>
    <col min="39" max="39" width="14.140625" bestFit="1" customWidth="1"/>
    <col min="40" max="40" width="18.5703125" style="532" customWidth="1"/>
    <col min="41" max="41" width="14.42578125" style="532" customWidth="1"/>
  </cols>
  <sheetData>
    <row r="1" spans="1:41" ht="15.75" x14ac:dyDescent="0.25">
      <c r="H1" s="610" t="s">
        <v>73</v>
      </c>
      <c r="I1" s="610"/>
    </row>
    <row r="2" spans="1:41" s="112" customFormat="1" ht="93.75" customHeight="1" thickBot="1" x14ac:dyDescent="0.3">
      <c r="A2" s="612" t="s">
        <v>134</v>
      </c>
      <c r="B2" s="612"/>
      <c r="C2" s="612"/>
      <c r="D2" s="612"/>
      <c r="E2" s="612"/>
      <c r="F2" s="612"/>
      <c r="G2" s="612"/>
      <c r="H2" s="612"/>
      <c r="I2" s="612"/>
      <c r="J2" s="612"/>
      <c r="K2" s="612"/>
      <c r="L2" s="612"/>
      <c r="M2" s="612"/>
      <c r="N2" s="612"/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  <c r="AB2" s="612"/>
      <c r="AC2" s="612"/>
      <c r="AD2" s="612"/>
      <c r="AE2" s="612"/>
      <c r="AF2" s="612"/>
      <c r="AG2" s="612"/>
      <c r="AH2" s="612"/>
      <c r="AI2" s="612"/>
      <c r="AJ2" s="612"/>
      <c r="AK2" s="612"/>
      <c r="AL2" s="612"/>
      <c r="AM2" s="612"/>
      <c r="AN2" s="533"/>
      <c r="AO2" s="533"/>
    </row>
    <row r="3" spans="1:41" ht="31.5" customHeight="1" x14ac:dyDescent="0.25">
      <c r="B3" s="635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50" t="s">
        <v>163</v>
      </c>
      <c r="AA3" s="651"/>
      <c r="AB3" s="651"/>
      <c r="AC3" s="652"/>
      <c r="AD3" s="650" t="s">
        <v>162</v>
      </c>
      <c r="AE3" s="651"/>
      <c r="AF3" s="651"/>
      <c r="AG3" s="653"/>
      <c r="AH3" s="654" t="s">
        <v>172</v>
      </c>
      <c r="AI3" s="645"/>
      <c r="AJ3" s="650" t="s">
        <v>171</v>
      </c>
      <c r="AK3" s="651"/>
      <c r="AL3" s="651"/>
      <c r="AM3" s="651"/>
      <c r="AN3" s="644" t="s">
        <v>137</v>
      </c>
      <c r="AO3" s="645"/>
    </row>
    <row r="4" spans="1:41" ht="15.75" x14ac:dyDescent="0.25">
      <c r="B4" s="630" t="s">
        <v>2</v>
      </c>
      <c r="C4" s="631" t="s">
        <v>0</v>
      </c>
      <c r="D4" s="632" t="s">
        <v>3</v>
      </c>
      <c r="E4" s="633"/>
      <c r="F4" s="633"/>
      <c r="G4" s="633" t="s">
        <v>4</v>
      </c>
      <c r="H4" s="633"/>
      <c r="I4" s="633"/>
      <c r="J4" s="633" t="s">
        <v>16</v>
      </c>
      <c r="K4" s="633"/>
      <c r="L4" s="633"/>
      <c r="M4" s="633"/>
      <c r="N4" s="633"/>
      <c r="O4" s="633"/>
      <c r="P4" s="633"/>
      <c r="Q4" s="633" t="s">
        <v>19</v>
      </c>
      <c r="R4" s="633"/>
      <c r="S4" s="633"/>
      <c r="T4" s="633"/>
      <c r="U4" s="633"/>
      <c r="V4" s="633"/>
      <c r="W4" s="633"/>
      <c r="X4" s="633"/>
      <c r="Y4" s="646"/>
      <c r="Z4" s="641" t="s">
        <v>26</v>
      </c>
      <c r="AA4" s="642"/>
      <c r="AB4" s="642"/>
      <c r="AC4" s="647"/>
      <c r="AD4" s="641" t="s">
        <v>26</v>
      </c>
      <c r="AE4" s="642"/>
      <c r="AF4" s="642"/>
      <c r="AG4" s="648"/>
      <c r="AH4" s="649" t="s">
        <v>173</v>
      </c>
      <c r="AI4" s="640" t="s">
        <v>174</v>
      </c>
      <c r="AJ4" s="641" t="s">
        <v>26</v>
      </c>
      <c r="AK4" s="642"/>
      <c r="AL4" s="642"/>
      <c r="AM4" s="642"/>
      <c r="AN4" s="643" t="s">
        <v>138</v>
      </c>
      <c r="AO4" s="640" t="s">
        <v>139</v>
      </c>
    </row>
    <row r="5" spans="1:41" ht="85.5" customHeight="1" x14ac:dyDescent="0.25">
      <c r="B5" s="630"/>
      <c r="C5" s="631"/>
      <c r="D5" s="383" t="s">
        <v>24</v>
      </c>
      <c r="E5" s="384" t="s">
        <v>25</v>
      </c>
      <c r="F5" s="385" t="s">
        <v>30</v>
      </c>
      <c r="G5" s="383" t="s">
        <v>24</v>
      </c>
      <c r="H5" s="384" t="s">
        <v>25</v>
      </c>
      <c r="I5" s="385" t="s">
        <v>30</v>
      </c>
      <c r="J5" s="386" t="s">
        <v>5</v>
      </c>
      <c r="K5" s="384" t="s">
        <v>27</v>
      </c>
      <c r="L5" s="386" t="s">
        <v>29</v>
      </c>
      <c r="M5" s="384" t="s">
        <v>28</v>
      </c>
      <c r="N5" s="387" t="s">
        <v>20</v>
      </c>
      <c r="O5" s="387" t="s">
        <v>21</v>
      </c>
      <c r="P5" s="385" t="s">
        <v>30</v>
      </c>
      <c r="Q5" s="386" t="s">
        <v>5</v>
      </c>
      <c r="R5" s="384" t="s">
        <v>18</v>
      </c>
      <c r="S5" s="386" t="s">
        <v>29</v>
      </c>
      <c r="T5" s="384" t="s">
        <v>28</v>
      </c>
      <c r="U5" s="386" t="s">
        <v>104</v>
      </c>
      <c r="V5" s="384" t="s">
        <v>105</v>
      </c>
      <c r="W5" s="387" t="s">
        <v>20</v>
      </c>
      <c r="X5" s="387" t="s">
        <v>21</v>
      </c>
      <c r="Y5" s="526" t="s">
        <v>30</v>
      </c>
      <c r="Z5" s="513" t="s">
        <v>24</v>
      </c>
      <c r="AA5" s="511" t="s">
        <v>106</v>
      </c>
      <c r="AB5" s="511" t="s">
        <v>69</v>
      </c>
      <c r="AC5" s="531" t="s">
        <v>81</v>
      </c>
      <c r="AD5" s="513" t="s">
        <v>24</v>
      </c>
      <c r="AE5" s="511" t="s">
        <v>106</v>
      </c>
      <c r="AF5" s="511" t="s">
        <v>69</v>
      </c>
      <c r="AG5" s="512" t="s">
        <v>81</v>
      </c>
      <c r="AH5" s="649"/>
      <c r="AI5" s="640"/>
      <c r="AJ5" s="513" t="s">
        <v>24</v>
      </c>
      <c r="AK5" s="511" t="s">
        <v>106</v>
      </c>
      <c r="AL5" s="511" t="s">
        <v>69</v>
      </c>
      <c r="AM5" s="511" t="s">
        <v>81</v>
      </c>
      <c r="AN5" s="643"/>
      <c r="AO5" s="640"/>
    </row>
    <row r="6" spans="1:41" s="382" customFormat="1" ht="24" x14ac:dyDescent="0.25">
      <c r="A6" s="602"/>
      <c r="B6" s="168" t="s">
        <v>1</v>
      </c>
      <c r="C6" s="391" t="s">
        <v>107</v>
      </c>
      <c r="D6" s="392">
        <f t="shared" ref="D6:E6" si="0">SUM(D7:D13)</f>
        <v>0</v>
      </c>
      <c r="E6" s="392">
        <f t="shared" si="0"/>
        <v>0</v>
      </c>
      <c r="F6" s="392" t="e">
        <f t="shared" ref="F6:F13" si="1">E6/D6</f>
        <v>#DIV/0!</v>
      </c>
      <c r="G6" s="392">
        <f t="shared" ref="G6:H6" si="2">SUM(G7:G13)</f>
        <v>0</v>
      </c>
      <c r="H6" s="392">
        <f t="shared" si="2"/>
        <v>0</v>
      </c>
      <c r="I6" s="392" t="e">
        <f t="shared" ref="I6:I21" si="3">H6/G6</f>
        <v>#DIV/0!</v>
      </c>
      <c r="J6" s="392">
        <f t="shared" ref="J6:M6" si="4">SUM(J7:J13)</f>
        <v>14164.949000000001</v>
      </c>
      <c r="K6" s="392">
        <f t="shared" si="4"/>
        <v>44476.25</v>
      </c>
      <c r="L6" s="392">
        <f t="shared" si="4"/>
        <v>29.064</v>
      </c>
      <c r="M6" s="392">
        <f t="shared" si="4"/>
        <v>25272.826000000001</v>
      </c>
      <c r="N6" s="392">
        <f t="shared" ref="N6:N13" si="5">J6</f>
        <v>14164.949000000001</v>
      </c>
      <c r="O6" s="392">
        <f t="shared" ref="O6:O13" si="6">K6+M6</f>
        <v>69749.076000000001</v>
      </c>
      <c r="P6" s="392">
        <f>O6/N6</f>
        <v>4.9240612161752226</v>
      </c>
      <c r="Q6" s="392">
        <f t="shared" ref="Q6:V6" si="7">SUM(Q7:Q13)</f>
        <v>23047.84</v>
      </c>
      <c r="R6" s="392">
        <f t="shared" si="7"/>
        <v>43262.03</v>
      </c>
      <c r="S6" s="392">
        <f t="shared" si="7"/>
        <v>29.51</v>
      </c>
      <c r="T6" s="392">
        <f t="shared" si="7"/>
        <v>26195.303</v>
      </c>
      <c r="U6" s="392">
        <f t="shared" si="7"/>
        <v>48.503</v>
      </c>
      <c r="V6" s="392">
        <f t="shared" si="7"/>
        <v>11945.064</v>
      </c>
      <c r="W6" s="392">
        <f>Q6</f>
        <v>23047.84</v>
      </c>
      <c r="X6" s="392">
        <f>R6+T6+V6</f>
        <v>81402.396999999997</v>
      </c>
      <c r="Y6" s="527">
        <f>X6/W6</f>
        <v>3.5318883244590382</v>
      </c>
      <c r="Z6" s="544">
        <f t="shared" ref="Z6:AA40" si="8">W6+N6+G6+D6</f>
        <v>37212.789000000004</v>
      </c>
      <c r="AA6" s="545">
        <f t="shared" si="8"/>
        <v>151151.473</v>
      </c>
      <c r="AB6" s="545">
        <f>IFERROR(AA6/Z6,0)</f>
        <v>4.0618152270177861</v>
      </c>
      <c r="AC6" s="546">
        <f>AB6*1.2</f>
        <v>4.8741782724213429</v>
      </c>
      <c r="AD6" s="544">
        <v>10977.115000000002</v>
      </c>
      <c r="AE6" s="545">
        <v>45108.523999999998</v>
      </c>
      <c r="AF6" s="545">
        <v>4.1093241712417141</v>
      </c>
      <c r="AG6" s="547">
        <v>4.9311890054900571</v>
      </c>
      <c r="AH6" s="541">
        <f>IFERROR(AB6/AF6*100,0)</f>
        <v>98.843874509672176</v>
      </c>
      <c r="AI6" s="538">
        <f>IFERROR(Z6/AD6*100,0)</f>
        <v>339.00336290546289</v>
      </c>
      <c r="AJ6" s="548">
        <v>6700.6509999999998</v>
      </c>
      <c r="AK6" s="549">
        <v>28538.318999999996</v>
      </c>
      <c r="AL6" s="549">
        <v>4.2590367712032755</v>
      </c>
      <c r="AM6" s="549">
        <v>5.1108441254439301</v>
      </c>
      <c r="AN6" s="534">
        <f>IFERROR(AF6/AL6*100,0)</f>
        <v>96.484824902808626</v>
      </c>
      <c r="AO6" s="535">
        <f>IFERROR(AD6/AJ6*100,0)</f>
        <v>163.8216197202332</v>
      </c>
    </row>
    <row r="7" spans="1:41" ht="17.25" x14ac:dyDescent="0.25">
      <c r="A7" s="602"/>
      <c r="B7" s="179" t="s">
        <v>7</v>
      </c>
      <c r="C7" s="393" t="s">
        <v>108</v>
      </c>
      <c r="D7" s="394">
        <v>0</v>
      </c>
      <c r="E7" s="394">
        <v>0</v>
      </c>
      <c r="F7" s="392" t="e">
        <f t="shared" si="1"/>
        <v>#DIV/0!</v>
      </c>
      <c r="G7" s="394">
        <v>0</v>
      </c>
      <c r="H7" s="394">
        <v>0</v>
      </c>
      <c r="I7" s="392" t="e">
        <f t="shared" si="3"/>
        <v>#DIV/0!</v>
      </c>
      <c r="J7" s="394">
        <v>11209.308000000001</v>
      </c>
      <c r="K7" s="394">
        <v>35095.953999999998</v>
      </c>
      <c r="L7" s="394">
        <v>20.905000000000001</v>
      </c>
      <c r="M7" s="394">
        <v>18238.081999999999</v>
      </c>
      <c r="N7" s="395">
        <f t="shared" si="5"/>
        <v>11209.308000000001</v>
      </c>
      <c r="O7" s="395">
        <f t="shared" si="6"/>
        <v>53334.035999999993</v>
      </c>
      <c r="P7" s="392">
        <f t="shared" ref="P7:P30" si="9">O7/N7</f>
        <v>4.7580132511302207</v>
      </c>
      <c r="Q7" s="396">
        <v>0</v>
      </c>
      <c r="R7" s="396">
        <v>0</v>
      </c>
      <c r="S7" s="396">
        <v>0</v>
      </c>
      <c r="T7" s="396">
        <v>0</v>
      </c>
      <c r="U7" s="396">
        <v>0</v>
      </c>
      <c r="V7" s="396">
        <v>0</v>
      </c>
      <c r="W7" s="395">
        <f t="shared" ref="W7:W30" si="10">Q7</f>
        <v>0</v>
      </c>
      <c r="X7" s="392">
        <f t="shared" ref="X7:X30" si="11">R7+T7+V7</f>
        <v>0</v>
      </c>
      <c r="Y7" s="527" t="e">
        <f t="shared" ref="Y7:Y30" si="12">X7/W7</f>
        <v>#DIV/0!</v>
      </c>
      <c r="Z7" s="550">
        <f t="shared" si="8"/>
        <v>11209.308000000001</v>
      </c>
      <c r="AA7" s="551">
        <f t="shared" si="8"/>
        <v>53334.035999999993</v>
      </c>
      <c r="AB7" s="545">
        <f t="shared" ref="AB7:AB40" si="13">IFERROR(AA7/Z7,0)</f>
        <v>4.7580132511302207</v>
      </c>
      <c r="AC7" s="546">
        <f t="shared" ref="AC7:AC30" si="14">AB7*1.2</f>
        <v>5.7096159013562646</v>
      </c>
      <c r="AD7" s="550">
        <v>1161.2629999999999</v>
      </c>
      <c r="AE7" s="551">
        <v>4785.6840000000002</v>
      </c>
      <c r="AF7" s="545">
        <v>4.1211026270534754</v>
      </c>
      <c r="AG7" s="547">
        <v>4.9453231524641703</v>
      </c>
      <c r="AH7" s="541">
        <f t="shared" ref="AH7:AH40" si="15">IFERROR(AB7/AF7*100,0)</f>
        <v>115.45485957800878</v>
      </c>
      <c r="AI7" s="538">
        <f t="shared" ref="AI7:AI40" si="16">IFERROR(Z7/AD7*100,0)</f>
        <v>965.26867729360197</v>
      </c>
      <c r="AJ7" s="552"/>
      <c r="AK7" s="553"/>
      <c r="AL7" s="549"/>
      <c r="AM7" s="549"/>
      <c r="AN7" s="534">
        <f t="shared" ref="AN7:AN40" si="17">IFERROR(AF7/AL7*100,0)</f>
        <v>0</v>
      </c>
      <c r="AO7" s="535">
        <f t="shared" ref="AO7:AO40" si="18">IFERROR(AD7/AJ7*100,0)</f>
        <v>0</v>
      </c>
    </row>
    <row r="8" spans="1:41" ht="17.25" x14ac:dyDescent="0.25">
      <c r="A8" s="602"/>
      <c r="B8" s="179" t="s">
        <v>8</v>
      </c>
      <c r="C8" s="393" t="s">
        <v>109</v>
      </c>
      <c r="D8" s="394">
        <v>0</v>
      </c>
      <c r="E8" s="394">
        <v>0</v>
      </c>
      <c r="F8" s="392" t="e">
        <f t="shared" si="1"/>
        <v>#DIV/0!</v>
      </c>
      <c r="G8" s="394">
        <v>0</v>
      </c>
      <c r="H8" s="394">
        <v>0</v>
      </c>
      <c r="I8" s="392" t="e">
        <f t="shared" si="3"/>
        <v>#DIV/0!</v>
      </c>
      <c r="J8" s="394">
        <v>0</v>
      </c>
      <c r="K8" s="394">
        <v>0</v>
      </c>
      <c r="L8" s="394">
        <v>0</v>
      </c>
      <c r="M8" s="394">
        <v>0</v>
      </c>
      <c r="N8" s="395">
        <f t="shared" si="5"/>
        <v>0</v>
      </c>
      <c r="O8" s="395">
        <f t="shared" si="6"/>
        <v>0</v>
      </c>
      <c r="P8" s="392" t="e">
        <f t="shared" si="9"/>
        <v>#DIV/0!</v>
      </c>
      <c r="Q8" s="396">
        <v>0</v>
      </c>
      <c r="R8" s="396">
        <v>0</v>
      </c>
      <c r="S8" s="396">
        <v>0</v>
      </c>
      <c r="T8" s="396">
        <v>0</v>
      </c>
      <c r="U8" s="396">
        <v>0</v>
      </c>
      <c r="V8" s="396">
        <v>0</v>
      </c>
      <c r="W8" s="395">
        <f t="shared" si="10"/>
        <v>0</v>
      </c>
      <c r="X8" s="392">
        <f t="shared" si="11"/>
        <v>0</v>
      </c>
      <c r="Y8" s="527" t="e">
        <f t="shared" si="12"/>
        <v>#DIV/0!</v>
      </c>
      <c r="Z8" s="550">
        <f t="shared" si="8"/>
        <v>0</v>
      </c>
      <c r="AA8" s="551">
        <f t="shared" si="8"/>
        <v>0</v>
      </c>
      <c r="AB8" s="545">
        <f t="shared" si="13"/>
        <v>0</v>
      </c>
      <c r="AC8" s="546">
        <f t="shared" si="14"/>
        <v>0</v>
      </c>
      <c r="AD8" s="550">
        <v>0</v>
      </c>
      <c r="AE8" s="551">
        <v>0</v>
      </c>
      <c r="AF8" s="545"/>
      <c r="AG8" s="547"/>
      <c r="AH8" s="541">
        <f t="shared" si="15"/>
        <v>0</v>
      </c>
      <c r="AI8" s="538">
        <f t="shared" si="16"/>
        <v>0</v>
      </c>
      <c r="AJ8" s="552"/>
      <c r="AK8" s="553"/>
      <c r="AL8" s="549"/>
      <c r="AM8" s="549"/>
      <c r="AN8" s="534">
        <f t="shared" si="17"/>
        <v>0</v>
      </c>
      <c r="AO8" s="535">
        <f t="shared" si="18"/>
        <v>0</v>
      </c>
    </row>
    <row r="9" spans="1:41" ht="17.25" x14ac:dyDescent="0.25">
      <c r="A9" s="602"/>
      <c r="B9" s="179" t="s">
        <v>9</v>
      </c>
      <c r="C9" s="393" t="s">
        <v>110</v>
      </c>
      <c r="D9" s="394">
        <v>0</v>
      </c>
      <c r="E9" s="394">
        <v>0</v>
      </c>
      <c r="F9" s="392" t="e">
        <f t="shared" si="1"/>
        <v>#DIV/0!</v>
      </c>
      <c r="G9" s="394">
        <v>0</v>
      </c>
      <c r="H9" s="394">
        <v>0</v>
      </c>
      <c r="I9" s="392" t="e">
        <f t="shared" si="3"/>
        <v>#DIV/0!</v>
      </c>
      <c r="J9" s="394">
        <v>0</v>
      </c>
      <c r="K9" s="394">
        <v>0</v>
      </c>
      <c r="L9" s="394">
        <v>0</v>
      </c>
      <c r="M9" s="394">
        <v>0</v>
      </c>
      <c r="N9" s="395">
        <f t="shared" si="5"/>
        <v>0</v>
      </c>
      <c r="O9" s="395">
        <f t="shared" si="6"/>
        <v>0</v>
      </c>
      <c r="P9" s="392" t="e">
        <f t="shared" si="9"/>
        <v>#DIV/0!</v>
      </c>
      <c r="Q9" s="396">
        <v>0</v>
      </c>
      <c r="R9" s="396">
        <v>0</v>
      </c>
      <c r="S9" s="396">
        <v>0</v>
      </c>
      <c r="T9" s="396">
        <v>0</v>
      </c>
      <c r="U9" s="396">
        <v>0</v>
      </c>
      <c r="V9" s="396">
        <v>0</v>
      </c>
      <c r="W9" s="395">
        <f t="shared" si="10"/>
        <v>0</v>
      </c>
      <c r="X9" s="392">
        <f t="shared" si="11"/>
        <v>0</v>
      </c>
      <c r="Y9" s="527" t="e">
        <f t="shared" si="12"/>
        <v>#DIV/0!</v>
      </c>
      <c r="Z9" s="550">
        <f t="shared" si="8"/>
        <v>0</v>
      </c>
      <c r="AA9" s="551">
        <f t="shared" si="8"/>
        <v>0</v>
      </c>
      <c r="AB9" s="545">
        <f t="shared" si="13"/>
        <v>0</v>
      </c>
      <c r="AC9" s="546">
        <f t="shared" si="14"/>
        <v>0</v>
      </c>
      <c r="AD9" s="550">
        <v>0</v>
      </c>
      <c r="AE9" s="551">
        <v>0</v>
      </c>
      <c r="AF9" s="545"/>
      <c r="AG9" s="547"/>
      <c r="AH9" s="541">
        <f t="shared" si="15"/>
        <v>0</v>
      </c>
      <c r="AI9" s="538">
        <f t="shared" si="16"/>
        <v>0</v>
      </c>
      <c r="AJ9" s="552"/>
      <c r="AK9" s="553"/>
      <c r="AL9" s="549"/>
      <c r="AM9" s="549"/>
      <c r="AN9" s="534">
        <f t="shared" si="17"/>
        <v>0</v>
      </c>
      <c r="AO9" s="535">
        <f t="shared" si="18"/>
        <v>0</v>
      </c>
    </row>
    <row r="10" spans="1:41" ht="17.25" x14ac:dyDescent="0.25">
      <c r="A10" s="602"/>
      <c r="B10" s="179" t="s">
        <v>10</v>
      </c>
      <c r="C10" s="393" t="s">
        <v>111</v>
      </c>
      <c r="D10" s="394">
        <v>0</v>
      </c>
      <c r="E10" s="394">
        <v>0</v>
      </c>
      <c r="F10" s="392" t="e">
        <f t="shared" si="1"/>
        <v>#DIV/0!</v>
      </c>
      <c r="G10" s="394">
        <v>0</v>
      </c>
      <c r="H10" s="394">
        <v>0</v>
      </c>
      <c r="I10" s="392" t="e">
        <f t="shared" si="3"/>
        <v>#DIV/0!</v>
      </c>
      <c r="J10" s="394">
        <v>2118.12</v>
      </c>
      <c r="K10" s="394">
        <v>6710.5630000000001</v>
      </c>
      <c r="L10" s="394">
        <v>6.1449999999999996</v>
      </c>
      <c r="M10" s="394">
        <v>5313.3429999999998</v>
      </c>
      <c r="N10" s="395">
        <f t="shared" si="5"/>
        <v>2118.12</v>
      </c>
      <c r="O10" s="395">
        <f t="shared" si="6"/>
        <v>12023.905999999999</v>
      </c>
      <c r="P10" s="392">
        <f t="shared" si="9"/>
        <v>5.6766878174985367</v>
      </c>
      <c r="Q10" s="396">
        <v>0</v>
      </c>
      <c r="R10" s="396">
        <v>0</v>
      </c>
      <c r="S10" s="396">
        <v>0</v>
      </c>
      <c r="T10" s="396">
        <v>0</v>
      </c>
      <c r="U10" s="396">
        <v>0</v>
      </c>
      <c r="V10" s="396">
        <v>0</v>
      </c>
      <c r="W10" s="395">
        <f t="shared" si="10"/>
        <v>0</v>
      </c>
      <c r="X10" s="392">
        <f t="shared" si="11"/>
        <v>0</v>
      </c>
      <c r="Y10" s="527" t="e">
        <f t="shared" si="12"/>
        <v>#DIV/0!</v>
      </c>
      <c r="Z10" s="550">
        <f t="shared" si="8"/>
        <v>2118.12</v>
      </c>
      <c r="AA10" s="551">
        <f t="shared" si="8"/>
        <v>12023.905999999999</v>
      </c>
      <c r="AB10" s="545">
        <f t="shared" si="13"/>
        <v>5.6766878174985367</v>
      </c>
      <c r="AC10" s="546">
        <f t="shared" si="14"/>
        <v>6.8120253809982438</v>
      </c>
      <c r="AD10" s="550">
        <v>889.82899999999995</v>
      </c>
      <c r="AE10" s="551">
        <v>4231.7979999999998</v>
      </c>
      <c r="AF10" s="545">
        <v>4.7557429573547276</v>
      </c>
      <c r="AG10" s="547">
        <v>5.7068915488256726</v>
      </c>
      <c r="AH10" s="541">
        <f t="shared" si="15"/>
        <v>119.36489983588312</v>
      </c>
      <c r="AI10" s="538">
        <f t="shared" si="16"/>
        <v>238.0367463861034</v>
      </c>
      <c r="AJ10" s="552">
        <v>6700.6509999999998</v>
      </c>
      <c r="AK10" s="553">
        <v>28538.318999999996</v>
      </c>
      <c r="AL10" s="549">
        <v>4.2590367712032755</v>
      </c>
      <c r="AM10" s="549">
        <v>5.1108441254439301</v>
      </c>
      <c r="AN10" s="534">
        <f t="shared" si="17"/>
        <v>111.66240661526669</v>
      </c>
      <c r="AO10" s="535">
        <f t="shared" si="18"/>
        <v>13.279739535755555</v>
      </c>
    </row>
    <row r="11" spans="1:41" ht="17.25" x14ac:dyDescent="0.25">
      <c r="A11" s="602"/>
      <c r="B11" s="179" t="s">
        <v>11</v>
      </c>
      <c r="C11" s="393" t="s">
        <v>112</v>
      </c>
      <c r="D11" s="394">
        <v>0</v>
      </c>
      <c r="E11" s="394">
        <v>0</v>
      </c>
      <c r="F11" s="392" t="e">
        <f t="shared" si="1"/>
        <v>#DIV/0!</v>
      </c>
      <c r="G11" s="394">
        <v>0</v>
      </c>
      <c r="H11" s="394">
        <v>0</v>
      </c>
      <c r="I11" s="392" t="e">
        <f t="shared" si="3"/>
        <v>#DIV/0!</v>
      </c>
      <c r="J11" s="394">
        <v>0</v>
      </c>
      <c r="K11" s="394">
        <v>0</v>
      </c>
      <c r="L11" s="394">
        <v>0</v>
      </c>
      <c r="M11" s="394">
        <v>0</v>
      </c>
      <c r="N11" s="395">
        <f t="shared" si="5"/>
        <v>0</v>
      </c>
      <c r="O11" s="395">
        <f t="shared" si="6"/>
        <v>0</v>
      </c>
      <c r="P11" s="392" t="e">
        <f t="shared" si="9"/>
        <v>#DIV/0!</v>
      </c>
      <c r="Q11" s="396">
        <v>18062.407999999999</v>
      </c>
      <c r="R11" s="396">
        <v>34530.561999999998</v>
      </c>
      <c r="S11" s="396">
        <v>27.75</v>
      </c>
      <c r="T11" s="396">
        <v>24675.24</v>
      </c>
      <c r="U11" s="396">
        <v>34.28</v>
      </c>
      <c r="V11" s="396">
        <v>8302.616</v>
      </c>
      <c r="W11" s="395">
        <f t="shared" si="10"/>
        <v>18062.407999999999</v>
      </c>
      <c r="X11" s="392">
        <f t="shared" si="11"/>
        <v>67508.417999999991</v>
      </c>
      <c r="Y11" s="527">
        <f t="shared" si="12"/>
        <v>3.7375093066217966</v>
      </c>
      <c r="Z11" s="550">
        <f t="shared" si="8"/>
        <v>18062.407999999999</v>
      </c>
      <c r="AA11" s="551">
        <f t="shared" si="8"/>
        <v>67508.417999999991</v>
      </c>
      <c r="AB11" s="545">
        <f t="shared" si="13"/>
        <v>3.7375093066217966</v>
      </c>
      <c r="AC11" s="546">
        <f t="shared" si="14"/>
        <v>4.4850111679461557</v>
      </c>
      <c r="AD11" s="550">
        <v>3486.4540000000002</v>
      </c>
      <c r="AE11" s="551">
        <v>12204.508</v>
      </c>
      <c r="AF11" s="545">
        <v>3.5005504159813952</v>
      </c>
      <c r="AG11" s="547">
        <v>4.2006604991776744</v>
      </c>
      <c r="AH11" s="541">
        <f t="shared" si="15"/>
        <v>106.76918948399059</v>
      </c>
      <c r="AI11" s="538">
        <f t="shared" si="16"/>
        <v>518.07389399085707</v>
      </c>
      <c r="AJ11" s="552"/>
      <c r="AK11" s="553"/>
      <c r="AL11" s="549"/>
      <c r="AM11" s="549"/>
      <c r="AN11" s="534">
        <f t="shared" si="17"/>
        <v>0</v>
      </c>
      <c r="AO11" s="535">
        <f t="shared" si="18"/>
        <v>0</v>
      </c>
    </row>
    <row r="12" spans="1:41" ht="17.25" x14ac:dyDescent="0.25">
      <c r="A12" s="602"/>
      <c r="B12" s="179" t="s">
        <v>12</v>
      </c>
      <c r="C12" s="393" t="s">
        <v>113</v>
      </c>
      <c r="D12" s="394">
        <v>0</v>
      </c>
      <c r="E12" s="394">
        <v>0</v>
      </c>
      <c r="F12" s="392" t="e">
        <f t="shared" si="1"/>
        <v>#DIV/0!</v>
      </c>
      <c r="G12" s="394">
        <v>0</v>
      </c>
      <c r="H12" s="394">
        <v>0</v>
      </c>
      <c r="I12" s="392" t="e">
        <f t="shared" si="3"/>
        <v>#DIV/0!</v>
      </c>
      <c r="J12" s="394">
        <v>0</v>
      </c>
      <c r="K12" s="394">
        <v>0</v>
      </c>
      <c r="L12" s="394">
        <v>0</v>
      </c>
      <c r="M12" s="394">
        <v>0</v>
      </c>
      <c r="N12" s="395">
        <f t="shared" si="5"/>
        <v>0</v>
      </c>
      <c r="O12" s="395">
        <f t="shared" si="6"/>
        <v>0</v>
      </c>
      <c r="P12" s="392" t="e">
        <f t="shared" si="9"/>
        <v>#DIV/0!</v>
      </c>
      <c r="Q12" s="396">
        <v>0</v>
      </c>
      <c r="R12" s="396">
        <v>0</v>
      </c>
      <c r="S12" s="396">
        <v>0</v>
      </c>
      <c r="T12" s="396">
        <v>0</v>
      </c>
      <c r="U12" s="396">
        <v>0</v>
      </c>
      <c r="V12" s="396">
        <v>0</v>
      </c>
      <c r="W12" s="395">
        <f t="shared" si="10"/>
        <v>0</v>
      </c>
      <c r="X12" s="392">
        <f t="shared" si="11"/>
        <v>0</v>
      </c>
      <c r="Y12" s="527" t="e">
        <f t="shared" si="12"/>
        <v>#DIV/0!</v>
      </c>
      <c r="Z12" s="550">
        <f t="shared" si="8"/>
        <v>0</v>
      </c>
      <c r="AA12" s="551">
        <f t="shared" si="8"/>
        <v>0</v>
      </c>
      <c r="AB12" s="545">
        <f t="shared" si="13"/>
        <v>0</v>
      </c>
      <c r="AC12" s="546">
        <f t="shared" si="14"/>
        <v>0</v>
      </c>
      <c r="AD12" s="550">
        <v>0</v>
      </c>
      <c r="AE12" s="551">
        <v>0</v>
      </c>
      <c r="AF12" s="545"/>
      <c r="AG12" s="547"/>
      <c r="AH12" s="541">
        <f t="shared" si="15"/>
        <v>0</v>
      </c>
      <c r="AI12" s="538">
        <f t="shared" si="16"/>
        <v>0</v>
      </c>
      <c r="AJ12" s="552"/>
      <c r="AK12" s="553"/>
      <c r="AL12" s="549"/>
      <c r="AM12" s="549"/>
      <c r="AN12" s="534">
        <f t="shared" si="17"/>
        <v>0</v>
      </c>
      <c r="AO12" s="535">
        <f t="shared" si="18"/>
        <v>0</v>
      </c>
    </row>
    <row r="13" spans="1:41" ht="17.25" x14ac:dyDescent="0.25">
      <c r="A13" s="602"/>
      <c r="B13" s="179" t="s">
        <v>170</v>
      </c>
      <c r="C13" s="393" t="s">
        <v>114</v>
      </c>
      <c r="D13" s="394">
        <v>0</v>
      </c>
      <c r="E13" s="394">
        <v>0</v>
      </c>
      <c r="F13" s="392" t="e">
        <f t="shared" si="1"/>
        <v>#DIV/0!</v>
      </c>
      <c r="G13" s="394">
        <v>0</v>
      </c>
      <c r="H13" s="394">
        <v>0</v>
      </c>
      <c r="I13" s="392" t="e">
        <f t="shared" si="3"/>
        <v>#DIV/0!</v>
      </c>
      <c r="J13" s="394">
        <v>837.52099999999996</v>
      </c>
      <c r="K13" s="394">
        <v>2669.7330000000002</v>
      </c>
      <c r="L13" s="394">
        <v>2.0139999999999998</v>
      </c>
      <c r="M13" s="394">
        <v>1721.4010000000001</v>
      </c>
      <c r="N13" s="395">
        <f t="shared" si="5"/>
        <v>837.52099999999996</v>
      </c>
      <c r="O13" s="395">
        <f t="shared" si="6"/>
        <v>4391.134</v>
      </c>
      <c r="P13" s="392">
        <f t="shared" si="9"/>
        <v>5.2430136080169936</v>
      </c>
      <c r="Q13" s="396">
        <v>4985.4319999999998</v>
      </c>
      <c r="R13" s="396">
        <v>8731.4680000000008</v>
      </c>
      <c r="S13" s="396">
        <v>1.76</v>
      </c>
      <c r="T13" s="396">
        <v>1520.0630000000001</v>
      </c>
      <c r="U13" s="396">
        <v>14.223000000000001</v>
      </c>
      <c r="V13" s="396">
        <v>3642.4479999999999</v>
      </c>
      <c r="W13" s="395">
        <f t="shared" si="10"/>
        <v>4985.4319999999998</v>
      </c>
      <c r="X13" s="392">
        <f t="shared" si="11"/>
        <v>13893.979000000001</v>
      </c>
      <c r="Y13" s="527">
        <f t="shared" si="12"/>
        <v>2.7869157577517858</v>
      </c>
      <c r="Z13" s="550">
        <f t="shared" si="8"/>
        <v>5822.9529999999995</v>
      </c>
      <c r="AA13" s="551">
        <f t="shared" si="8"/>
        <v>18285.113000000001</v>
      </c>
      <c r="AB13" s="545">
        <f t="shared" si="13"/>
        <v>3.140178703142547</v>
      </c>
      <c r="AC13" s="546">
        <f t="shared" si="14"/>
        <v>3.7682144437710563</v>
      </c>
      <c r="AD13" s="550">
        <v>5439.5690000000004</v>
      </c>
      <c r="AE13" s="551">
        <v>23886.534</v>
      </c>
      <c r="AF13" s="545">
        <v>4.3912548953786592</v>
      </c>
      <c r="AG13" s="547">
        <v>5.2695058744543912</v>
      </c>
      <c r="AH13" s="541">
        <f t="shared" si="15"/>
        <v>71.509825276762228</v>
      </c>
      <c r="AI13" s="538">
        <f t="shared" si="16"/>
        <v>107.04805840315656</v>
      </c>
      <c r="AJ13" s="552"/>
      <c r="AK13" s="553"/>
      <c r="AL13" s="549"/>
      <c r="AM13" s="549"/>
      <c r="AN13" s="534">
        <f t="shared" si="17"/>
        <v>0</v>
      </c>
      <c r="AO13" s="535">
        <f t="shared" si="18"/>
        <v>0</v>
      </c>
    </row>
    <row r="14" spans="1:41" s="382" customFormat="1" ht="24" x14ac:dyDescent="0.25">
      <c r="A14" s="602"/>
      <c r="B14" s="168" t="s">
        <v>17</v>
      </c>
      <c r="C14" s="391" t="s">
        <v>115</v>
      </c>
      <c r="D14" s="392">
        <f t="shared" ref="D14:E14" si="19">SUM(D15:D21)</f>
        <v>0</v>
      </c>
      <c r="E14" s="392">
        <f t="shared" si="19"/>
        <v>0</v>
      </c>
      <c r="F14" s="392" t="e">
        <f>E14/D14</f>
        <v>#DIV/0!</v>
      </c>
      <c r="G14" s="392">
        <f t="shared" ref="G14:H14" si="20">SUM(G15:G21)</f>
        <v>0</v>
      </c>
      <c r="H14" s="392">
        <f t="shared" si="20"/>
        <v>0</v>
      </c>
      <c r="I14" s="392" t="e">
        <f t="shared" si="3"/>
        <v>#DIV/0!</v>
      </c>
      <c r="J14" s="392">
        <f t="shared" ref="J14:M14" si="21">SUM(J15:J21)</f>
        <v>127619.22900000002</v>
      </c>
      <c r="K14" s="392">
        <f t="shared" si="21"/>
        <v>503220.02399999998</v>
      </c>
      <c r="L14" s="392">
        <f t="shared" si="21"/>
        <v>196.01899999999998</v>
      </c>
      <c r="M14" s="392">
        <f t="shared" si="21"/>
        <v>170919.97899999999</v>
      </c>
      <c r="N14" s="392">
        <f>J14</f>
        <v>127619.22900000002</v>
      </c>
      <c r="O14" s="392">
        <f>K14+M14</f>
        <v>674140.00300000003</v>
      </c>
      <c r="P14" s="392">
        <f t="shared" si="9"/>
        <v>5.2824328142587342</v>
      </c>
      <c r="Q14" s="392">
        <f t="shared" ref="Q14:V14" si="22">SUM(Q15:Q21)</f>
        <v>107013.08199999999</v>
      </c>
      <c r="R14" s="392">
        <f t="shared" si="22"/>
        <v>255884.60100000002</v>
      </c>
      <c r="S14" s="392">
        <f t="shared" si="22"/>
        <v>139.97900000000004</v>
      </c>
      <c r="T14" s="392">
        <f t="shared" si="22"/>
        <v>122329.894</v>
      </c>
      <c r="U14" s="392">
        <f t="shared" si="22"/>
        <v>158.40899999999999</v>
      </c>
      <c r="V14" s="392">
        <f t="shared" si="22"/>
        <v>136370.56699999998</v>
      </c>
      <c r="W14" s="392">
        <f t="shared" si="10"/>
        <v>107013.08199999999</v>
      </c>
      <c r="X14" s="392">
        <f t="shared" si="11"/>
        <v>514585.06199999998</v>
      </c>
      <c r="Y14" s="527">
        <f t="shared" si="12"/>
        <v>4.8086182771560582</v>
      </c>
      <c r="Z14" s="544">
        <f t="shared" si="8"/>
        <v>234632.31100000002</v>
      </c>
      <c r="AA14" s="545">
        <f t="shared" si="8"/>
        <v>1188725.0649999999</v>
      </c>
      <c r="AB14" s="545">
        <f t="shared" si="13"/>
        <v>5.0663314866297329</v>
      </c>
      <c r="AC14" s="546">
        <f t="shared" si="14"/>
        <v>6.0795977839556796</v>
      </c>
      <c r="AD14" s="544">
        <v>217157.39600000001</v>
      </c>
      <c r="AE14" s="545">
        <v>1014209.0449999999</v>
      </c>
      <c r="AF14" s="545">
        <v>4.6703868423620252</v>
      </c>
      <c r="AG14" s="547">
        <v>5.60446421083443</v>
      </c>
      <c r="AH14" s="541">
        <f t="shared" si="15"/>
        <v>108.47776977864774</v>
      </c>
      <c r="AI14" s="538">
        <f t="shared" si="16"/>
        <v>108.04711942668534</v>
      </c>
      <c r="AJ14" s="548">
        <v>219523.27999999997</v>
      </c>
      <c r="AK14" s="549">
        <v>989709.5689999999</v>
      </c>
      <c r="AL14" s="549">
        <v>4.5084492587756522</v>
      </c>
      <c r="AM14" s="549">
        <v>5.4101391105307828</v>
      </c>
      <c r="AN14" s="534">
        <f t="shared" si="17"/>
        <v>103.59186882875886</v>
      </c>
      <c r="AO14" s="535">
        <f t="shared" si="18"/>
        <v>98.92226282333246</v>
      </c>
    </row>
    <row r="15" spans="1:41" ht="17.25" x14ac:dyDescent="0.25">
      <c r="A15" s="602"/>
      <c r="B15" s="179" t="s">
        <v>7</v>
      </c>
      <c r="C15" s="393" t="s">
        <v>116</v>
      </c>
      <c r="D15" s="394">
        <v>0</v>
      </c>
      <c r="E15" s="394">
        <v>0</v>
      </c>
      <c r="F15" s="392" t="e">
        <f t="shared" ref="F15:F31" si="23">E15/D15</f>
        <v>#DIV/0!</v>
      </c>
      <c r="G15" s="394">
        <v>0</v>
      </c>
      <c r="H15" s="394">
        <v>0</v>
      </c>
      <c r="I15" s="392" t="e">
        <f t="shared" si="3"/>
        <v>#DIV/0!</v>
      </c>
      <c r="J15" s="396">
        <v>12036.675999999999</v>
      </c>
      <c r="K15" s="396">
        <v>45929.212</v>
      </c>
      <c r="L15" s="396">
        <v>23.491</v>
      </c>
      <c r="M15" s="396">
        <v>20449.374</v>
      </c>
      <c r="N15" s="395">
        <f t="shared" ref="N15:N30" si="24">J15</f>
        <v>12036.675999999999</v>
      </c>
      <c r="O15" s="395">
        <f>K15+M15</f>
        <v>66378.585999999996</v>
      </c>
      <c r="P15" s="392">
        <f t="shared" si="9"/>
        <v>5.5146940899630428</v>
      </c>
      <c r="Q15" s="396">
        <v>15333.460999999999</v>
      </c>
      <c r="R15" s="396">
        <v>32644.053</v>
      </c>
      <c r="S15" s="396">
        <v>21.414999999999999</v>
      </c>
      <c r="T15" s="396">
        <v>18823.339</v>
      </c>
      <c r="U15" s="396">
        <v>25.975000000000001</v>
      </c>
      <c r="V15" s="396">
        <v>9584.8450000000012</v>
      </c>
      <c r="W15" s="395">
        <f>Q15</f>
        <v>15333.460999999999</v>
      </c>
      <c r="X15" s="392">
        <f t="shared" si="11"/>
        <v>61052.237000000001</v>
      </c>
      <c r="Y15" s="527">
        <f t="shared" si="12"/>
        <v>3.9816344789998817</v>
      </c>
      <c r="Z15" s="550">
        <f t="shared" si="8"/>
        <v>27370.136999999999</v>
      </c>
      <c r="AA15" s="551">
        <f t="shared" si="8"/>
        <v>127430.823</v>
      </c>
      <c r="AB15" s="545">
        <f t="shared" si="13"/>
        <v>4.6558343131420941</v>
      </c>
      <c r="AC15" s="546">
        <f t="shared" si="14"/>
        <v>5.5870011757705127</v>
      </c>
      <c r="AD15" s="550">
        <v>141556.88099999999</v>
      </c>
      <c r="AE15" s="551">
        <v>649106.32499999995</v>
      </c>
      <c r="AF15" s="545">
        <v>4.5854805532201572</v>
      </c>
      <c r="AG15" s="547">
        <v>5.5025766638641889</v>
      </c>
      <c r="AH15" s="541">
        <f t="shared" si="15"/>
        <v>101.53427234300516</v>
      </c>
      <c r="AI15" s="538">
        <f t="shared" si="16"/>
        <v>19.335080574430005</v>
      </c>
      <c r="AJ15" s="552">
        <v>8747.8670000000002</v>
      </c>
      <c r="AK15" s="553">
        <v>39403.388999999996</v>
      </c>
      <c r="AL15" s="549">
        <v>4.5043424871457232</v>
      </c>
      <c r="AM15" s="549">
        <v>5.4052109845748673</v>
      </c>
      <c r="AN15" s="534">
        <f t="shared" si="17"/>
        <v>101.80132985682111</v>
      </c>
      <c r="AO15" s="535">
        <f t="shared" si="18"/>
        <v>1618.1873935669116</v>
      </c>
    </row>
    <row r="16" spans="1:41" ht="17.25" x14ac:dyDescent="0.25">
      <c r="A16" s="602"/>
      <c r="B16" s="179" t="s">
        <v>8</v>
      </c>
      <c r="C16" s="393" t="s">
        <v>117</v>
      </c>
      <c r="D16" s="394">
        <v>0</v>
      </c>
      <c r="E16" s="394">
        <v>0</v>
      </c>
      <c r="F16" s="392" t="e">
        <f t="shared" si="23"/>
        <v>#DIV/0!</v>
      </c>
      <c r="G16" s="394">
        <v>0</v>
      </c>
      <c r="H16" s="394">
        <v>0</v>
      </c>
      <c r="I16" s="392" t="e">
        <f t="shared" si="3"/>
        <v>#DIV/0!</v>
      </c>
      <c r="J16" s="396">
        <v>0</v>
      </c>
      <c r="K16" s="396">
        <v>0</v>
      </c>
      <c r="L16" s="396">
        <v>0</v>
      </c>
      <c r="M16" s="396">
        <v>0</v>
      </c>
      <c r="N16" s="395">
        <f t="shared" si="24"/>
        <v>0</v>
      </c>
      <c r="O16" s="395">
        <f t="shared" ref="O16:O30" si="25">K16+M16</f>
        <v>0</v>
      </c>
      <c r="P16" s="392" t="e">
        <f t="shared" si="9"/>
        <v>#DIV/0!</v>
      </c>
      <c r="Q16" s="396">
        <v>0</v>
      </c>
      <c r="R16" s="396">
        <v>0</v>
      </c>
      <c r="S16" s="396">
        <v>0</v>
      </c>
      <c r="T16" s="396">
        <v>0</v>
      </c>
      <c r="U16" s="396">
        <v>0</v>
      </c>
      <c r="V16" s="396">
        <v>0</v>
      </c>
      <c r="W16" s="395">
        <f t="shared" si="10"/>
        <v>0</v>
      </c>
      <c r="X16" s="392">
        <f t="shared" si="11"/>
        <v>0</v>
      </c>
      <c r="Y16" s="527" t="e">
        <f t="shared" si="12"/>
        <v>#DIV/0!</v>
      </c>
      <c r="Z16" s="550">
        <f t="shared" si="8"/>
        <v>0</v>
      </c>
      <c r="AA16" s="551">
        <f t="shared" si="8"/>
        <v>0</v>
      </c>
      <c r="AB16" s="545">
        <f t="shared" si="13"/>
        <v>0</v>
      </c>
      <c r="AC16" s="546">
        <f t="shared" si="14"/>
        <v>0</v>
      </c>
      <c r="AD16" s="550">
        <v>0</v>
      </c>
      <c r="AE16" s="551">
        <v>0</v>
      </c>
      <c r="AF16" s="545"/>
      <c r="AG16" s="547"/>
      <c r="AH16" s="541">
        <f t="shared" si="15"/>
        <v>0</v>
      </c>
      <c r="AI16" s="538">
        <f t="shared" si="16"/>
        <v>0</v>
      </c>
      <c r="AJ16" s="552"/>
      <c r="AK16" s="553"/>
      <c r="AL16" s="549"/>
      <c r="AM16" s="549"/>
      <c r="AN16" s="534">
        <f t="shared" si="17"/>
        <v>0</v>
      </c>
      <c r="AO16" s="535">
        <f t="shared" si="18"/>
        <v>0</v>
      </c>
    </row>
    <row r="17" spans="1:41" ht="17.25" x14ac:dyDescent="0.25">
      <c r="A17" s="602"/>
      <c r="B17" s="179" t="s">
        <v>9</v>
      </c>
      <c r="C17" s="393" t="s">
        <v>118</v>
      </c>
      <c r="D17" s="394">
        <v>0</v>
      </c>
      <c r="E17" s="394">
        <v>0</v>
      </c>
      <c r="F17" s="392" t="e">
        <f t="shared" si="23"/>
        <v>#DIV/0!</v>
      </c>
      <c r="G17" s="394">
        <v>0</v>
      </c>
      <c r="H17" s="394">
        <v>0</v>
      </c>
      <c r="I17" s="392" t="e">
        <f t="shared" si="3"/>
        <v>#DIV/0!</v>
      </c>
      <c r="J17" s="396">
        <v>0</v>
      </c>
      <c r="K17" s="396">
        <v>0</v>
      </c>
      <c r="L17" s="396">
        <v>0</v>
      </c>
      <c r="M17" s="396">
        <v>0</v>
      </c>
      <c r="N17" s="395">
        <f t="shared" si="24"/>
        <v>0</v>
      </c>
      <c r="O17" s="395">
        <f t="shared" si="25"/>
        <v>0</v>
      </c>
      <c r="P17" s="392" t="e">
        <f t="shared" si="9"/>
        <v>#DIV/0!</v>
      </c>
      <c r="Q17" s="396">
        <v>0</v>
      </c>
      <c r="R17" s="396">
        <v>0</v>
      </c>
      <c r="S17" s="396">
        <v>0</v>
      </c>
      <c r="T17" s="396">
        <v>0</v>
      </c>
      <c r="U17" s="396">
        <v>0</v>
      </c>
      <c r="V17" s="396">
        <v>0</v>
      </c>
      <c r="W17" s="395">
        <f t="shared" si="10"/>
        <v>0</v>
      </c>
      <c r="X17" s="392">
        <f t="shared" si="11"/>
        <v>0</v>
      </c>
      <c r="Y17" s="527" t="e">
        <f t="shared" si="12"/>
        <v>#DIV/0!</v>
      </c>
      <c r="Z17" s="550">
        <f t="shared" si="8"/>
        <v>0</v>
      </c>
      <c r="AA17" s="551">
        <f t="shared" si="8"/>
        <v>0</v>
      </c>
      <c r="AB17" s="545">
        <f t="shared" si="13"/>
        <v>0</v>
      </c>
      <c r="AC17" s="546">
        <f t="shared" si="14"/>
        <v>0</v>
      </c>
      <c r="AD17" s="550">
        <v>0</v>
      </c>
      <c r="AE17" s="551">
        <v>0</v>
      </c>
      <c r="AF17" s="545"/>
      <c r="AG17" s="547"/>
      <c r="AH17" s="541">
        <f t="shared" si="15"/>
        <v>0</v>
      </c>
      <c r="AI17" s="538">
        <f t="shared" si="16"/>
        <v>0</v>
      </c>
      <c r="AJ17" s="552"/>
      <c r="AK17" s="553"/>
      <c r="AL17" s="549"/>
      <c r="AM17" s="549"/>
      <c r="AN17" s="534">
        <f t="shared" si="17"/>
        <v>0</v>
      </c>
      <c r="AO17" s="535">
        <f t="shared" si="18"/>
        <v>0</v>
      </c>
    </row>
    <row r="18" spans="1:41" ht="17.25" x14ac:dyDescent="0.25">
      <c r="A18" s="602"/>
      <c r="B18" s="179" t="s">
        <v>10</v>
      </c>
      <c r="C18" s="393" t="s">
        <v>119</v>
      </c>
      <c r="D18" s="394">
        <v>0</v>
      </c>
      <c r="E18" s="394">
        <v>0</v>
      </c>
      <c r="F18" s="392" t="e">
        <f t="shared" si="23"/>
        <v>#DIV/0!</v>
      </c>
      <c r="G18" s="394">
        <v>0</v>
      </c>
      <c r="H18" s="394">
        <v>0</v>
      </c>
      <c r="I18" s="392" t="e">
        <f t="shared" si="3"/>
        <v>#DIV/0!</v>
      </c>
      <c r="J18" s="396">
        <v>87432.081000000006</v>
      </c>
      <c r="K18" s="396">
        <v>341969.451</v>
      </c>
      <c r="L18" s="396">
        <v>125.38200000000001</v>
      </c>
      <c r="M18" s="396">
        <v>109439.558</v>
      </c>
      <c r="N18" s="395">
        <f t="shared" si="24"/>
        <v>87432.081000000006</v>
      </c>
      <c r="O18" s="395">
        <f t="shared" si="25"/>
        <v>451409.00900000002</v>
      </c>
      <c r="P18" s="392">
        <f t="shared" si="9"/>
        <v>5.1629676868837198</v>
      </c>
      <c r="Q18" s="396">
        <v>53755.890999999996</v>
      </c>
      <c r="R18" s="396">
        <v>134765.68400000001</v>
      </c>
      <c r="S18" s="396">
        <v>80.028000000000006</v>
      </c>
      <c r="T18" s="396">
        <v>69967.240000000005</v>
      </c>
      <c r="U18" s="396">
        <v>87.885000000000005</v>
      </c>
      <c r="V18" s="396">
        <v>83818.70199999999</v>
      </c>
      <c r="W18" s="395">
        <f t="shared" si="10"/>
        <v>53755.890999999996</v>
      </c>
      <c r="X18" s="392">
        <f t="shared" si="11"/>
        <v>288551.62599999999</v>
      </c>
      <c r="Y18" s="527">
        <f t="shared" si="12"/>
        <v>5.3678140317681651</v>
      </c>
      <c r="Z18" s="550">
        <f t="shared" si="8"/>
        <v>141187.97200000001</v>
      </c>
      <c r="AA18" s="551">
        <f t="shared" si="8"/>
        <v>739960.63500000001</v>
      </c>
      <c r="AB18" s="545">
        <f t="shared" si="13"/>
        <v>5.24096085890376</v>
      </c>
      <c r="AC18" s="546">
        <f t="shared" si="14"/>
        <v>6.2891530306845116</v>
      </c>
      <c r="AD18" s="550">
        <v>57097.403999999995</v>
      </c>
      <c r="AE18" s="551">
        <v>283312.87599999999</v>
      </c>
      <c r="AF18" s="545">
        <v>4.9619221917689993</v>
      </c>
      <c r="AG18" s="547">
        <v>5.9543066301227991</v>
      </c>
      <c r="AH18" s="541">
        <f t="shared" si="15"/>
        <v>105.62360021681998</v>
      </c>
      <c r="AI18" s="538">
        <f t="shared" si="16"/>
        <v>247.27564146348934</v>
      </c>
      <c r="AJ18" s="552">
        <v>160050.06</v>
      </c>
      <c r="AK18" s="553">
        <v>732217.09600000002</v>
      </c>
      <c r="AL18" s="549">
        <v>4.5749254701935138</v>
      </c>
      <c r="AM18" s="549">
        <v>5.4899105642322166</v>
      </c>
      <c r="AN18" s="534">
        <f t="shared" si="17"/>
        <v>108.45908253799632</v>
      </c>
      <c r="AO18" s="535">
        <f t="shared" si="18"/>
        <v>35.674715773302424</v>
      </c>
    </row>
    <row r="19" spans="1:41" ht="17.25" x14ac:dyDescent="0.25">
      <c r="A19" s="602"/>
      <c r="B19" s="179" t="s">
        <v>11</v>
      </c>
      <c r="C19" s="393" t="s">
        <v>120</v>
      </c>
      <c r="D19" s="394">
        <v>0</v>
      </c>
      <c r="E19" s="394">
        <v>0</v>
      </c>
      <c r="F19" s="392" t="e">
        <f t="shared" si="23"/>
        <v>#DIV/0!</v>
      </c>
      <c r="G19" s="394">
        <v>0</v>
      </c>
      <c r="H19" s="394">
        <v>0</v>
      </c>
      <c r="I19" s="392" t="e">
        <f t="shared" si="3"/>
        <v>#DIV/0!</v>
      </c>
      <c r="J19" s="396">
        <v>4054.944</v>
      </c>
      <c r="K19" s="396">
        <v>19339.577000000001</v>
      </c>
      <c r="L19" s="396">
        <v>8.8800000000000008</v>
      </c>
      <c r="M19" s="396">
        <v>7698.027</v>
      </c>
      <c r="N19" s="395">
        <f t="shared" si="24"/>
        <v>4054.944</v>
      </c>
      <c r="O19" s="395">
        <f t="shared" si="25"/>
        <v>27037.603999999999</v>
      </c>
      <c r="P19" s="392">
        <f t="shared" si="9"/>
        <v>6.6678119352573058</v>
      </c>
      <c r="Q19" s="396">
        <v>0</v>
      </c>
      <c r="R19" s="396">
        <v>0</v>
      </c>
      <c r="S19" s="396">
        <v>0</v>
      </c>
      <c r="T19" s="396">
        <v>0</v>
      </c>
      <c r="U19" s="396">
        <v>0</v>
      </c>
      <c r="V19" s="396">
        <v>0</v>
      </c>
      <c r="W19" s="395">
        <f t="shared" si="10"/>
        <v>0</v>
      </c>
      <c r="X19" s="392">
        <f t="shared" si="11"/>
        <v>0</v>
      </c>
      <c r="Y19" s="527" t="e">
        <f t="shared" si="12"/>
        <v>#DIV/0!</v>
      </c>
      <c r="Z19" s="550">
        <f t="shared" si="8"/>
        <v>4054.944</v>
      </c>
      <c r="AA19" s="551">
        <f t="shared" si="8"/>
        <v>27037.603999999999</v>
      </c>
      <c r="AB19" s="545">
        <f t="shared" si="13"/>
        <v>6.6678119352573058</v>
      </c>
      <c r="AC19" s="546">
        <f t="shared" si="14"/>
        <v>8.0013743223087666</v>
      </c>
      <c r="AD19" s="550">
        <v>670.28200000000004</v>
      </c>
      <c r="AE19" s="551">
        <v>3963.5349999999999</v>
      </c>
      <c r="AF19" s="545">
        <v>5.9132350264515523</v>
      </c>
      <c r="AG19" s="547">
        <v>7.0958820317418629</v>
      </c>
      <c r="AH19" s="541">
        <f t="shared" si="15"/>
        <v>112.76081375812596</v>
      </c>
      <c r="AI19" s="538">
        <f t="shared" si="16"/>
        <v>604.96089705526924</v>
      </c>
      <c r="AJ19" s="552">
        <v>3764.5780000000004</v>
      </c>
      <c r="AK19" s="553">
        <v>21053.934999999998</v>
      </c>
      <c r="AL19" s="549">
        <v>5.5926414594145735</v>
      </c>
      <c r="AM19" s="549">
        <v>6.7111697512974882</v>
      </c>
      <c r="AN19" s="534">
        <f t="shared" si="17"/>
        <v>105.73241766638368</v>
      </c>
      <c r="AO19" s="535">
        <f t="shared" si="18"/>
        <v>17.804970437589553</v>
      </c>
    </row>
    <row r="20" spans="1:41" ht="17.25" x14ac:dyDescent="0.25">
      <c r="A20" s="602"/>
      <c r="B20" s="179" t="s">
        <v>12</v>
      </c>
      <c r="C20" s="393" t="s">
        <v>121</v>
      </c>
      <c r="D20" s="394">
        <v>0</v>
      </c>
      <c r="E20" s="394">
        <v>0</v>
      </c>
      <c r="F20" s="392" t="e">
        <f t="shared" si="23"/>
        <v>#DIV/0!</v>
      </c>
      <c r="G20" s="394">
        <v>0</v>
      </c>
      <c r="H20" s="394">
        <v>0</v>
      </c>
      <c r="I20" s="392" t="e">
        <f t="shared" si="3"/>
        <v>#DIV/0!</v>
      </c>
      <c r="J20" s="396">
        <v>18913.900999999998</v>
      </c>
      <c r="K20" s="396">
        <v>78317.631999999998</v>
      </c>
      <c r="L20" s="396">
        <v>30.683999999999997</v>
      </c>
      <c r="M20" s="396">
        <v>26759.323</v>
      </c>
      <c r="N20" s="395">
        <f t="shared" si="24"/>
        <v>18913.900999999998</v>
      </c>
      <c r="O20" s="395">
        <f t="shared" si="25"/>
        <v>105076.955</v>
      </c>
      <c r="P20" s="392">
        <f t="shared" si="9"/>
        <v>5.5555411334763791</v>
      </c>
      <c r="Q20" s="396">
        <v>29830.496999999999</v>
      </c>
      <c r="R20" s="396">
        <v>69748.664000000004</v>
      </c>
      <c r="S20" s="396">
        <v>27.426000000000002</v>
      </c>
      <c r="T20" s="396">
        <v>23810.74</v>
      </c>
      <c r="U20" s="396">
        <v>36.866999999999997</v>
      </c>
      <c r="V20" s="396">
        <v>35090.148000000001</v>
      </c>
      <c r="W20" s="395">
        <f t="shared" si="10"/>
        <v>29830.496999999999</v>
      </c>
      <c r="X20" s="392">
        <f t="shared" si="11"/>
        <v>128649.55200000001</v>
      </c>
      <c r="Y20" s="527">
        <f t="shared" si="12"/>
        <v>4.3126855043682317</v>
      </c>
      <c r="Z20" s="550">
        <f t="shared" si="8"/>
        <v>48744.398000000001</v>
      </c>
      <c r="AA20" s="551">
        <f t="shared" si="8"/>
        <v>233726.50700000001</v>
      </c>
      <c r="AB20" s="545">
        <f t="shared" si="13"/>
        <v>4.7949408873610464</v>
      </c>
      <c r="AC20" s="546">
        <f t="shared" si="14"/>
        <v>5.7539290648332555</v>
      </c>
      <c r="AD20" s="550">
        <v>5926.6530000000002</v>
      </c>
      <c r="AE20" s="551">
        <v>27906.007999999998</v>
      </c>
      <c r="AF20" s="545">
        <v>4.7085611389767541</v>
      </c>
      <c r="AG20" s="547">
        <v>5.6502733667721046</v>
      </c>
      <c r="AH20" s="541">
        <f t="shared" si="15"/>
        <v>101.8345253642191</v>
      </c>
      <c r="AI20" s="538">
        <f t="shared" si="16"/>
        <v>822.46080544955134</v>
      </c>
      <c r="AJ20" s="552">
        <v>46960.775000000001</v>
      </c>
      <c r="AK20" s="553">
        <v>197035.14899999998</v>
      </c>
      <c r="AL20" s="549">
        <v>4.195738869301028</v>
      </c>
      <c r="AM20" s="549">
        <v>5.0348866431612338</v>
      </c>
      <c r="AN20" s="534">
        <f t="shared" si="17"/>
        <v>112.22245439123712</v>
      </c>
      <c r="AO20" s="535">
        <f t="shared" si="18"/>
        <v>12.620432690900014</v>
      </c>
    </row>
    <row r="21" spans="1:41" ht="17.25" x14ac:dyDescent="0.25">
      <c r="A21" s="602"/>
      <c r="B21" s="179" t="s">
        <v>170</v>
      </c>
      <c r="C21" s="393" t="s">
        <v>122</v>
      </c>
      <c r="D21" s="394">
        <v>0</v>
      </c>
      <c r="E21" s="394">
        <v>0</v>
      </c>
      <c r="F21" s="392" t="e">
        <f t="shared" si="23"/>
        <v>#DIV/0!</v>
      </c>
      <c r="G21" s="394">
        <v>0</v>
      </c>
      <c r="H21" s="394">
        <v>0</v>
      </c>
      <c r="I21" s="392" t="e">
        <f t="shared" si="3"/>
        <v>#DIV/0!</v>
      </c>
      <c r="J21" s="396">
        <v>5181.6270000000004</v>
      </c>
      <c r="K21" s="396">
        <v>17664.152000000002</v>
      </c>
      <c r="L21" s="396">
        <v>7.5819999999999999</v>
      </c>
      <c r="M21" s="396">
        <v>6573.6970000000001</v>
      </c>
      <c r="N21" s="395">
        <f t="shared" si="24"/>
        <v>5181.6270000000004</v>
      </c>
      <c r="O21" s="395">
        <f t="shared" si="25"/>
        <v>24237.849000000002</v>
      </c>
      <c r="P21" s="392">
        <f t="shared" si="9"/>
        <v>4.6776522123263602</v>
      </c>
      <c r="Q21" s="396">
        <v>8093.2330000000002</v>
      </c>
      <c r="R21" s="396">
        <v>18726.2</v>
      </c>
      <c r="S21" s="396">
        <v>11.11</v>
      </c>
      <c r="T21" s="396">
        <v>9728.5750000000007</v>
      </c>
      <c r="U21" s="396">
        <v>7.6819999999999995</v>
      </c>
      <c r="V21" s="396">
        <v>7876.8720000000003</v>
      </c>
      <c r="W21" s="395">
        <f t="shared" si="10"/>
        <v>8093.2330000000002</v>
      </c>
      <c r="X21" s="392">
        <f t="shared" si="11"/>
        <v>36331.647000000004</v>
      </c>
      <c r="Y21" s="527">
        <f t="shared" si="12"/>
        <v>4.4891388892424082</v>
      </c>
      <c r="Z21" s="550">
        <f t="shared" si="8"/>
        <v>13274.86</v>
      </c>
      <c r="AA21" s="551">
        <f t="shared" si="8"/>
        <v>60569.496000000006</v>
      </c>
      <c r="AB21" s="545">
        <f t="shared" si="13"/>
        <v>4.5627220174073404</v>
      </c>
      <c r="AC21" s="546">
        <f t="shared" si="14"/>
        <v>5.4752664208888087</v>
      </c>
      <c r="AD21" s="550">
        <v>11906.175999999999</v>
      </c>
      <c r="AE21" s="551">
        <v>49920.300999999999</v>
      </c>
      <c r="AF21" s="545">
        <v>4.1928072455841408</v>
      </c>
      <c r="AG21" s="547">
        <v>5.0313686947009684</v>
      </c>
      <c r="AH21" s="541">
        <f t="shared" si="15"/>
        <v>108.82260381067586</v>
      </c>
      <c r="AI21" s="538">
        <f t="shared" si="16"/>
        <v>111.49558010901235</v>
      </c>
      <c r="AJ21" s="552">
        <v>0</v>
      </c>
      <c r="AK21" s="553">
        <v>0</v>
      </c>
      <c r="AL21" s="549"/>
      <c r="AM21" s="549"/>
      <c r="AN21" s="534">
        <f t="shared" si="17"/>
        <v>0</v>
      </c>
      <c r="AO21" s="535">
        <f t="shared" si="18"/>
        <v>0</v>
      </c>
    </row>
    <row r="22" spans="1:41" s="403" customFormat="1" ht="24" x14ac:dyDescent="0.25">
      <c r="A22" s="602"/>
      <c r="B22" s="397" t="s">
        <v>93</v>
      </c>
      <c r="C22" s="398" t="s">
        <v>123</v>
      </c>
      <c r="D22" s="399"/>
      <c r="E22" s="399"/>
      <c r="F22" s="400" t="e">
        <f t="shared" si="23"/>
        <v>#DIV/0!</v>
      </c>
      <c r="G22" s="401"/>
      <c r="H22" s="401"/>
      <c r="I22" s="400"/>
      <c r="J22" s="401"/>
      <c r="K22" s="401"/>
      <c r="L22" s="401">
        <v>0</v>
      </c>
      <c r="M22" s="401">
        <v>0</v>
      </c>
      <c r="N22" s="401"/>
      <c r="O22" s="401"/>
      <c r="P22" s="392" t="e">
        <f t="shared" si="9"/>
        <v>#DIV/0!</v>
      </c>
      <c r="Q22" s="402">
        <v>0</v>
      </c>
      <c r="R22" s="402">
        <v>0</v>
      </c>
      <c r="S22" s="402">
        <v>0</v>
      </c>
      <c r="T22" s="402">
        <v>0</v>
      </c>
      <c r="U22" s="402">
        <v>0</v>
      </c>
      <c r="V22" s="402">
        <v>0</v>
      </c>
      <c r="W22" s="395">
        <f t="shared" si="10"/>
        <v>0</v>
      </c>
      <c r="X22" s="392">
        <f t="shared" si="11"/>
        <v>0</v>
      </c>
      <c r="Y22" s="527" t="e">
        <f t="shared" si="12"/>
        <v>#DIV/0!</v>
      </c>
      <c r="Z22" s="550">
        <f t="shared" si="8"/>
        <v>0</v>
      </c>
      <c r="AA22" s="551">
        <f t="shared" si="8"/>
        <v>0</v>
      </c>
      <c r="AB22" s="545">
        <f t="shared" si="13"/>
        <v>0</v>
      </c>
      <c r="AC22" s="546">
        <f t="shared" si="14"/>
        <v>0</v>
      </c>
      <c r="AD22" s="550">
        <v>0</v>
      </c>
      <c r="AE22" s="551">
        <v>0</v>
      </c>
      <c r="AF22" s="545"/>
      <c r="AG22" s="547"/>
      <c r="AH22" s="541">
        <f t="shared" si="15"/>
        <v>0</v>
      </c>
      <c r="AI22" s="538">
        <f t="shared" si="16"/>
        <v>0</v>
      </c>
      <c r="AJ22" s="552">
        <v>66402.010999999999</v>
      </c>
      <c r="AK22" s="553">
        <v>192728.584</v>
      </c>
      <c r="AL22" s="549">
        <v>2.9024510116116815</v>
      </c>
      <c r="AM22" s="549">
        <v>3.4829412139340179</v>
      </c>
      <c r="AN22" s="534">
        <f t="shared" si="17"/>
        <v>0</v>
      </c>
      <c r="AO22" s="535">
        <f t="shared" si="18"/>
        <v>0</v>
      </c>
    </row>
    <row r="23" spans="1:41" s="382" customFormat="1" ht="63" customHeight="1" x14ac:dyDescent="0.25">
      <c r="A23" s="602"/>
      <c r="B23" s="168" t="s">
        <v>74</v>
      </c>
      <c r="C23" s="391" t="s">
        <v>124</v>
      </c>
      <c r="D23" s="392">
        <f>SUM(D24:D30)</f>
        <v>797601.41700000013</v>
      </c>
      <c r="E23" s="392">
        <f>SUM(E24:E30)</f>
        <v>5094616.6839999994</v>
      </c>
      <c r="F23" s="392">
        <f t="shared" si="23"/>
        <v>6.387421806699221</v>
      </c>
      <c r="G23" s="392">
        <f t="shared" ref="G23:H23" si="26">SUM(G24:G30)</f>
        <v>19971.837</v>
      </c>
      <c r="H23" s="392">
        <f t="shared" si="26"/>
        <v>126683.68600000002</v>
      </c>
      <c r="I23" s="392">
        <f>H23/G23</f>
        <v>6.3431163593013515</v>
      </c>
      <c r="J23" s="392">
        <f t="shared" ref="J23:M23" si="27">SUM(J24:J30)</f>
        <v>14973.821</v>
      </c>
      <c r="K23" s="392">
        <f t="shared" si="27"/>
        <v>71052.146999999997</v>
      </c>
      <c r="L23" s="392">
        <f t="shared" si="27"/>
        <v>19.968</v>
      </c>
      <c r="M23" s="392">
        <f t="shared" si="27"/>
        <v>17404.184000000001</v>
      </c>
      <c r="N23" s="392">
        <f t="shared" si="24"/>
        <v>14973.821</v>
      </c>
      <c r="O23" s="392">
        <f>K23+M23</f>
        <v>88456.331000000006</v>
      </c>
      <c r="P23" s="392">
        <f t="shared" si="9"/>
        <v>5.9073987194050206</v>
      </c>
      <c r="Q23" s="392">
        <f t="shared" ref="Q23:V23" si="28">SUM(Q24:Q30)</f>
        <v>53012.351000000002</v>
      </c>
      <c r="R23" s="392">
        <f t="shared" si="28"/>
        <v>155515.33100000001</v>
      </c>
      <c r="S23" s="392">
        <f t="shared" si="28"/>
        <v>73.114000000000004</v>
      </c>
      <c r="T23" s="392">
        <f t="shared" si="28"/>
        <v>63853.510999999999</v>
      </c>
      <c r="U23" s="392">
        <f t="shared" si="28"/>
        <v>85.391000000000005</v>
      </c>
      <c r="V23" s="392">
        <f t="shared" si="28"/>
        <v>81196.934999999998</v>
      </c>
      <c r="W23" s="392">
        <f t="shared" si="10"/>
        <v>53012.351000000002</v>
      </c>
      <c r="X23" s="392">
        <f t="shared" si="11"/>
        <v>300565.777</v>
      </c>
      <c r="Y23" s="527">
        <f t="shared" si="12"/>
        <v>5.6697311349198598</v>
      </c>
      <c r="Z23" s="544">
        <f t="shared" si="8"/>
        <v>885559.42600000009</v>
      </c>
      <c r="AA23" s="545">
        <f t="shared" si="8"/>
        <v>5610322.4779999992</v>
      </c>
      <c r="AB23" s="545">
        <f t="shared" si="13"/>
        <v>6.3353427373489426</v>
      </c>
      <c r="AC23" s="546">
        <f t="shared" si="14"/>
        <v>7.6024112848187304</v>
      </c>
      <c r="AD23" s="544">
        <v>872465.56699999992</v>
      </c>
      <c r="AE23" s="545">
        <v>5024678.5429999996</v>
      </c>
      <c r="AF23" s="545">
        <v>5.7591711731128985</v>
      </c>
      <c r="AG23" s="547">
        <v>6.9110054077354777</v>
      </c>
      <c r="AH23" s="541">
        <f t="shared" si="15"/>
        <v>110.00441811707111</v>
      </c>
      <c r="AI23" s="538">
        <f t="shared" si="16"/>
        <v>101.50078805344992</v>
      </c>
      <c r="AJ23" s="548">
        <v>884962.82199999993</v>
      </c>
      <c r="AK23" s="549">
        <v>5001037.3489999995</v>
      </c>
      <c r="AL23" s="549">
        <v>5.6511270583070887</v>
      </c>
      <c r="AM23" s="549">
        <v>6.7813524699685059</v>
      </c>
      <c r="AN23" s="534">
        <f t="shared" si="17"/>
        <v>101.91190383247508</v>
      </c>
      <c r="AO23" s="535">
        <f t="shared" si="18"/>
        <v>98.587821466696596</v>
      </c>
    </row>
    <row r="24" spans="1:41" ht="17.25" x14ac:dyDescent="0.25">
      <c r="A24" s="602"/>
      <c r="B24" s="179" t="s">
        <v>7</v>
      </c>
      <c r="C24" s="393" t="s">
        <v>125</v>
      </c>
      <c r="D24" s="394">
        <v>18416.859</v>
      </c>
      <c r="E24" s="394">
        <v>104048.083</v>
      </c>
      <c r="F24" s="392">
        <f t="shared" si="23"/>
        <v>5.6496106637945154</v>
      </c>
      <c r="G24" s="394">
        <v>0</v>
      </c>
      <c r="H24" s="394">
        <v>0</v>
      </c>
      <c r="I24" s="392" t="e">
        <f t="shared" ref="I24:I30" si="29">H24/G24</f>
        <v>#DIV/0!</v>
      </c>
      <c r="J24" s="396">
        <v>3170.2809999999999</v>
      </c>
      <c r="K24" s="396">
        <v>16069.407999999999</v>
      </c>
      <c r="L24" s="396">
        <v>5.8120000000000003</v>
      </c>
      <c r="M24" s="396">
        <v>5066.5190000000002</v>
      </c>
      <c r="N24" s="395">
        <f t="shared" si="24"/>
        <v>3170.2809999999999</v>
      </c>
      <c r="O24" s="395">
        <f t="shared" si="25"/>
        <v>21135.927</v>
      </c>
      <c r="P24" s="392">
        <f t="shared" si="9"/>
        <v>6.6668938810155947</v>
      </c>
      <c r="Q24" s="396">
        <v>20.79</v>
      </c>
      <c r="R24" s="396">
        <v>50.872</v>
      </c>
      <c r="S24" s="396">
        <v>2.8000000000000001E-2</v>
      </c>
      <c r="T24" s="396">
        <v>25.206</v>
      </c>
      <c r="U24" s="396">
        <v>3.5999999999999997E-2</v>
      </c>
      <c r="V24" s="396">
        <v>8.7680000000000007</v>
      </c>
      <c r="W24" s="395">
        <f t="shared" si="10"/>
        <v>20.79</v>
      </c>
      <c r="X24" s="392">
        <f t="shared" si="11"/>
        <v>84.846000000000004</v>
      </c>
      <c r="Y24" s="527">
        <f t="shared" si="12"/>
        <v>4.0810966810966818</v>
      </c>
      <c r="Z24" s="550">
        <f t="shared" si="8"/>
        <v>21607.93</v>
      </c>
      <c r="AA24" s="551">
        <f t="shared" si="8"/>
        <v>125268.856</v>
      </c>
      <c r="AB24" s="545">
        <f t="shared" si="13"/>
        <v>5.7973556930256622</v>
      </c>
      <c r="AC24" s="546">
        <f t="shared" si="14"/>
        <v>6.9568268316307948</v>
      </c>
      <c r="AD24" s="550">
        <v>90582.682000000001</v>
      </c>
      <c r="AE24" s="551">
        <v>477498.98599999998</v>
      </c>
      <c r="AF24" s="545">
        <v>5.2714158540812468</v>
      </c>
      <c r="AG24" s="547">
        <v>6.3256990248974958</v>
      </c>
      <c r="AH24" s="541">
        <f t="shared" si="15"/>
        <v>109.97720258661099</v>
      </c>
      <c r="AI24" s="538">
        <f t="shared" si="16"/>
        <v>23.85437207522736</v>
      </c>
      <c r="AJ24" s="552">
        <v>75156.608999999997</v>
      </c>
      <c r="AK24" s="553">
        <v>393156.75400000002</v>
      </c>
      <c r="AL24" s="549">
        <v>5.2311667494205336</v>
      </c>
      <c r="AM24" s="549">
        <v>6.2774000993046402</v>
      </c>
      <c r="AN24" s="534">
        <f t="shared" si="17"/>
        <v>100.76940970511352</v>
      </c>
      <c r="AO24" s="535">
        <f t="shared" si="18"/>
        <v>120.52523817299954</v>
      </c>
    </row>
    <row r="25" spans="1:41" ht="17.25" x14ac:dyDescent="0.25">
      <c r="A25" s="602"/>
      <c r="B25" s="179" t="s">
        <v>8</v>
      </c>
      <c r="C25" s="393" t="s">
        <v>126</v>
      </c>
      <c r="D25" s="394">
        <v>0</v>
      </c>
      <c r="E25" s="394">
        <v>0</v>
      </c>
      <c r="F25" s="392" t="e">
        <f t="shared" si="23"/>
        <v>#DIV/0!</v>
      </c>
      <c r="G25" s="394">
        <v>0</v>
      </c>
      <c r="H25" s="394">
        <v>0</v>
      </c>
      <c r="I25" s="392" t="e">
        <f t="shared" si="29"/>
        <v>#DIV/0!</v>
      </c>
      <c r="J25" s="396">
        <v>0</v>
      </c>
      <c r="K25" s="396">
        <v>0</v>
      </c>
      <c r="L25" s="396">
        <v>0</v>
      </c>
      <c r="M25" s="396">
        <v>0</v>
      </c>
      <c r="N25" s="395">
        <f t="shared" si="24"/>
        <v>0</v>
      </c>
      <c r="O25" s="395">
        <f t="shared" si="25"/>
        <v>0</v>
      </c>
      <c r="P25" s="392" t="e">
        <f t="shared" si="9"/>
        <v>#DIV/0!</v>
      </c>
      <c r="Q25" s="404">
        <v>0</v>
      </c>
      <c r="R25" s="404">
        <v>0</v>
      </c>
      <c r="S25" s="404">
        <v>0</v>
      </c>
      <c r="T25" s="404">
        <v>0</v>
      </c>
      <c r="U25" s="396">
        <v>0</v>
      </c>
      <c r="V25" s="396">
        <v>0</v>
      </c>
      <c r="W25" s="395">
        <f t="shared" si="10"/>
        <v>0</v>
      </c>
      <c r="X25" s="392">
        <f t="shared" si="11"/>
        <v>0</v>
      </c>
      <c r="Y25" s="527" t="e">
        <f t="shared" si="12"/>
        <v>#DIV/0!</v>
      </c>
      <c r="Z25" s="550">
        <f t="shared" si="8"/>
        <v>0</v>
      </c>
      <c r="AA25" s="551">
        <f t="shared" si="8"/>
        <v>0</v>
      </c>
      <c r="AB25" s="545">
        <f t="shared" si="13"/>
        <v>0</v>
      </c>
      <c r="AC25" s="546">
        <f t="shared" si="14"/>
        <v>0</v>
      </c>
      <c r="AD25" s="550">
        <v>0</v>
      </c>
      <c r="AE25" s="551">
        <v>0</v>
      </c>
      <c r="AF25" s="545"/>
      <c r="AG25" s="547"/>
      <c r="AH25" s="541">
        <f t="shared" si="15"/>
        <v>0</v>
      </c>
      <c r="AI25" s="538">
        <f t="shared" si="16"/>
        <v>0</v>
      </c>
      <c r="AJ25" s="552"/>
      <c r="AK25" s="553"/>
      <c r="AL25" s="549"/>
      <c r="AM25" s="549"/>
      <c r="AN25" s="534">
        <f t="shared" si="17"/>
        <v>0</v>
      </c>
      <c r="AO25" s="535">
        <f t="shared" si="18"/>
        <v>0</v>
      </c>
    </row>
    <row r="26" spans="1:41" ht="17.25" x14ac:dyDescent="0.25">
      <c r="A26" s="602"/>
      <c r="B26" s="179" t="s">
        <v>9</v>
      </c>
      <c r="C26" s="393" t="s">
        <v>127</v>
      </c>
      <c r="D26" s="394">
        <v>0</v>
      </c>
      <c r="E26" s="394">
        <v>0</v>
      </c>
      <c r="F26" s="392" t="e">
        <f t="shared" si="23"/>
        <v>#DIV/0!</v>
      </c>
      <c r="G26" s="394">
        <v>0</v>
      </c>
      <c r="H26" s="394">
        <v>0</v>
      </c>
      <c r="I26" s="392" t="e">
        <f t="shared" si="29"/>
        <v>#DIV/0!</v>
      </c>
      <c r="J26" s="396">
        <v>0</v>
      </c>
      <c r="K26" s="396">
        <v>0</v>
      </c>
      <c r="L26" s="396">
        <v>0</v>
      </c>
      <c r="M26" s="396">
        <v>0</v>
      </c>
      <c r="N26" s="395">
        <f t="shared" si="24"/>
        <v>0</v>
      </c>
      <c r="O26" s="395">
        <f t="shared" si="25"/>
        <v>0</v>
      </c>
      <c r="P26" s="392" t="e">
        <f t="shared" si="9"/>
        <v>#DIV/0!</v>
      </c>
      <c r="Q26" s="404">
        <v>0</v>
      </c>
      <c r="R26" s="404">
        <v>0</v>
      </c>
      <c r="S26" s="404">
        <v>0</v>
      </c>
      <c r="T26" s="404">
        <v>0</v>
      </c>
      <c r="U26" s="396">
        <v>0</v>
      </c>
      <c r="V26" s="396">
        <v>0</v>
      </c>
      <c r="W26" s="395">
        <f t="shared" si="10"/>
        <v>0</v>
      </c>
      <c r="X26" s="392">
        <f t="shared" si="11"/>
        <v>0</v>
      </c>
      <c r="Y26" s="527" t="e">
        <f t="shared" si="12"/>
        <v>#DIV/0!</v>
      </c>
      <c r="Z26" s="550">
        <f t="shared" si="8"/>
        <v>0</v>
      </c>
      <c r="AA26" s="551">
        <f t="shared" si="8"/>
        <v>0</v>
      </c>
      <c r="AB26" s="545">
        <f t="shared" si="13"/>
        <v>0</v>
      </c>
      <c r="AC26" s="546">
        <f t="shared" si="14"/>
        <v>0</v>
      </c>
      <c r="AD26" s="550">
        <v>0</v>
      </c>
      <c r="AE26" s="551">
        <v>0</v>
      </c>
      <c r="AF26" s="545"/>
      <c r="AG26" s="547"/>
      <c r="AH26" s="541">
        <f t="shared" si="15"/>
        <v>0</v>
      </c>
      <c r="AI26" s="538">
        <f t="shared" si="16"/>
        <v>0</v>
      </c>
      <c r="AJ26" s="552"/>
      <c r="AK26" s="553"/>
      <c r="AL26" s="549"/>
      <c r="AM26" s="549"/>
      <c r="AN26" s="534">
        <f t="shared" si="17"/>
        <v>0</v>
      </c>
      <c r="AO26" s="535">
        <f t="shared" si="18"/>
        <v>0</v>
      </c>
    </row>
    <row r="27" spans="1:41" ht="17.25" x14ac:dyDescent="0.25">
      <c r="A27" s="602"/>
      <c r="B27" s="179" t="s">
        <v>10</v>
      </c>
      <c r="C27" s="393" t="s">
        <v>128</v>
      </c>
      <c r="D27" s="394">
        <v>526308.64500000002</v>
      </c>
      <c r="E27" s="394">
        <v>3354349.91</v>
      </c>
      <c r="F27" s="392">
        <f t="shared" si="23"/>
        <v>6.37335134405782</v>
      </c>
      <c r="G27" s="394">
        <v>1220.626</v>
      </c>
      <c r="H27" s="394">
        <v>8911.9370000000017</v>
      </c>
      <c r="I27" s="392">
        <f t="shared" si="29"/>
        <v>7.3011200810076158</v>
      </c>
      <c r="J27" s="396">
        <v>2566.9810000000002</v>
      </c>
      <c r="K27" s="396">
        <v>11548.661</v>
      </c>
      <c r="L27" s="396">
        <v>4.5330000000000004</v>
      </c>
      <c r="M27" s="396">
        <v>3969.7599999999998</v>
      </c>
      <c r="N27" s="395">
        <f t="shared" si="24"/>
        <v>2566.9810000000002</v>
      </c>
      <c r="O27" s="395">
        <f t="shared" si="25"/>
        <v>15518.421</v>
      </c>
      <c r="P27" s="392">
        <f t="shared" si="9"/>
        <v>6.0453976870105386</v>
      </c>
      <c r="Q27" s="404">
        <v>18642.121999999999</v>
      </c>
      <c r="R27" s="404">
        <v>56570.501000000004</v>
      </c>
      <c r="S27" s="404">
        <v>28.826000000000001</v>
      </c>
      <c r="T27" s="404">
        <v>25319.105</v>
      </c>
      <c r="U27" s="396">
        <v>32.372</v>
      </c>
      <c r="V27" s="396">
        <v>30773.036</v>
      </c>
      <c r="W27" s="395">
        <f t="shared" si="10"/>
        <v>18642.121999999999</v>
      </c>
      <c r="X27" s="392">
        <f t="shared" si="11"/>
        <v>112662.64199999999</v>
      </c>
      <c r="Y27" s="527">
        <f t="shared" si="12"/>
        <v>6.0434451614467495</v>
      </c>
      <c r="Z27" s="550">
        <f t="shared" si="8"/>
        <v>548738.37400000007</v>
      </c>
      <c r="AA27" s="551">
        <f t="shared" si="8"/>
        <v>3491442.91</v>
      </c>
      <c r="AB27" s="545">
        <f t="shared" si="13"/>
        <v>6.3626731342831144</v>
      </c>
      <c r="AC27" s="546">
        <f t="shared" si="14"/>
        <v>7.6352077611397373</v>
      </c>
      <c r="AD27" s="550">
        <v>505527.81400000001</v>
      </c>
      <c r="AE27" s="551">
        <v>2924811.264</v>
      </c>
      <c r="AF27" s="545">
        <v>5.7856584405462606</v>
      </c>
      <c r="AG27" s="547">
        <v>6.9427901286555125</v>
      </c>
      <c r="AH27" s="541">
        <f t="shared" si="15"/>
        <v>109.97318973572823</v>
      </c>
      <c r="AI27" s="538">
        <f t="shared" si="16"/>
        <v>108.54761277289484</v>
      </c>
      <c r="AJ27" s="552">
        <v>557163.09700000007</v>
      </c>
      <c r="AK27" s="553">
        <v>3133320.9040000001</v>
      </c>
      <c r="AL27" s="549">
        <v>5.6237050172043244</v>
      </c>
      <c r="AM27" s="549">
        <v>6.7484460206451891</v>
      </c>
      <c r="AN27" s="534">
        <f t="shared" si="17"/>
        <v>102.87983496372017</v>
      </c>
      <c r="AO27" s="535">
        <f t="shared" si="18"/>
        <v>90.732465362830723</v>
      </c>
    </row>
    <row r="28" spans="1:41" ht="17.25" x14ac:dyDescent="0.25">
      <c r="A28" s="602"/>
      <c r="B28" s="179" t="s">
        <v>11</v>
      </c>
      <c r="C28" s="393" t="s">
        <v>129</v>
      </c>
      <c r="D28" s="394">
        <v>45710.327000000005</v>
      </c>
      <c r="E28" s="394">
        <v>285989.63900000002</v>
      </c>
      <c r="F28" s="392">
        <f t="shared" si="23"/>
        <v>6.2565651521154066</v>
      </c>
      <c r="G28" s="394">
        <v>5.6230000000000002</v>
      </c>
      <c r="H28" s="394">
        <v>33.664000000000001</v>
      </c>
      <c r="I28" s="392">
        <f t="shared" si="29"/>
        <v>5.9868397652498668</v>
      </c>
      <c r="J28" s="396">
        <v>0</v>
      </c>
      <c r="K28" s="396">
        <v>0</v>
      </c>
      <c r="L28" s="396">
        <v>0</v>
      </c>
      <c r="M28" s="396">
        <v>0</v>
      </c>
      <c r="N28" s="395">
        <f t="shared" si="24"/>
        <v>0</v>
      </c>
      <c r="O28" s="395">
        <f t="shared" si="25"/>
        <v>0</v>
      </c>
      <c r="P28" s="392" t="e">
        <f t="shared" si="9"/>
        <v>#DIV/0!</v>
      </c>
      <c r="Q28" s="404">
        <v>0</v>
      </c>
      <c r="R28" s="404">
        <v>0</v>
      </c>
      <c r="S28" s="404">
        <v>0</v>
      </c>
      <c r="T28" s="404">
        <v>0</v>
      </c>
      <c r="U28" s="396">
        <v>0</v>
      </c>
      <c r="V28" s="396">
        <v>0</v>
      </c>
      <c r="W28" s="395">
        <f t="shared" si="10"/>
        <v>0</v>
      </c>
      <c r="X28" s="392">
        <f t="shared" si="11"/>
        <v>0</v>
      </c>
      <c r="Y28" s="527" t="e">
        <f t="shared" si="12"/>
        <v>#DIV/0!</v>
      </c>
      <c r="Z28" s="550">
        <f t="shared" si="8"/>
        <v>45715.950000000004</v>
      </c>
      <c r="AA28" s="551">
        <f t="shared" si="8"/>
        <v>286023.30300000001</v>
      </c>
      <c r="AB28" s="545">
        <f t="shared" si="13"/>
        <v>6.2565319762577394</v>
      </c>
      <c r="AC28" s="546">
        <f t="shared" si="14"/>
        <v>7.5078383715092869</v>
      </c>
      <c r="AD28" s="550">
        <v>45020.987000000001</v>
      </c>
      <c r="AE28" s="551">
        <v>255029.79400000002</v>
      </c>
      <c r="AF28" s="545">
        <v>5.6646868714806278</v>
      </c>
      <c r="AG28" s="547">
        <v>6.7976242457767535</v>
      </c>
      <c r="AH28" s="541">
        <f t="shared" si="15"/>
        <v>110.44797564639997</v>
      </c>
      <c r="AI28" s="538">
        <f t="shared" si="16"/>
        <v>101.54364230175585</v>
      </c>
      <c r="AJ28" s="552">
        <v>41349.34599999999</v>
      </c>
      <c r="AK28" s="553">
        <v>231820.859</v>
      </c>
      <c r="AL28" s="549">
        <v>5.6063972329816307</v>
      </c>
      <c r="AM28" s="549">
        <v>6.7276766795779563</v>
      </c>
      <c r="AN28" s="534">
        <f t="shared" si="17"/>
        <v>101.03969868842128</v>
      </c>
      <c r="AO28" s="535">
        <f t="shared" si="18"/>
        <v>108.87956244821868</v>
      </c>
    </row>
    <row r="29" spans="1:41" ht="17.25" x14ac:dyDescent="0.25">
      <c r="A29" s="602"/>
      <c r="B29" s="179" t="s">
        <v>12</v>
      </c>
      <c r="C29" s="393" t="s">
        <v>130</v>
      </c>
      <c r="D29" s="394">
        <v>187769.88500000001</v>
      </c>
      <c r="E29" s="394">
        <v>1235809.6499999999</v>
      </c>
      <c r="F29" s="392">
        <f t="shared" si="23"/>
        <v>6.581511460157734</v>
      </c>
      <c r="G29" s="394">
        <v>18745.588</v>
      </c>
      <c r="H29" s="394">
        <v>117738.08500000001</v>
      </c>
      <c r="I29" s="392">
        <f t="shared" si="29"/>
        <v>6.2808424574358517</v>
      </c>
      <c r="J29" s="396">
        <v>1235.8620000000001</v>
      </c>
      <c r="K29" s="396">
        <v>6240.4719999999998</v>
      </c>
      <c r="L29" s="396">
        <v>2.2029999999999998</v>
      </c>
      <c r="M29" s="396">
        <v>1933.0419999999999</v>
      </c>
      <c r="N29" s="395">
        <f t="shared" si="24"/>
        <v>1235.8620000000001</v>
      </c>
      <c r="O29" s="395">
        <f t="shared" si="25"/>
        <v>8173.5139999999992</v>
      </c>
      <c r="P29" s="392">
        <f t="shared" si="9"/>
        <v>6.6136138177239845</v>
      </c>
      <c r="Q29" s="404">
        <v>22295.622000000003</v>
      </c>
      <c r="R29" s="404">
        <v>63568.343000000001</v>
      </c>
      <c r="S29" s="404">
        <v>30.796000000000003</v>
      </c>
      <c r="T29" s="404">
        <v>26707.236000000001</v>
      </c>
      <c r="U29" s="396">
        <v>36.447000000000003</v>
      </c>
      <c r="V29" s="396">
        <v>32842.609999999993</v>
      </c>
      <c r="W29" s="395">
        <f t="shared" si="10"/>
        <v>22295.622000000003</v>
      </c>
      <c r="X29" s="392">
        <f t="shared" si="11"/>
        <v>123118.18899999998</v>
      </c>
      <c r="Y29" s="527">
        <f t="shared" si="12"/>
        <v>5.5220791328450032</v>
      </c>
      <c r="Z29" s="550">
        <f t="shared" si="8"/>
        <v>230046.95699999999</v>
      </c>
      <c r="AA29" s="551">
        <f t="shared" si="8"/>
        <v>1484839.4379999998</v>
      </c>
      <c r="AB29" s="545">
        <f t="shared" si="13"/>
        <v>6.4545058859439726</v>
      </c>
      <c r="AC29" s="546">
        <f t="shared" si="14"/>
        <v>7.7454070631327667</v>
      </c>
      <c r="AD29" s="550">
        <v>201646.516</v>
      </c>
      <c r="AE29" s="551">
        <v>1211963.7490000001</v>
      </c>
      <c r="AF29" s="545">
        <v>6.0103381553093636</v>
      </c>
      <c r="AG29" s="547">
        <v>7.2124057863712361</v>
      </c>
      <c r="AH29" s="541">
        <f t="shared" si="15"/>
        <v>107.39006224204279</v>
      </c>
      <c r="AI29" s="538">
        <f t="shared" si="16"/>
        <v>114.08427061541693</v>
      </c>
      <c r="AJ29" s="552">
        <v>210585.10199999998</v>
      </c>
      <c r="AK29" s="553">
        <v>1238836.067</v>
      </c>
      <c r="AL29" s="549">
        <v>5.8828286295390457</v>
      </c>
      <c r="AM29" s="549">
        <v>7.0593943554468543</v>
      </c>
      <c r="AN29" s="534">
        <f t="shared" si="17"/>
        <v>102.16748665990478</v>
      </c>
      <c r="AO29" s="535">
        <f t="shared" si="18"/>
        <v>95.755356900793501</v>
      </c>
    </row>
    <row r="30" spans="1:41" ht="17.25" x14ac:dyDescent="0.25">
      <c r="A30" s="602"/>
      <c r="B30" s="179" t="s">
        <v>170</v>
      </c>
      <c r="C30" s="393" t="s">
        <v>131</v>
      </c>
      <c r="D30" s="394">
        <v>19395.700999999997</v>
      </c>
      <c r="E30" s="394">
        <v>114419.402</v>
      </c>
      <c r="F30" s="392">
        <f t="shared" si="23"/>
        <v>5.8992145733737607</v>
      </c>
      <c r="G30" s="394">
        <v>0</v>
      </c>
      <c r="H30" s="394">
        <v>0</v>
      </c>
      <c r="I30" s="392" t="e">
        <f t="shared" si="29"/>
        <v>#DIV/0!</v>
      </c>
      <c r="J30" s="396">
        <v>8000.6970000000001</v>
      </c>
      <c r="K30" s="396">
        <v>37193.606</v>
      </c>
      <c r="L30" s="396">
        <v>7.42</v>
      </c>
      <c r="M30" s="396">
        <v>6434.8629999999994</v>
      </c>
      <c r="N30" s="395">
        <f t="shared" si="24"/>
        <v>8000.6970000000001</v>
      </c>
      <c r="O30" s="395">
        <f t="shared" si="25"/>
        <v>43628.468999999997</v>
      </c>
      <c r="P30" s="392">
        <f t="shared" si="9"/>
        <v>5.4530835250978758</v>
      </c>
      <c r="Q30" s="404">
        <v>12053.817000000001</v>
      </c>
      <c r="R30" s="404">
        <v>35325.614999999998</v>
      </c>
      <c r="S30" s="404">
        <v>13.463999999999999</v>
      </c>
      <c r="T30" s="404">
        <v>11801.964</v>
      </c>
      <c r="U30" s="396">
        <v>16.536000000000001</v>
      </c>
      <c r="V30" s="396">
        <v>17572.521000000001</v>
      </c>
      <c r="W30" s="395">
        <f t="shared" si="10"/>
        <v>12053.817000000001</v>
      </c>
      <c r="X30" s="392">
        <f t="shared" si="11"/>
        <v>64700.1</v>
      </c>
      <c r="Y30" s="527">
        <f t="shared" si="12"/>
        <v>5.3676026440421314</v>
      </c>
      <c r="Z30" s="550">
        <f t="shared" si="8"/>
        <v>39450.214999999997</v>
      </c>
      <c r="AA30" s="551">
        <f t="shared" si="8"/>
        <v>222747.97099999999</v>
      </c>
      <c r="AB30" s="545">
        <f t="shared" si="13"/>
        <v>5.6463056284991096</v>
      </c>
      <c r="AC30" s="546">
        <f t="shared" si="14"/>
        <v>6.7755667541989313</v>
      </c>
      <c r="AD30" s="550">
        <v>29687.567999999999</v>
      </c>
      <c r="AE30" s="551">
        <v>155374.75</v>
      </c>
      <c r="AF30" s="545">
        <v>5.2336638016290191</v>
      </c>
      <c r="AG30" s="547">
        <v>6.2803965619548228</v>
      </c>
      <c r="AH30" s="541">
        <f t="shared" si="15"/>
        <v>107.88437779938506</v>
      </c>
      <c r="AI30" s="538">
        <f t="shared" si="16"/>
        <v>132.88463036109931</v>
      </c>
      <c r="AJ30" s="552">
        <v>708.66800000000001</v>
      </c>
      <c r="AK30" s="553">
        <v>3902.7649999999999</v>
      </c>
      <c r="AL30" s="549">
        <v>5.5071838999362184</v>
      </c>
      <c r="AM30" s="549">
        <v>6.6086206799234617</v>
      </c>
      <c r="AN30" s="534">
        <f t="shared" si="17"/>
        <v>95.03339450294429</v>
      </c>
      <c r="AO30" s="535">
        <f t="shared" si="18"/>
        <v>4189.2067935902287</v>
      </c>
    </row>
    <row r="31" spans="1:41" s="407" customFormat="1" ht="24" x14ac:dyDescent="0.25">
      <c r="A31" s="602"/>
      <c r="B31" s="397" t="s">
        <v>132</v>
      </c>
      <c r="C31" s="405">
        <v>500</v>
      </c>
      <c r="D31" s="400">
        <v>0</v>
      </c>
      <c r="E31" s="400">
        <v>0</v>
      </c>
      <c r="F31" s="400" t="e">
        <f t="shared" si="23"/>
        <v>#DIV/0!</v>
      </c>
      <c r="G31" s="400">
        <v>0</v>
      </c>
      <c r="H31" s="400">
        <v>0</v>
      </c>
      <c r="I31" s="400"/>
      <c r="J31" s="400"/>
      <c r="K31" s="400"/>
      <c r="L31" s="400"/>
      <c r="M31" s="400"/>
      <c r="N31" s="400"/>
      <c r="O31" s="400"/>
      <c r="P31" s="400"/>
      <c r="Q31" s="406"/>
      <c r="R31" s="406"/>
      <c r="S31" s="406">
        <v>0</v>
      </c>
      <c r="T31" s="406"/>
      <c r="U31" s="406"/>
      <c r="V31" s="406"/>
      <c r="W31" s="400"/>
      <c r="X31" s="400"/>
      <c r="Y31" s="528"/>
      <c r="Z31" s="550">
        <f t="shared" si="8"/>
        <v>0</v>
      </c>
      <c r="AA31" s="551">
        <f t="shared" si="8"/>
        <v>0</v>
      </c>
      <c r="AB31" s="545"/>
      <c r="AC31" s="546"/>
      <c r="AD31" s="550">
        <v>0</v>
      </c>
      <c r="AE31" s="551">
        <v>0</v>
      </c>
      <c r="AF31" s="545"/>
      <c r="AG31" s="547"/>
      <c r="AH31" s="541">
        <f t="shared" si="15"/>
        <v>0</v>
      </c>
      <c r="AI31" s="538">
        <f t="shared" si="16"/>
        <v>0</v>
      </c>
      <c r="AJ31" s="552">
        <v>557038.84299999999</v>
      </c>
      <c r="AK31" s="553">
        <v>1759586.932</v>
      </c>
      <c r="AL31" s="549">
        <v>3.1588226819579259</v>
      </c>
      <c r="AM31" s="549">
        <v>3.7905872183495108</v>
      </c>
      <c r="AN31" s="534">
        <f t="shared" si="17"/>
        <v>0</v>
      </c>
      <c r="AO31" s="535">
        <f t="shared" si="18"/>
        <v>0</v>
      </c>
    </row>
    <row r="32" spans="1:41" s="408" customFormat="1" ht="24" x14ac:dyDescent="0.25">
      <c r="B32" s="409" t="s">
        <v>31</v>
      </c>
      <c r="C32" s="410">
        <v>600</v>
      </c>
      <c r="D32" s="411">
        <f>D23+D14+D6</f>
        <v>797601.41700000013</v>
      </c>
      <c r="E32" s="411">
        <f>E23+E14+E6</f>
        <v>5094616.6839999994</v>
      </c>
      <c r="F32" s="411">
        <f>E32/D32</f>
        <v>6.387421806699221</v>
      </c>
      <c r="G32" s="411">
        <f>G23+G14+G6</f>
        <v>19971.837</v>
      </c>
      <c r="H32" s="411">
        <f>H23+H14+H6</f>
        <v>126683.68600000002</v>
      </c>
      <c r="I32" s="411">
        <f>H32/G32</f>
        <v>6.3431163593013515</v>
      </c>
      <c r="J32" s="411">
        <f t="shared" ref="J32:O32" si="30">J6+J14+J23</f>
        <v>156757.99900000001</v>
      </c>
      <c r="K32" s="411">
        <f t="shared" si="30"/>
        <v>618748.42099999997</v>
      </c>
      <c r="L32" s="411">
        <f t="shared" si="30"/>
        <v>245.05099999999996</v>
      </c>
      <c r="M32" s="411">
        <f t="shared" si="30"/>
        <v>213596.989</v>
      </c>
      <c r="N32" s="411">
        <f t="shared" si="30"/>
        <v>156757.99900000001</v>
      </c>
      <c r="O32" s="411">
        <f t="shared" si="30"/>
        <v>832345.41</v>
      </c>
      <c r="P32" s="412">
        <f t="shared" ref="P32:P40" si="31">O32/N32</f>
        <v>5.3097476065639242</v>
      </c>
      <c r="Q32" s="411">
        <f t="shared" ref="Q32:X32" si="32">Q6+Q14+Q23</f>
        <v>183073.27299999999</v>
      </c>
      <c r="R32" s="411">
        <f t="shared" si="32"/>
        <v>454661.96200000006</v>
      </c>
      <c r="S32" s="411">
        <f t="shared" si="32"/>
        <v>242.60300000000004</v>
      </c>
      <c r="T32" s="411">
        <f t="shared" si="32"/>
        <v>212378.70799999998</v>
      </c>
      <c r="U32" s="411">
        <f t="shared" si="32"/>
        <v>292.303</v>
      </c>
      <c r="V32" s="411">
        <f t="shared" si="32"/>
        <v>229512.56599999999</v>
      </c>
      <c r="W32" s="411">
        <f t="shared" si="32"/>
        <v>183073.27299999999</v>
      </c>
      <c r="X32" s="411">
        <f t="shared" si="32"/>
        <v>896553.23600000003</v>
      </c>
      <c r="Y32" s="529">
        <f t="shared" ref="Y32:Y40" si="33">X32/W32</f>
        <v>4.897237162521261</v>
      </c>
      <c r="Z32" s="563">
        <f t="shared" si="8"/>
        <v>1157404.5260000001</v>
      </c>
      <c r="AA32" s="564">
        <f t="shared" si="8"/>
        <v>6950199.0159999998</v>
      </c>
      <c r="AB32" s="565">
        <f t="shared" si="13"/>
        <v>6.0049868994550648</v>
      </c>
      <c r="AC32" s="566">
        <f t="shared" ref="AC32:AC40" si="34">AB32*1.2</f>
        <v>7.2059842793460778</v>
      </c>
      <c r="AD32" s="563">
        <v>1100600.078</v>
      </c>
      <c r="AE32" s="564">
        <v>6083996.1119999997</v>
      </c>
      <c r="AF32" s="565">
        <v>5.5278899516850659</v>
      </c>
      <c r="AG32" s="567">
        <v>6.6334679420220786</v>
      </c>
      <c r="AH32" s="542">
        <f t="shared" si="15"/>
        <v>108.63072441636731</v>
      </c>
      <c r="AI32" s="539">
        <f t="shared" si="16"/>
        <v>105.16122514757808</v>
      </c>
      <c r="AJ32" s="568">
        <v>1111186.753</v>
      </c>
      <c r="AK32" s="569">
        <v>6019285.2369999997</v>
      </c>
      <c r="AL32" s="565">
        <v>5.4169879372203056</v>
      </c>
      <c r="AM32" s="570">
        <v>6.5003855246643667</v>
      </c>
      <c r="AN32" s="536">
        <f t="shared" si="17"/>
        <v>102.04730037707392</v>
      </c>
      <c r="AO32" s="537">
        <f t="shared" si="18"/>
        <v>99.047264110068085</v>
      </c>
    </row>
    <row r="33" spans="1:41" s="415" customFormat="1" ht="17.25" x14ac:dyDescent="0.25">
      <c r="B33" s="416" t="s">
        <v>22</v>
      </c>
      <c r="C33" s="417"/>
      <c r="D33" s="418">
        <f>SUM(D34:D40)</f>
        <v>797601.41700000013</v>
      </c>
      <c r="E33" s="418">
        <f>SUM(E34:E40)</f>
        <v>5094616.6839999994</v>
      </c>
      <c r="F33" s="419">
        <f t="shared" ref="F33:F40" si="35">E33/D33</f>
        <v>6.387421806699221</v>
      </c>
      <c r="G33" s="418">
        <f>G32</f>
        <v>19971.837</v>
      </c>
      <c r="H33" s="418">
        <f t="shared" ref="H33:I36" si="36">H32</f>
        <v>126683.68600000002</v>
      </c>
      <c r="I33" s="418">
        <f t="shared" si="36"/>
        <v>6.3431163593013515</v>
      </c>
      <c r="J33" s="419">
        <f>J32</f>
        <v>156757.99900000001</v>
      </c>
      <c r="K33" s="419">
        <f t="shared" ref="K33:X33" si="37">K32</f>
        <v>618748.42099999997</v>
      </c>
      <c r="L33" s="419">
        <f t="shared" si="37"/>
        <v>245.05099999999996</v>
      </c>
      <c r="M33" s="419">
        <f t="shared" si="37"/>
        <v>213596.989</v>
      </c>
      <c r="N33" s="419">
        <f t="shared" si="37"/>
        <v>156757.99900000001</v>
      </c>
      <c r="O33" s="419">
        <f t="shared" si="37"/>
        <v>832345.41</v>
      </c>
      <c r="P33" s="420">
        <f t="shared" si="31"/>
        <v>5.3097476065639242</v>
      </c>
      <c r="Q33" s="419">
        <f t="shared" si="37"/>
        <v>183073.27299999999</v>
      </c>
      <c r="R33" s="419">
        <f t="shared" si="37"/>
        <v>454661.96200000006</v>
      </c>
      <c r="S33" s="419">
        <f t="shared" si="37"/>
        <v>242.60300000000004</v>
      </c>
      <c r="T33" s="419">
        <f t="shared" si="37"/>
        <v>212378.70799999998</v>
      </c>
      <c r="U33" s="419">
        <f t="shared" si="37"/>
        <v>292.303</v>
      </c>
      <c r="V33" s="419">
        <f t="shared" si="37"/>
        <v>229512.56599999999</v>
      </c>
      <c r="W33" s="419">
        <f t="shared" si="37"/>
        <v>183073.27299999999</v>
      </c>
      <c r="X33" s="419">
        <f t="shared" si="37"/>
        <v>896553.23600000003</v>
      </c>
      <c r="Y33" s="530">
        <f t="shared" si="33"/>
        <v>4.897237162521261</v>
      </c>
      <c r="Z33" s="541">
        <f t="shared" si="8"/>
        <v>1157404.5260000001</v>
      </c>
      <c r="AA33" s="554">
        <f t="shared" si="8"/>
        <v>6950199.0159999998</v>
      </c>
      <c r="AB33" s="545">
        <f t="shared" si="13"/>
        <v>6.0049868994550648</v>
      </c>
      <c r="AC33" s="546">
        <f t="shared" si="34"/>
        <v>7.2059842793460778</v>
      </c>
      <c r="AD33" s="541">
        <v>1100600.078</v>
      </c>
      <c r="AE33" s="554">
        <v>6083996.1119999997</v>
      </c>
      <c r="AF33" s="554"/>
      <c r="AG33" s="547">
        <v>0</v>
      </c>
      <c r="AH33" s="541">
        <f t="shared" si="15"/>
        <v>0</v>
      </c>
      <c r="AI33" s="538">
        <f t="shared" si="16"/>
        <v>105.16122514757808</v>
      </c>
      <c r="AJ33" s="555">
        <v>1111186.753</v>
      </c>
      <c r="AK33" s="534">
        <v>6019285.2369999997</v>
      </c>
      <c r="AL33" s="534"/>
      <c r="AM33" s="549">
        <v>6.5003855246643667</v>
      </c>
      <c r="AN33" s="534">
        <f t="shared" si="17"/>
        <v>0</v>
      </c>
      <c r="AO33" s="535">
        <f t="shared" si="18"/>
        <v>99.047264110068085</v>
      </c>
    </row>
    <row r="34" spans="1:41" s="415" customFormat="1" ht="17.25" x14ac:dyDescent="0.25">
      <c r="A34" s="638"/>
      <c r="B34" s="421" t="s">
        <v>7</v>
      </c>
      <c r="C34" s="422"/>
      <c r="D34" s="420">
        <f t="shared" ref="D34:E40" si="38">D7+D15+D24</f>
        <v>18416.859</v>
      </c>
      <c r="E34" s="420">
        <f t="shared" si="38"/>
        <v>104048.083</v>
      </c>
      <c r="F34" s="420">
        <f t="shared" si="35"/>
        <v>5.6496106637945154</v>
      </c>
      <c r="G34" s="420">
        <f t="shared" ref="G34:H40" si="39">G7+G15+G24</f>
        <v>0</v>
      </c>
      <c r="H34" s="420">
        <f t="shared" si="39"/>
        <v>0</v>
      </c>
      <c r="I34" s="418">
        <f t="shared" si="36"/>
        <v>6.3431163593013515</v>
      </c>
      <c r="J34" s="420">
        <f t="shared" ref="J34:O40" si="40">J7+J15+J24</f>
        <v>26416.264999999999</v>
      </c>
      <c r="K34" s="420">
        <f t="shared" si="40"/>
        <v>97094.573999999993</v>
      </c>
      <c r="L34" s="420">
        <f t="shared" si="40"/>
        <v>50.207999999999998</v>
      </c>
      <c r="M34" s="420">
        <f t="shared" si="40"/>
        <v>43753.974999999999</v>
      </c>
      <c r="N34" s="420">
        <f t="shared" si="40"/>
        <v>26416.264999999999</v>
      </c>
      <c r="O34" s="420">
        <f t="shared" si="40"/>
        <v>140848.549</v>
      </c>
      <c r="P34" s="420">
        <f t="shared" si="31"/>
        <v>5.3318873428927214</v>
      </c>
      <c r="Q34" s="420">
        <f t="shared" ref="Q34:X40" si="41">Q7+Q15+Q24</f>
        <v>15354.251</v>
      </c>
      <c r="R34" s="420">
        <f t="shared" si="41"/>
        <v>32694.924999999999</v>
      </c>
      <c r="S34" s="420">
        <f t="shared" si="41"/>
        <v>21.442999999999998</v>
      </c>
      <c r="T34" s="420">
        <f t="shared" si="41"/>
        <v>18848.544999999998</v>
      </c>
      <c r="U34" s="420">
        <f t="shared" si="41"/>
        <v>26.011000000000003</v>
      </c>
      <c r="V34" s="420">
        <f t="shared" si="41"/>
        <v>9593.6130000000012</v>
      </c>
      <c r="W34" s="420">
        <f t="shared" si="41"/>
        <v>15354.251</v>
      </c>
      <c r="X34" s="420">
        <f t="shared" si="41"/>
        <v>61137.082999999999</v>
      </c>
      <c r="Y34" s="530">
        <f t="shared" si="33"/>
        <v>3.981769153050839</v>
      </c>
      <c r="Z34" s="541">
        <f t="shared" si="8"/>
        <v>60187.375</v>
      </c>
      <c r="AA34" s="554">
        <f t="shared" si="8"/>
        <v>306033.71499999997</v>
      </c>
      <c r="AB34" s="545">
        <f t="shared" si="13"/>
        <v>5.0846828757692117</v>
      </c>
      <c r="AC34" s="546">
        <f t="shared" si="34"/>
        <v>6.1016194509230539</v>
      </c>
      <c r="AD34" s="541">
        <v>233300.82599999997</v>
      </c>
      <c r="AE34" s="554">
        <v>1131390.9949999999</v>
      </c>
      <c r="AF34" s="554">
        <v>4.8494941676717422</v>
      </c>
      <c r="AG34" s="547">
        <v>5.8193930012060902</v>
      </c>
      <c r="AH34" s="541">
        <f t="shared" si="15"/>
        <v>104.84975752038865</v>
      </c>
      <c r="AI34" s="538">
        <f t="shared" si="16"/>
        <v>25.798183414918558</v>
      </c>
      <c r="AJ34" s="555">
        <v>83904.475999999995</v>
      </c>
      <c r="AK34" s="534">
        <v>432560.14300000004</v>
      </c>
      <c r="AL34" s="534">
        <v>5.1553881702330164</v>
      </c>
      <c r="AM34" s="549">
        <v>6.1864658042796199</v>
      </c>
      <c r="AN34" s="534">
        <f t="shared" si="17"/>
        <v>94.066518514988019</v>
      </c>
      <c r="AO34" s="535">
        <f t="shared" si="18"/>
        <v>278.05528038814043</v>
      </c>
    </row>
    <row r="35" spans="1:41" s="415" customFormat="1" ht="17.25" x14ac:dyDescent="0.25">
      <c r="A35" s="638"/>
      <c r="B35" s="421" t="s">
        <v>8</v>
      </c>
      <c r="C35" s="422"/>
      <c r="D35" s="420">
        <f t="shared" si="38"/>
        <v>0</v>
      </c>
      <c r="E35" s="420">
        <f>E8+E16+E25</f>
        <v>0</v>
      </c>
      <c r="F35" s="420" t="e">
        <f t="shared" si="35"/>
        <v>#DIV/0!</v>
      </c>
      <c r="G35" s="420">
        <f t="shared" si="39"/>
        <v>0</v>
      </c>
      <c r="H35" s="420">
        <f t="shared" si="39"/>
        <v>0</v>
      </c>
      <c r="I35" s="418">
        <f t="shared" si="36"/>
        <v>6.3431163593013515</v>
      </c>
      <c r="J35" s="420">
        <f t="shared" si="40"/>
        <v>0</v>
      </c>
      <c r="K35" s="420">
        <f t="shared" si="40"/>
        <v>0</v>
      </c>
      <c r="L35" s="420">
        <f t="shared" si="40"/>
        <v>0</v>
      </c>
      <c r="M35" s="420">
        <f t="shared" si="40"/>
        <v>0</v>
      </c>
      <c r="N35" s="420">
        <f t="shared" si="40"/>
        <v>0</v>
      </c>
      <c r="O35" s="420">
        <f t="shared" si="40"/>
        <v>0</v>
      </c>
      <c r="P35" s="420" t="e">
        <f t="shared" si="31"/>
        <v>#DIV/0!</v>
      </c>
      <c r="Q35" s="420">
        <f t="shared" si="41"/>
        <v>0</v>
      </c>
      <c r="R35" s="420">
        <f t="shared" si="41"/>
        <v>0</v>
      </c>
      <c r="S35" s="420">
        <f t="shared" si="41"/>
        <v>0</v>
      </c>
      <c r="T35" s="420">
        <f t="shared" si="41"/>
        <v>0</v>
      </c>
      <c r="U35" s="420">
        <f t="shared" si="41"/>
        <v>0</v>
      </c>
      <c r="V35" s="420">
        <f t="shared" si="41"/>
        <v>0</v>
      </c>
      <c r="W35" s="420">
        <f t="shared" si="41"/>
        <v>0</v>
      </c>
      <c r="X35" s="420">
        <f t="shared" si="41"/>
        <v>0</v>
      </c>
      <c r="Y35" s="530" t="e">
        <f t="shared" si="33"/>
        <v>#DIV/0!</v>
      </c>
      <c r="Z35" s="541">
        <f t="shared" si="8"/>
        <v>0</v>
      </c>
      <c r="AA35" s="554">
        <f t="shared" si="8"/>
        <v>0</v>
      </c>
      <c r="AB35" s="545">
        <f t="shared" si="13"/>
        <v>0</v>
      </c>
      <c r="AC35" s="546">
        <f t="shared" si="34"/>
        <v>0</v>
      </c>
      <c r="AD35" s="541">
        <v>0</v>
      </c>
      <c r="AE35" s="554">
        <v>0</v>
      </c>
      <c r="AF35" s="554"/>
      <c r="AG35" s="547"/>
      <c r="AH35" s="541">
        <f t="shared" si="15"/>
        <v>0</v>
      </c>
      <c r="AI35" s="538">
        <f t="shared" si="16"/>
        <v>0</v>
      </c>
      <c r="AJ35" s="555"/>
      <c r="AK35" s="534"/>
      <c r="AL35" s="534"/>
      <c r="AM35" s="549"/>
      <c r="AN35" s="534">
        <f t="shared" si="17"/>
        <v>0</v>
      </c>
      <c r="AO35" s="535">
        <f t="shared" si="18"/>
        <v>0</v>
      </c>
    </row>
    <row r="36" spans="1:41" s="415" customFormat="1" ht="17.25" x14ac:dyDescent="0.25">
      <c r="A36" s="638"/>
      <c r="B36" s="421" t="s">
        <v>9</v>
      </c>
      <c r="C36" s="422"/>
      <c r="D36" s="420">
        <f t="shared" si="38"/>
        <v>0</v>
      </c>
      <c r="E36" s="420">
        <f t="shared" si="38"/>
        <v>0</v>
      </c>
      <c r="F36" s="420" t="e">
        <f t="shared" si="35"/>
        <v>#DIV/0!</v>
      </c>
      <c r="G36" s="420">
        <f t="shared" si="39"/>
        <v>0</v>
      </c>
      <c r="H36" s="420">
        <f t="shared" si="39"/>
        <v>0</v>
      </c>
      <c r="I36" s="418">
        <f t="shared" si="36"/>
        <v>6.3431163593013515</v>
      </c>
      <c r="J36" s="420">
        <f t="shared" si="40"/>
        <v>0</v>
      </c>
      <c r="K36" s="420">
        <f t="shared" si="40"/>
        <v>0</v>
      </c>
      <c r="L36" s="420">
        <f t="shared" si="40"/>
        <v>0</v>
      </c>
      <c r="M36" s="420">
        <f t="shared" si="40"/>
        <v>0</v>
      </c>
      <c r="N36" s="420">
        <f t="shared" si="40"/>
        <v>0</v>
      </c>
      <c r="O36" s="420">
        <f t="shared" si="40"/>
        <v>0</v>
      </c>
      <c r="P36" s="420" t="e">
        <f t="shared" si="31"/>
        <v>#DIV/0!</v>
      </c>
      <c r="Q36" s="420">
        <f t="shared" si="41"/>
        <v>0</v>
      </c>
      <c r="R36" s="420">
        <f t="shared" si="41"/>
        <v>0</v>
      </c>
      <c r="S36" s="420">
        <f t="shared" si="41"/>
        <v>0</v>
      </c>
      <c r="T36" s="420">
        <f t="shared" si="41"/>
        <v>0</v>
      </c>
      <c r="U36" s="420">
        <f t="shared" si="41"/>
        <v>0</v>
      </c>
      <c r="V36" s="420">
        <f t="shared" si="41"/>
        <v>0</v>
      </c>
      <c r="W36" s="420">
        <f t="shared" si="41"/>
        <v>0</v>
      </c>
      <c r="X36" s="420">
        <f t="shared" si="41"/>
        <v>0</v>
      </c>
      <c r="Y36" s="530" t="e">
        <f t="shared" si="33"/>
        <v>#DIV/0!</v>
      </c>
      <c r="Z36" s="541">
        <f t="shared" si="8"/>
        <v>0</v>
      </c>
      <c r="AA36" s="554">
        <f t="shared" si="8"/>
        <v>0</v>
      </c>
      <c r="AB36" s="545">
        <f t="shared" si="13"/>
        <v>0</v>
      </c>
      <c r="AC36" s="546">
        <f t="shared" si="34"/>
        <v>0</v>
      </c>
      <c r="AD36" s="541">
        <v>0</v>
      </c>
      <c r="AE36" s="554">
        <v>0</v>
      </c>
      <c r="AF36" s="554"/>
      <c r="AG36" s="547"/>
      <c r="AH36" s="541">
        <f t="shared" si="15"/>
        <v>0</v>
      </c>
      <c r="AI36" s="538">
        <f t="shared" si="16"/>
        <v>0</v>
      </c>
      <c r="AJ36" s="555"/>
      <c r="AK36" s="534"/>
      <c r="AL36" s="534"/>
      <c r="AM36" s="549"/>
      <c r="AN36" s="534">
        <f t="shared" si="17"/>
        <v>0</v>
      </c>
      <c r="AO36" s="535">
        <f t="shared" si="18"/>
        <v>0</v>
      </c>
    </row>
    <row r="37" spans="1:41" s="415" customFormat="1" ht="17.25" x14ac:dyDescent="0.25">
      <c r="A37" s="638"/>
      <c r="B37" s="421" t="s">
        <v>10</v>
      </c>
      <c r="C37" s="422"/>
      <c r="D37" s="420">
        <f t="shared" si="38"/>
        <v>526308.64500000002</v>
      </c>
      <c r="E37" s="420">
        <f t="shared" si="38"/>
        <v>3354349.91</v>
      </c>
      <c r="F37" s="420">
        <f t="shared" si="35"/>
        <v>6.37335134405782</v>
      </c>
      <c r="G37" s="420">
        <f t="shared" si="39"/>
        <v>1220.626</v>
      </c>
      <c r="H37" s="420">
        <f t="shared" si="39"/>
        <v>8911.9370000000017</v>
      </c>
      <c r="I37" s="420">
        <f t="shared" ref="I37:I40" si="42">H37/G37</f>
        <v>7.3011200810076158</v>
      </c>
      <c r="J37" s="420">
        <f t="shared" si="40"/>
        <v>92117.182000000001</v>
      </c>
      <c r="K37" s="420">
        <f t="shared" si="40"/>
        <v>360228.67500000005</v>
      </c>
      <c r="L37" s="420">
        <f t="shared" si="40"/>
        <v>136.06</v>
      </c>
      <c r="M37" s="420">
        <f t="shared" si="40"/>
        <v>118722.66099999999</v>
      </c>
      <c r="N37" s="420">
        <f t="shared" si="40"/>
        <v>92117.182000000001</v>
      </c>
      <c r="O37" s="420">
        <f t="shared" si="40"/>
        <v>478951.33600000001</v>
      </c>
      <c r="P37" s="420">
        <f t="shared" si="31"/>
        <v>5.1993702542919733</v>
      </c>
      <c r="Q37" s="420">
        <f t="shared" si="41"/>
        <v>72398.012999999992</v>
      </c>
      <c r="R37" s="420">
        <f t="shared" si="41"/>
        <v>191336.185</v>
      </c>
      <c r="S37" s="420">
        <f t="shared" si="41"/>
        <v>108.85400000000001</v>
      </c>
      <c r="T37" s="420">
        <f t="shared" si="41"/>
        <v>95286.345000000001</v>
      </c>
      <c r="U37" s="420">
        <f t="shared" si="41"/>
        <v>120.25700000000001</v>
      </c>
      <c r="V37" s="420">
        <f t="shared" si="41"/>
        <v>114591.73799999998</v>
      </c>
      <c r="W37" s="420">
        <f t="shared" si="41"/>
        <v>72398.012999999992</v>
      </c>
      <c r="X37" s="420">
        <f t="shared" si="41"/>
        <v>401214.26799999998</v>
      </c>
      <c r="Y37" s="530">
        <f t="shared" si="33"/>
        <v>5.5417856288403939</v>
      </c>
      <c r="Z37" s="541">
        <f t="shared" si="8"/>
        <v>692044.46600000001</v>
      </c>
      <c r="AA37" s="554">
        <f t="shared" si="8"/>
        <v>4243427.4510000004</v>
      </c>
      <c r="AB37" s="545">
        <f t="shared" si="13"/>
        <v>6.1317265861930901</v>
      </c>
      <c r="AC37" s="546">
        <f t="shared" si="34"/>
        <v>7.3580719034317079</v>
      </c>
      <c r="AD37" s="541">
        <v>563515.04700000002</v>
      </c>
      <c r="AE37" s="554">
        <v>3212355.9380000001</v>
      </c>
      <c r="AF37" s="554">
        <v>5.7005681660174021</v>
      </c>
      <c r="AG37" s="547">
        <v>6.8406817992208824</v>
      </c>
      <c r="AH37" s="541">
        <f t="shared" si="15"/>
        <v>107.56342890075304</v>
      </c>
      <c r="AI37" s="538">
        <f t="shared" si="16"/>
        <v>122.80851588333897</v>
      </c>
      <c r="AJ37" s="555">
        <v>723913.80800000008</v>
      </c>
      <c r="AK37" s="534">
        <v>3894076.3190000001</v>
      </c>
      <c r="AL37" s="534">
        <v>5.3791988437938452</v>
      </c>
      <c r="AM37" s="549">
        <v>6.455038612552614</v>
      </c>
      <c r="AN37" s="534">
        <f t="shared" si="17"/>
        <v>105.97429713152044</v>
      </c>
      <c r="AO37" s="535">
        <f t="shared" si="18"/>
        <v>77.842837195888919</v>
      </c>
    </row>
    <row r="38" spans="1:41" s="415" customFormat="1" ht="17.25" x14ac:dyDescent="0.25">
      <c r="A38" s="638"/>
      <c r="B38" s="421" t="s">
        <v>11</v>
      </c>
      <c r="C38" s="422"/>
      <c r="D38" s="420">
        <f t="shared" si="38"/>
        <v>45710.327000000005</v>
      </c>
      <c r="E38" s="420">
        <f t="shared" si="38"/>
        <v>285989.63900000002</v>
      </c>
      <c r="F38" s="420">
        <f t="shared" si="35"/>
        <v>6.2565651521154066</v>
      </c>
      <c r="G38" s="420">
        <f t="shared" si="39"/>
        <v>5.6230000000000002</v>
      </c>
      <c r="H38" s="420">
        <f t="shared" si="39"/>
        <v>33.664000000000001</v>
      </c>
      <c r="I38" s="420">
        <f t="shared" si="42"/>
        <v>5.9868397652498668</v>
      </c>
      <c r="J38" s="420">
        <f t="shared" si="40"/>
        <v>4054.944</v>
      </c>
      <c r="K38" s="420">
        <f t="shared" si="40"/>
        <v>19339.577000000001</v>
      </c>
      <c r="L38" s="420">
        <f t="shared" si="40"/>
        <v>8.8800000000000008</v>
      </c>
      <c r="M38" s="420">
        <f t="shared" si="40"/>
        <v>7698.027</v>
      </c>
      <c r="N38" s="420">
        <f t="shared" si="40"/>
        <v>4054.944</v>
      </c>
      <c r="O38" s="420">
        <f t="shared" si="40"/>
        <v>27037.603999999999</v>
      </c>
      <c r="P38" s="420">
        <f t="shared" si="31"/>
        <v>6.6678119352573058</v>
      </c>
      <c r="Q38" s="420">
        <f t="shared" si="41"/>
        <v>18062.407999999999</v>
      </c>
      <c r="R38" s="420">
        <f t="shared" si="41"/>
        <v>34530.561999999998</v>
      </c>
      <c r="S38" s="420">
        <f t="shared" si="41"/>
        <v>27.75</v>
      </c>
      <c r="T38" s="420">
        <f t="shared" si="41"/>
        <v>24675.24</v>
      </c>
      <c r="U38" s="420">
        <f t="shared" si="41"/>
        <v>34.28</v>
      </c>
      <c r="V38" s="420">
        <f t="shared" si="41"/>
        <v>8302.616</v>
      </c>
      <c r="W38" s="420">
        <f t="shared" si="41"/>
        <v>18062.407999999999</v>
      </c>
      <c r="X38" s="420">
        <f t="shared" si="41"/>
        <v>67508.417999999991</v>
      </c>
      <c r="Y38" s="530">
        <f t="shared" si="33"/>
        <v>3.7375093066217966</v>
      </c>
      <c r="Z38" s="541">
        <f t="shared" si="8"/>
        <v>67833.301999999996</v>
      </c>
      <c r="AA38" s="554">
        <f t="shared" si="8"/>
        <v>380569.32500000001</v>
      </c>
      <c r="AB38" s="545">
        <f t="shared" si="13"/>
        <v>5.6103611910267919</v>
      </c>
      <c r="AC38" s="546">
        <f t="shared" si="34"/>
        <v>6.7324334292321497</v>
      </c>
      <c r="AD38" s="541">
        <v>49177.722999999998</v>
      </c>
      <c r="AE38" s="554">
        <v>271197.837</v>
      </c>
      <c r="AF38" s="554">
        <v>5.5146481060133672</v>
      </c>
      <c r="AG38" s="547">
        <v>6.6175777272160401</v>
      </c>
      <c r="AH38" s="541">
        <f t="shared" si="15"/>
        <v>101.73561545856491</v>
      </c>
      <c r="AI38" s="538">
        <f t="shared" si="16"/>
        <v>137.93501988695164</v>
      </c>
      <c r="AJ38" s="555">
        <v>45113.923999999992</v>
      </c>
      <c r="AK38" s="534">
        <v>252874.79399999999</v>
      </c>
      <c r="AL38" s="534">
        <v>5.6052493682438271</v>
      </c>
      <c r="AM38" s="549">
        <v>6.7262992418925922</v>
      </c>
      <c r="AN38" s="534">
        <f t="shared" si="17"/>
        <v>98.383635476705905</v>
      </c>
      <c r="AO38" s="535">
        <f t="shared" si="18"/>
        <v>109.00785974636125</v>
      </c>
    </row>
    <row r="39" spans="1:41" s="415" customFormat="1" ht="17.25" x14ac:dyDescent="0.25">
      <c r="A39" s="638"/>
      <c r="B39" s="421" t="s">
        <v>12</v>
      </c>
      <c r="C39" s="422"/>
      <c r="D39" s="420">
        <f t="shared" si="38"/>
        <v>187769.88500000001</v>
      </c>
      <c r="E39" s="420">
        <f t="shared" si="38"/>
        <v>1235809.6499999999</v>
      </c>
      <c r="F39" s="420">
        <f t="shared" si="35"/>
        <v>6.581511460157734</v>
      </c>
      <c r="G39" s="420">
        <f t="shared" si="39"/>
        <v>18745.588</v>
      </c>
      <c r="H39" s="420">
        <f t="shared" si="39"/>
        <v>117738.08500000001</v>
      </c>
      <c r="I39" s="420">
        <f t="shared" si="42"/>
        <v>6.2808424574358517</v>
      </c>
      <c r="J39" s="420">
        <f t="shared" si="40"/>
        <v>20149.762999999999</v>
      </c>
      <c r="K39" s="420">
        <f t="shared" si="40"/>
        <v>84558.103999999992</v>
      </c>
      <c r="L39" s="420">
        <f t="shared" si="40"/>
        <v>32.887</v>
      </c>
      <c r="M39" s="420">
        <f t="shared" si="40"/>
        <v>28692.365000000002</v>
      </c>
      <c r="N39" s="420">
        <f t="shared" si="40"/>
        <v>20149.762999999999</v>
      </c>
      <c r="O39" s="420">
        <f t="shared" si="40"/>
        <v>113250.469</v>
      </c>
      <c r="P39" s="420">
        <f t="shared" si="31"/>
        <v>5.6204367763531513</v>
      </c>
      <c r="Q39" s="420">
        <f t="shared" si="41"/>
        <v>52126.119000000006</v>
      </c>
      <c r="R39" s="420">
        <f t="shared" si="41"/>
        <v>133317.00700000001</v>
      </c>
      <c r="S39" s="420">
        <f t="shared" si="41"/>
        <v>58.222000000000008</v>
      </c>
      <c r="T39" s="420">
        <f t="shared" si="41"/>
        <v>50517.976000000002</v>
      </c>
      <c r="U39" s="420">
        <f t="shared" si="41"/>
        <v>73.313999999999993</v>
      </c>
      <c r="V39" s="420">
        <f t="shared" si="41"/>
        <v>67932.758000000002</v>
      </c>
      <c r="W39" s="420">
        <f t="shared" si="41"/>
        <v>52126.119000000006</v>
      </c>
      <c r="X39" s="420">
        <f t="shared" si="41"/>
        <v>251767.74099999998</v>
      </c>
      <c r="Y39" s="530">
        <f t="shared" si="33"/>
        <v>4.8299728778963953</v>
      </c>
      <c r="Z39" s="541">
        <f t="shared" si="8"/>
        <v>278791.35500000004</v>
      </c>
      <c r="AA39" s="554">
        <f t="shared" si="8"/>
        <v>1718565.9449999998</v>
      </c>
      <c r="AB39" s="545">
        <f t="shared" si="13"/>
        <v>6.1643444611114271</v>
      </c>
      <c r="AC39" s="546">
        <f t="shared" si="34"/>
        <v>7.3972133533337123</v>
      </c>
      <c r="AD39" s="541">
        <v>207573.16899999999</v>
      </c>
      <c r="AE39" s="554">
        <v>1239869.757</v>
      </c>
      <c r="AF39" s="554">
        <v>5.9731696681857764</v>
      </c>
      <c r="AG39" s="547">
        <v>7.1678036018229312</v>
      </c>
      <c r="AH39" s="541">
        <f t="shared" si="15"/>
        <v>103.20055855677235</v>
      </c>
      <c r="AI39" s="538">
        <f t="shared" si="16"/>
        <v>134.30991892791312</v>
      </c>
      <c r="AJ39" s="555">
        <v>257545.87699999998</v>
      </c>
      <c r="AK39" s="534">
        <v>1435871.216</v>
      </c>
      <c r="AL39" s="534">
        <v>5.5752056011364539</v>
      </c>
      <c r="AM39" s="549">
        <v>6.6902467213637449</v>
      </c>
      <c r="AN39" s="534">
        <f t="shared" si="17"/>
        <v>107.13810566857302</v>
      </c>
      <c r="AO39" s="535">
        <f t="shared" si="18"/>
        <v>80.596580080371467</v>
      </c>
    </row>
    <row r="40" spans="1:41" s="415" customFormat="1" ht="18" thickBot="1" x14ac:dyDescent="0.3">
      <c r="A40" s="638"/>
      <c r="B40" s="421" t="s">
        <v>170</v>
      </c>
      <c r="C40" s="423"/>
      <c r="D40" s="420">
        <f t="shared" si="38"/>
        <v>19395.700999999997</v>
      </c>
      <c r="E40" s="420">
        <f t="shared" si="38"/>
        <v>114419.402</v>
      </c>
      <c r="F40" s="420">
        <f t="shared" si="35"/>
        <v>5.8992145733737607</v>
      </c>
      <c r="G40" s="420">
        <f t="shared" si="39"/>
        <v>0</v>
      </c>
      <c r="H40" s="420">
        <f t="shared" si="39"/>
        <v>0</v>
      </c>
      <c r="I40" s="420" t="e">
        <f t="shared" si="42"/>
        <v>#DIV/0!</v>
      </c>
      <c r="J40" s="420">
        <f t="shared" si="40"/>
        <v>14019.845000000001</v>
      </c>
      <c r="K40" s="420">
        <f t="shared" si="40"/>
        <v>57527.491000000002</v>
      </c>
      <c r="L40" s="420">
        <f t="shared" si="40"/>
        <v>17.015999999999998</v>
      </c>
      <c r="M40" s="420">
        <f t="shared" si="40"/>
        <v>14729.960999999999</v>
      </c>
      <c r="N40" s="420">
        <f t="shared" si="40"/>
        <v>14019.845000000001</v>
      </c>
      <c r="O40" s="420">
        <f t="shared" si="40"/>
        <v>72257.45199999999</v>
      </c>
      <c r="P40" s="420">
        <f t="shared" si="31"/>
        <v>5.1539408602591532</v>
      </c>
      <c r="Q40" s="420">
        <f t="shared" si="41"/>
        <v>25132.482000000004</v>
      </c>
      <c r="R40" s="420">
        <f t="shared" si="41"/>
        <v>62783.282999999996</v>
      </c>
      <c r="S40" s="420">
        <f t="shared" si="41"/>
        <v>26.333999999999996</v>
      </c>
      <c r="T40" s="420">
        <f t="shared" si="41"/>
        <v>23050.601999999999</v>
      </c>
      <c r="U40" s="420">
        <f t="shared" si="41"/>
        <v>38.441000000000003</v>
      </c>
      <c r="V40" s="420">
        <f t="shared" si="41"/>
        <v>29091.841</v>
      </c>
      <c r="W40" s="420">
        <f t="shared" si="41"/>
        <v>25132.482000000004</v>
      </c>
      <c r="X40" s="420">
        <f t="shared" si="41"/>
        <v>114925.726</v>
      </c>
      <c r="Y40" s="530">
        <f t="shared" si="33"/>
        <v>4.572796510905687</v>
      </c>
      <c r="Z40" s="543">
        <f t="shared" si="8"/>
        <v>58548.028000000006</v>
      </c>
      <c r="AA40" s="556">
        <f t="shared" si="8"/>
        <v>301602.57999999996</v>
      </c>
      <c r="AB40" s="557">
        <f t="shared" si="13"/>
        <v>5.1513704270278744</v>
      </c>
      <c r="AC40" s="558">
        <f t="shared" si="34"/>
        <v>6.1816445124334489</v>
      </c>
      <c r="AD40" s="543">
        <v>47033.313000000002</v>
      </c>
      <c r="AE40" s="556">
        <v>229181.58499999999</v>
      </c>
      <c r="AF40" s="556">
        <v>4.8727501930387085</v>
      </c>
      <c r="AG40" s="559">
        <v>5.8473002316464502</v>
      </c>
      <c r="AH40" s="543">
        <f t="shared" si="15"/>
        <v>105.71792566725887</v>
      </c>
      <c r="AI40" s="540">
        <f t="shared" si="16"/>
        <v>124.48204105885546</v>
      </c>
      <c r="AJ40" s="560">
        <v>708.66800000000001</v>
      </c>
      <c r="AK40" s="561">
        <v>3902.7649999999999</v>
      </c>
      <c r="AL40" s="561">
        <v>5.5071838999362184</v>
      </c>
      <c r="AM40" s="562">
        <v>6.6086206799234617</v>
      </c>
      <c r="AN40" s="534">
        <f t="shared" si="17"/>
        <v>88.479888842919195</v>
      </c>
      <c r="AO40" s="535">
        <f t="shared" si="18"/>
        <v>6636.8614075984806</v>
      </c>
    </row>
    <row r="41" spans="1:41" x14ac:dyDescent="0.25">
      <c r="C41"/>
    </row>
    <row r="42" spans="1:41" ht="15.75" x14ac:dyDescent="0.25">
      <c r="B42" s="67"/>
      <c r="C42" s="67"/>
      <c r="D42" s="67"/>
      <c r="E42" s="67"/>
      <c r="F42" s="67"/>
      <c r="G42" s="67"/>
      <c r="AB42" s="67"/>
    </row>
    <row r="43" spans="1:41" x14ac:dyDescent="0.25">
      <c r="C43"/>
      <c r="F43" s="639" t="s">
        <v>133</v>
      </c>
      <c r="G43" s="639"/>
      <c r="H43" s="639"/>
      <c r="I43" s="639"/>
      <c r="J43" s="639"/>
      <c r="K43" s="639"/>
      <c r="L43" s="639" t="s">
        <v>32</v>
      </c>
      <c r="M43" s="639"/>
      <c r="N43" s="639"/>
      <c r="O43" s="639"/>
      <c r="P43" s="639"/>
      <c r="Q43" s="639"/>
      <c r="Z43" s="277"/>
      <c r="AA43" s="277"/>
    </row>
    <row r="44" spans="1:41" x14ac:dyDescent="0.25">
      <c r="F44" s="639"/>
      <c r="G44" s="639"/>
      <c r="H44" s="639"/>
      <c r="I44" s="639"/>
      <c r="J44" s="639"/>
      <c r="K44" s="639"/>
      <c r="L44" s="639"/>
      <c r="M44" s="639"/>
      <c r="N44" s="639"/>
      <c r="O44" s="639"/>
      <c r="P44" s="639"/>
      <c r="Q44" s="639"/>
    </row>
    <row r="45" spans="1:41" x14ac:dyDescent="0.25">
      <c r="F45" s="639"/>
      <c r="G45" s="639"/>
      <c r="H45" s="639"/>
      <c r="I45" s="639"/>
      <c r="J45" s="639"/>
      <c r="K45" s="639"/>
      <c r="L45" s="639"/>
      <c r="M45" s="639"/>
      <c r="N45" s="639"/>
      <c r="O45" s="639"/>
      <c r="P45" s="639"/>
      <c r="Q45" s="639"/>
    </row>
    <row r="46" spans="1:41" x14ac:dyDescent="0.25">
      <c r="F46" s="639"/>
      <c r="G46" s="639"/>
      <c r="H46" s="639"/>
      <c r="I46" s="639"/>
      <c r="J46" s="639"/>
      <c r="K46" s="639"/>
      <c r="L46" s="639"/>
      <c r="M46" s="639"/>
      <c r="N46" s="639"/>
      <c r="O46" s="639"/>
      <c r="P46" s="639"/>
      <c r="Q46" s="639"/>
    </row>
    <row r="47" spans="1:41" x14ac:dyDescent="0.25">
      <c r="F47" s="639"/>
      <c r="G47" s="639"/>
      <c r="H47" s="639"/>
      <c r="I47" s="639"/>
      <c r="J47" s="639"/>
      <c r="K47" s="639"/>
      <c r="L47" s="639"/>
      <c r="M47" s="639"/>
      <c r="N47" s="639"/>
      <c r="O47" s="639"/>
      <c r="P47" s="639"/>
      <c r="Q47" s="639"/>
    </row>
    <row r="48" spans="1:41" x14ac:dyDescent="0.25">
      <c r="F48" s="639"/>
      <c r="G48" s="639"/>
      <c r="H48" s="639"/>
      <c r="I48" s="639"/>
      <c r="J48" s="639"/>
      <c r="K48" s="639"/>
      <c r="L48" s="639"/>
      <c r="M48" s="639"/>
      <c r="N48" s="639"/>
      <c r="O48" s="639"/>
      <c r="P48" s="639"/>
      <c r="Q48" s="639"/>
    </row>
  </sheetData>
  <mergeCells count="25">
    <mergeCell ref="H1:I1"/>
    <mergeCell ref="A2:AM2"/>
    <mergeCell ref="B3:Y3"/>
    <mergeCell ref="Z3:AC3"/>
    <mergeCell ref="AD3:AG3"/>
    <mergeCell ref="AH3:AI3"/>
    <mergeCell ref="AJ3:AM3"/>
    <mergeCell ref="AO4:AO5"/>
    <mergeCell ref="A6:A31"/>
    <mergeCell ref="A34:A40"/>
    <mergeCell ref="AN3:AO3"/>
    <mergeCell ref="B4:B5"/>
    <mergeCell ref="C4:C5"/>
    <mergeCell ref="D4:F4"/>
    <mergeCell ref="G4:I4"/>
    <mergeCell ref="J4:P4"/>
    <mergeCell ref="Q4:Y4"/>
    <mergeCell ref="Z4:AC4"/>
    <mergeCell ref="AD4:AG4"/>
    <mergeCell ref="AH4:AH5"/>
    <mergeCell ref="F43:K48"/>
    <mergeCell ref="L43:Q48"/>
    <mergeCell ref="AI4:AI5"/>
    <mergeCell ref="AJ4:AM4"/>
    <mergeCell ref="AN4:AN5"/>
  </mergeCells>
  <dataValidations count="1">
    <dataValidation type="decimal" allowBlank="1" showErrorMessage="1" errorTitle="Ошибка" error="Допускается ввод только действительных чисел!" sqref="F32:O32 F33:F40 I37:I40 Q32:X32 J6:M6 J14:M30 D23:E33 G14:H14 G23:H30 D6:E6 D14:E14 G6:H6 Q6:V31">
      <formula1>-9.99999999999999E+23</formula1>
      <formula2>9.99999999999999E+23</formula2>
    </dataValidation>
  </dataValidations>
  <pageMargins left="0.7" right="0.7" top="0.75" bottom="0.75" header="0.3" footer="0.3"/>
  <pageSetup paperSize="9" scale="2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37</vt:i4>
      </vt:variant>
    </vt:vector>
  </HeadingPairs>
  <TitlesOfParts>
    <vt:vector size="70" baseType="lpstr">
      <vt:lpstr>январь 2020</vt:lpstr>
      <vt:lpstr>январь 2020 коррект</vt:lpstr>
      <vt:lpstr>Февраль 2020</vt:lpstr>
      <vt:lpstr>Февраль 2020 коррект</vt:lpstr>
      <vt:lpstr>март 2020</vt:lpstr>
      <vt:lpstr>июль 2020 пробный</vt:lpstr>
      <vt:lpstr>Годовая за 2021</vt:lpstr>
      <vt:lpstr>Годовая 2022</vt:lpstr>
      <vt:lpstr>Годовая 2023</vt:lpstr>
      <vt:lpstr>январь 2024</vt:lpstr>
      <vt:lpstr>Февраль 2024</vt:lpstr>
      <vt:lpstr>Март 2024</vt:lpstr>
      <vt:lpstr>Апрель 2024</vt:lpstr>
      <vt:lpstr>Май 2024</vt:lpstr>
      <vt:lpstr>Июнь 2024</vt:lpstr>
      <vt:lpstr>июль 2024</vt:lpstr>
      <vt:lpstr>август 2024</vt:lpstr>
      <vt:lpstr>сентябрь 2024</vt:lpstr>
      <vt:lpstr>октябрь 2024</vt:lpstr>
      <vt:lpstr>ноябрь 2024</vt:lpstr>
      <vt:lpstr>декабрь 2024</vt:lpstr>
      <vt:lpstr>ПРил для ЛА</vt:lpstr>
      <vt:lpstr>Годовая 2024</vt:lpstr>
      <vt:lpstr>График №1 </vt:lpstr>
      <vt:lpstr>График №2</vt:lpstr>
      <vt:lpstr>Динамика</vt:lpstr>
      <vt:lpstr>Сентябрь 2019</vt:lpstr>
      <vt:lpstr>Октябрь 2019</vt:lpstr>
      <vt:lpstr>Ноябрь 2019</vt:lpstr>
      <vt:lpstr>Декабрь 2019</vt:lpstr>
      <vt:lpstr>Вспомог.таблица</vt:lpstr>
      <vt:lpstr>График № 1за май</vt:lpstr>
      <vt:lpstr>Лист2</vt:lpstr>
      <vt:lpstr>'Декабрь 2019'!Заголовки_для_печати</vt:lpstr>
      <vt:lpstr>'июль 2020 пробный'!Заголовки_для_печати</vt:lpstr>
      <vt:lpstr>'март 2020'!Заголовки_для_печати</vt:lpstr>
      <vt:lpstr>'Ноябрь 2019'!Заголовки_для_печати</vt:lpstr>
      <vt:lpstr>'Октябрь 2019'!Заголовки_для_печати</vt:lpstr>
      <vt:lpstr>'Сентябрь 2019'!Заголовки_для_печати</vt:lpstr>
      <vt:lpstr>'Февраль 2020'!Заголовки_для_печати</vt:lpstr>
      <vt:lpstr>'Февраль 2020 коррект'!Заголовки_для_печати</vt:lpstr>
      <vt:lpstr>'январь 2020'!Заголовки_для_печати</vt:lpstr>
      <vt:lpstr>'январь 2020 коррект'!Заголовки_для_печати</vt:lpstr>
      <vt:lpstr>'август 2024'!Область_печати</vt:lpstr>
      <vt:lpstr>'Апрель 2024'!Область_печати</vt:lpstr>
      <vt:lpstr>Вспомог.таблица!Область_печати</vt:lpstr>
      <vt:lpstr>'Годовая 2022'!Область_печати</vt:lpstr>
      <vt:lpstr>'Годовая 2023'!Область_печати</vt:lpstr>
      <vt:lpstr>'Годовая 2024'!Область_печати</vt:lpstr>
      <vt:lpstr>'Годовая за 2021'!Область_печати</vt:lpstr>
      <vt:lpstr>'График №1 '!Область_печати</vt:lpstr>
      <vt:lpstr>'График №2'!Область_печати</vt:lpstr>
      <vt:lpstr>'Декабрь 2019'!Область_печати</vt:lpstr>
      <vt:lpstr>'декабрь 2024'!Область_печати</vt:lpstr>
      <vt:lpstr>'июль 2020 пробный'!Область_печати</vt:lpstr>
      <vt:lpstr>'июль 2024'!Область_печати</vt:lpstr>
      <vt:lpstr>'Июнь 2024'!Область_печати</vt:lpstr>
      <vt:lpstr>'Май 2024'!Область_печати</vt:lpstr>
      <vt:lpstr>'март 2020'!Область_печати</vt:lpstr>
      <vt:lpstr>'Ноябрь 2019'!Область_печати</vt:lpstr>
      <vt:lpstr>'ноябрь 2024'!Область_печати</vt:lpstr>
      <vt:lpstr>'Октябрь 2019'!Область_печати</vt:lpstr>
      <vt:lpstr>'октябрь 2024'!Область_печати</vt:lpstr>
      <vt:lpstr>'ПРил для ЛА'!Область_печати</vt:lpstr>
      <vt:lpstr>'Сентябрь 2019'!Область_печати</vt:lpstr>
      <vt:lpstr>'сентябрь 2024'!Область_печати</vt:lpstr>
      <vt:lpstr>'Февраль 2020'!Область_печати</vt:lpstr>
      <vt:lpstr>'Февраль 2020 коррект'!Область_печати</vt:lpstr>
      <vt:lpstr>'январь 2020'!Область_печати</vt:lpstr>
      <vt:lpstr>'январь 2020 коррект'!Область_печати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2025-08-06T08:41:52Z</dcterms:modified>
</cp:coreProperties>
</file>