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0" windowWidth="19200" windowHeight="10905" tabRatio="875" firstSheet="6" activeTab="6"/>
  </bookViews>
  <sheets>
    <sheet name="январь 2020" sheetId="17" state="hidden" r:id="rId1"/>
    <sheet name="январь 2020 коррект" sheetId="66" state="hidden" r:id="rId2"/>
    <sheet name="Февраль 2020" sheetId="18" state="hidden" r:id="rId3"/>
    <sheet name="Февраль 2020 коррект" sheetId="67" state="hidden" r:id="rId4"/>
    <sheet name="март 2020" sheetId="27" state="hidden" r:id="rId5"/>
    <sheet name="июль 2020 пробный" sheetId="60" state="hidden" r:id="rId6"/>
    <sheet name="Годовая 2022" sheetId="89" r:id="rId7"/>
    <sheet name="Приложение " sheetId="46" r:id="rId8"/>
    <sheet name="График № 1 2021" sheetId="22" r:id="rId9"/>
    <sheet name="График № 2 2021" sheetId="23" r:id="rId10"/>
    <sheet name="Сентябрь 2019" sheetId="50" state="hidden" r:id="rId11"/>
    <sheet name="Октябрь 2019" sheetId="51" state="hidden" r:id="rId12"/>
    <sheet name="Ноябрь 2019" sheetId="52" state="hidden" r:id="rId13"/>
    <sheet name="Декабрь 2019" sheetId="53" state="hidden" r:id="rId14"/>
    <sheet name="Вспомог.таблица" sheetId="21" state="hidden" r:id="rId15"/>
    <sheet name="График № 1за май" sheetId="25" state="hidden" r:id="rId16"/>
    <sheet name="Лист2" sheetId="26" state="hidden" r:id="rId17"/>
  </sheets>
  <externalReferences>
    <externalReference r:id="rId18"/>
  </externalReferences>
  <definedNames>
    <definedName name="org" localSheetId="13">[1]Титульный!$G$16</definedName>
    <definedName name="org" localSheetId="12">[1]Титульный!$G$16</definedName>
    <definedName name="org" localSheetId="11">[1]Титульный!$G$16</definedName>
    <definedName name="org" localSheetId="10">[1]Титульный!$G$16</definedName>
    <definedName name="org">[1]Титульный!$G$16</definedName>
    <definedName name="_xlnm.Print_Titles" localSheetId="13">'Декабрь 2019'!$B:$C,'Декабрь 2019'!$4:$5</definedName>
    <definedName name="_xlnm.Print_Titles" localSheetId="5">'июль 2020 пробный'!$B:$C,'июль 2020 пробный'!$4:$5</definedName>
    <definedName name="_xlnm.Print_Titles" localSheetId="4">'март 2020'!$B:$C,'март 2020'!$4:$5</definedName>
    <definedName name="_xlnm.Print_Titles" localSheetId="12">'Ноябрь 2019'!$B:$C,'Ноябрь 2019'!$4:$5</definedName>
    <definedName name="_xlnm.Print_Titles" localSheetId="11">'Октябрь 2019'!$B:$C,'Октябрь 2019'!$4:$5</definedName>
    <definedName name="_xlnm.Print_Titles" localSheetId="10">'Сентябрь 2019'!$B:$C,'Сентябрь 2019'!$4:$5</definedName>
    <definedName name="_xlnm.Print_Titles" localSheetId="2">'Февраль 2020'!$4:$5</definedName>
    <definedName name="_xlnm.Print_Titles" localSheetId="3">'Февраль 2020 коррект'!$4:$5</definedName>
    <definedName name="_xlnm.Print_Titles" localSheetId="0">'январь 2020'!$4:$5</definedName>
    <definedName name="_xlnm.Print_Titles" localSheetId="1">'январь 2020 коррект'!$4:$5</definedName>
    <definedName name="_xlnm.Print_Area" localSheetId="14">Вспомог.таблица!$S$5:$AE$17</definedName>
    <definedName name="_xlnm.Print_Area" localSheetId="6">'Годовая 2022'!$A$1:$AI$40</definedName>
    <definedName name="_xlnm.Print_Area" localSheetId="8">'График № 1 2021'!$A$1:$O$37</definedName>
    <definedName name="_xlnm.Print_Area" localSheetId="9">'График № 2 2021'!$A$1:$R$42</definedName>
    <definedName name="_xlnm.Print_Area" localSheetId="13">'Декабрь 2019'!$B$1:$X$44</definedName>
    <definedName name="_xlnm.Print_Area" localSheetId="5">'июль 2020 пробный'!$B$1:$W$50</definedName>
    <definedName name="_xlnm.Print_Area" localSheetId="4">'март 2020'!$B$1:$U$49</definedName>
    <definedName name="_xlnm.Print_Area" localSheetId="12">'Ноябрь 2019'!$B$1:$X$44</definedName>
    <definedName name="_xlnm.Print_Area" localSheetId="11">'Октябрь 2019'!$B$1:$X$44</definedName>
    <definedName name="_xlnm.Print_Area" localSheetId="7">'Приложение '!$A$1:$U$28</definedName>
    <definedName name="_xlnm.Print_Area" localSheetId="10">'Сентябрь 2019'!$B$1:$X$44</definedName>
    <definedName name="_xlnm.Print_Area" localSheetId="2">'Февраль 2020'!$B$1:$U$48</definedName>
    <definedName name="_xlnm.Print_Area" localSheetId="3">'Февраль 2020 коррект'!$B$1:$U$48</definedName>
    <definedName name="_xlnm.Print_Area" localSheetId="0">'январь 2020'!$B$1:$V$49</definedName>
    <definedName name="_xlnm.Print_Area" localSheetId="1">'январь 2020 коррект'!$B$1:$V$50</definedName>
  </definedNames>
  <calcPr calcId="162913"/>
</workbook>
</file>

<file path=xl/calcChain.xml><?xml version="1.0" encoding="utf-8"?>
<calcChain xmlns="http://schemas.openxmlformats.org/spreadsheetml/2006/main">
  <c r="F22" i="66" l="1"/>
  <c r="F31" i="66"/>
  <c r="F32" i="66"/>
  <c r="F33" i="66"/>
  <c r="F34" i="66"/>
  <c r="F35" i="66"/>
  <c r="F36" i="66"/>
  <c r="F37" i="66"/>
  <c r="F38" i="66"/>
  <c r="F39" i="66"/>
  <c r="F29" i="67" l="1"/>
  <c r="E26" i="67"/>
  <c r="E44" i="67" s="1"/>
  <c r="D26" i="67"/>
  <c r="D44" i="67" s="1"/>
  <c r="T31" i="66"/>
  <c r="T32" i="66"/>
  <c r="T33" i="66"/>
  <c r="T34" i="66"/>
  <c r="T35" i="66"/>
  <c r="T36" i="66"/>
  <c r="T37" i="66"/>
  <c r="T38" i="66"/>
  <c r="E27" i="66"/>
  <c r="E23" i="66" s="1"/>
  <c r="F23" i="66" s="1"/>
  <c r="D27" i="66"/>
  <c r="F30" i="66"/>
  <c r="H47" i="67"/>
  <c r="G47" i="67"/>
  <c r="E47" i="67"/>
  <c r="D47" i="67"/>
  <c r="Q46" i="67"/>
  <c r="P46" i="67"/>
  <c r="H46" i="67"/>
  <c r="G46" i="67"/>
  <c r="E46" i="67"/>
  <c r="D46" i="67"/>
  <c r="Q45" i="67"/>
  <c r="P45" i="67"/>
  <c r="H45" i="67"/>
  <c r="G45" i="67"/>
  <c r="E45" i="67"/>
  <c r="D45" i="67"/>
  <c r="Q44" i="67"/>
  <c r="P44" i="67"/>
  <c r="H44" i="67"/>
  <c r="G44" i="67"/>
  <c r="Q43" i="67"/>
  <c r="P43" i="67"/>
  <c r="H43" i="67"/>
  <c r="G43" i="67"/>
  <c r="E43" i="67"/>
  <c r="D43" i="67"/>
  <c r="H42" i="67"/>
  <c r="G42" i="67"/>
  <c r="E42" i="67"/>
  <c r="D42" i="67"/>
  <c r="Q41" i="67"/>
  <c r="P41" i="67"/>
  <c r="H41" i="67"/>
  <c r="G41" i="67"/>
  <c r="E41" i="67"/>
  <c r="D41" i="67"/>
  <c r="H40" i="67"/>
  <c r="G40" i="67"/>
  <c r="AJ38" i="67"/>
  <c r="N38" i="67" s="1"/>
  <c r="M38" i="67"/>
  <c r="K38" i="67"/>
  <c r="J38" i="67"/>
  <c r="AJ37" i="67"/>
  <c r="AC37" i="67"/>
  <c r="AB37" i="67"/>
  <c r="T37" i="67"/>
  <c r="U37" i="67" s="1"/>
  <c r="AJ36" i="67"/>
  <c r="AI36" i="67"/>
  <c r="AC36" i="67"/>
  <c r="AB36" i="67"/>
  <c r="T36" i="67"/>
  <c r="U36" i="67" s="1"/>
  <c r="AJ35" i="67"/>
  <c r="AI35" i="67"/>
  <c r="AC35" i="67"/>
  <c r="AB35" i="67"/>
  <c r="T35" i="67"/>
  <c r="U35" i="67" s="1"/>
  <c r="AJ34" i="67"/>
  <c r="AI34" i="67"/>
  <c r="AC34" i="67"/>
  <c r="AB34" i="67"/>
  <c r="T34" i="67"/>
  <c r="U34" i="67" s="1"/>
  <c r="AJ33" i="67"/>
  <c r="AI33" i="67"/>
  <c r="AC33" i="67"/>
  <c r="AB33" i="67"/>
  <c r="T33" i="67"/>
  <c r="U33" i="67" s="1"/>
  <c r="AJ32" i="67"/>
  <c r="AI32" i="67"/>
  <c r="AC32" i="67"/>
  <c r="AB32" i="67"/>
  <c r="T32" i="67"/>
  <c r="U32" i="67" s="1"/>
  <c r="AJ31" i="67"/>
  <c r="AI31" i="67"/>
  <c r="AC31" i="67"/>
  <c r="AB31" i="67"/>
  <c r="T31" i="67"/>
  <c r="U31" i="67" s="1"/>
  <c r="AH30" i="67"/>
  <c r="AG30" i="67"/>
  <c r="AF30" i="67"/>
  <c r="AJ30" i="67" s="1"/>
  <c r="AE30" i="67"/>
  <c r="AI30" i="67" s="1"/>
  <c r="AB30" i="67"/>
  <c r="AA30" i="67"/>
  <c r="AC30" i="67" s="1"/>
  <c r="T30" i="67"/>
  <c r="U30" i="67" s="1"/>
  <c r="AJ29" i="67"/>
  <c r="AI29" i="67"/>
  <c r="AC29" i="67"/>
  <c r="AB29" i="67"/>
  <c r="Q29" i="67"/>
  <c r="Q47" i="67" s="1"/>
  <c r="P29" i="67"/>
  <c r="P47" i="67" s="1"/>
  <c r="N29" i="67"/>
  <c r="M29" i="67"/>
  <c r="K29" i="67"/>
  <c r="J29" i="67"/>
  <c r="AJ28" i="67"/>
  <c r="AI28" i="67"/>
  <c r="AC28" i="67"/>
  <c r="AB28" i="67"/>
  <c r="N28" i="67"/>
  <c r="M28" i="67"/>
  <c r="K28" i="67"/>
  <c r="L28" i="67" s="1"/>
  <c r="J28" i="67"/>
  <c r="F28" i="67"/>
  <c r="AJ27" i="67"/>
  <c r="AI27" i="67"/>
  <c r="AC27" i="67"/>
  <c r="AB27" i="67"/>
  <c r="N27" i="67"/>
  <c r="M27" i="67"/>
  <c r="K27" i="67"/>
  <c r="J27" i="67"/>
  <c r="F27" i="67"/>
  <c r="AJ26" i="67"/>
  <c r="AI26" i="67"/>
  <c r="AC26" i="67"/>
  <c r="AB26" i="67"/>
  <c r="N26" i="67"/>
  <c r="M26" i="67"/>
  <c r="K26" i="67"/>
  <c r="J26" i="67"/>
  <c r="R26" i="67" s="1"/>
  <c r="F26" i="67"/>
  <c r="AJ25" i="67"/>
  <c r="AI25" i="67"/>
  <c r="AC25" i="67"/>
  <c r="AB25" i="67"/>
  <c r="N25" i="67"/>
  <c r="M25" i="67"/>
  <c r="K25" i="67"/>
  <c r="J25" i="67"/>
  <c r="AJ24" i="67"/>
  <c r="AI24" i="67"/>
  <c r="AC24" i="67"/>
  <c r="AB24" i="67"/>
  <c r="N24" i="67"/>
  <c r="M24" i="67"/>
  <c r="K24" i="67"/>
  <c r="J24" i="67"/>
  <c r="AJ23" i="67"/>
  <c r="AI23" i="67"/>
  <c r="AC23" i="67"/>
  <c r="AB23" i="67"/>
  <c r="N23" i="67"/>
  <c r="M23" i="67"/>
  <c r="M22" i="67" s="1"/>
  <c r="K23" i="67"/>
  <c r="S23" i="67" s="1"/>
  <c r="J23" i="67"/>
  <c r="J22" i="67" s="1"/>
  <c r="F23" i="67"/>
  <c r="AH22" i="67"/>
  <c r="AG22" i="67"/>
  <c r="AF22" i="67"/>
  <c r="AJ22" i="67" s="1"/>
  <c r="AE22" i="67"/>
  <c r="AI22" i="67" s="1"/>
  <c r="AA22" i="67"/>
  <c r="Z22" i="67"/>
  <c r="Y22" i="67"/>
  <c r="AC22" i="67" s="1"/>
  <c r="X22" i="67"/>
  <c r="AB22" i="67" s="1"/>
  <c r="N22" i="67"/>
  <c r="K22" i="67"/>
  <c r="H22" i="67"/>
  <c r="G22" i="67"/>
  <c r="E22" i="67"/>
  <c r="D22" i="67"/>
  <c r="AJ21" i="67"/>
  <c r="AI21" i="67"/>
  <c r="AC21" i="67"/>
  <c r="AB21" i="67"/>
  <c r="N21" i="67"/>
  <c r="M21" i="67"/>
  <c r="K21" i="67"/>
  <c r="J21" i="67"/>
  <c r="AJ20" i="67"/>
  <c r="AI20" i="67"/>
  <c r="AC20" i="67"/>
  <c r="AB20" i="67"/>
  <c r="N20" i="67"/>
  <c r="M20" i="67"/>
  <c r="K20" i="67"/>
  <c r="L20" i="67" s="1"/>
  <c r="J20" i="67"/>
  <c r="AJ19" i="67"/>
  <c r="AI19" i="67"/>
  <c r="AC19" i="67"/>
  <c r="AB19" i="67"/>
  <c r="N19" i="67"/>
  <c r="M19" i="67"/>
  <c r="K19" i="67"/>
  <c r="J19" i="67"/>
  <c r="AJ18" i="67"/>
  <c r="AI18" i="67"/>
  <c r="AC18" i="67"/>
  <c r="AB18" i="67"/>
  <c r="N18" i="67"/>
  <c r="M18" i="67"/>
  <c r="K18" i="67"/>
  <c r="L18" i="67" s="1"/>
  <c r="J18" i="67"/>
  <c r="AJ17" i="67"/>
  <c r="AI17" i="67"/>
  <c r="AC17" i="67"/>
  <c r="AB17" i="67"/>
  <c r="N17" i="67"/>
  <c r="M17" i="67"/>
  <c r="K17" i="67"/>
  <c r="J17" i="67"/>
  <c r="AJ16" i="67"/>
  <c r="AI16" i="67"/>
  <c r="AC16" i="67"/>
  <c r="AB16" i="67"/>
  <c r="N16" i="67"/>
  <c r="M16" i="67"/>
  <c r="K16" i="67"/>
  <c r="J16" i="67"/>
  <c r="AJ15" i="67"/>
  <c r="AI15" i="67"/>
  <c r="AC15" i="67"/>
  <c r="AB15" i="67"/>
  <c r="N15" i="67"/>
  <c r="M15" i="67"/>
  <c r="K15" i="67"/>
  <c r="J15" i="67"/>
  <c r="AH14" i="67"/>
  <c r="AG14" i="67"/>
  <c r="AF14" i="67"/>
  <c r="AJ14" i="67" s="1"/>
  <c r="AE14" i="67"/>
  <c r="AI14" i="67" s="1"/>
  <c r="AA14" i="67"/>
  <c r="Z14" i="67"/>
  <c r="Y14" i="67"/>
  <c r="AC14" i="67" s="1"/>
  <c r="X14" i="67"/>
  <c r="AB14" i="67" s="1"/>
  <c r="N14" i="67"/>
  <c r="M14" i="67"/>
  <c r="K14" i="67"/>
  <c r="L14" i="67" s="1"/>
  <c r="J14" i="67"/>
  <c r="H14" i="67"/>
  <c r="G14" i="67"/>
  <c r="E14" i="67"/>
  <c r="D14" i="67"/>
  <c r="AJ13" i="67"/>
  <c r="AI13" i="67"/>
  <c r="AC13" i="67"/>
  <c r="AB13" i="67"/>
  <c r="N13" i="67"/>
  <c r="N47" i="67" s="1"/>
  <c r="M13" i="67"/>
  <c r="M47" i="67" s="1"/>
  <c r="K13" i="67"/>
  <c r="K47" i="67" s="1"/>
  <c r="J13" i="67"/>
  <c r="J47" i="67" s="1"/>
  <c r="AJ12" i="67"/>
  <c r="AI12" i="67"/>
  <c r="AC12" i="67"/>
  <c r="AB12" i="67"/>
  <c r="N12" i="67"/>
  <c r="N46" i="67" s="1"/>
  <c r="M12" i="67"/>
  <c r="K12" i="67"/>
  <c r="K46" i="67" s="1"/>
  <c r="J12" i="67"/>
  <c r="J46" i="67" s="1"/>
  <c r="AJ11" i="67"/>
  <c r="AI11" i="67"/>
  <c r="AC11" i="67"/>
  <c r="AB11" i="67"/>
  <c r="N11" i="67"/>
  <c r="N45" i="67" s="1"/>
  <c r="M11" i="67"/>
  <c r="K11" i="67"/>
  <c r="K45" i="67" s="1"/>
  <c r="J11" i="67"/>
  <c r="AJ10" i="67"/>
  <c r="AI10" i="67"/>
  <c r="AC10" i="67"/>
  <c r="AB10" i="67"/>
  <c r="N10" i="67"/>
  <c r="N44" i="67" s="1"/>
  <c r="O44" i="67" s="1"/>
  <c r="M10" i="67"/>
  <c r="M44" i="67" s="1"/>
  <c r="K10" i="67"/>
  <c r="K44" i="67" s="1"/>
  <c r="L44" i="67" s="1"/>
  <c r="J10" i="67"/>
  <c r="J44" i="67" s="1"/>
  <c r="AJ9" i="67"/>
  <c r="AI9" i="67"/>
  <c r="AC9" i="67"/>
  <c r="AB9" i="67"/>
  <c r="N9" i="67"/>
  <c r="N43" i="67" s="1"/>
  <c r="M9" i="67"/>
  <c r="K9" i="67"/>
  <c r="K43" i="67" s="1"/>
  <c r="J9" i="67"/>
  <c r="AJ8" i="67"/>
  <c r="AI8" i="67"/>
  <c r="AC8" i="67"/>
  <c r="AB8" i="67"/>
  <c r="N8" i="67"/>
  <c r="N42" i="67" s="1"/>
  <c r="M8" i="67"/>
  <c r="K8" i="67"/>
  <c r="K42" i="67" s="1"/>
  <c r="J8" i="67"/>
  <c r="AJ7" i="67"/>
  <c r="AI7" i="67"/>
  <c r="AC7" i="67"/>
  <c r="AB7" i="67"/>
  <c r="N7" i="67"/>
  <c r="N41" i="67" s="1"/>
  <c r="N40" i="67" s="1"/>
  <c r="M7" i="67"/>
  <c r="K7" i="67"/>
  <c r="K41" i="67" s="1"/>
  <c r="J7" i="67"/>
  <c r="AH6" i="67"/>
  <c r="AH39" i="67" s="1"/>
  <c r="AG6" i="67"/>
  <c r="AG39" i="67" s="1"/>
  <c r="AF6" i="67"/>
  <c r="AF39" i="67" s="1"/>
  <c r="AE6" i="67"/>
  <c r="AE39" i="67" s="1"/>
  <c r="AA6" i="67"/>
  <c r="AA39" i="67" s="1"/>
  <c r="Z6" i="67"/>
  <c r="Z39" i="67" s="1"/>
  <c r="Y6" i="67"/>
  <c r="Y39" i="67" s="1"/>
  <c r="X6" i="67"/>
  <c r="X39" i="67" s="1"/>
  <c r="H6" i="67"/>
  <c r="H39" i="67" s="1"/>
  <c r="I39" i="67" s="1"/>
  <c r="I40" i="67" s="1"/>
  <c r="G6" i="67"/>
  <c r="G39" i="67" s="1"/>
  <c r="E6" i="67"/>
  <c r="E39" i="67" s="1"/>
  <c r="D6" i="67"/>
  <c r="D39" i="67" s="1"/>
  <c r="H49" i="66"/>
  <c r="G49" i="66"/>
  <c r="E49" i="66"/>
  <c r="D49" i="66"/>
  <c r="Q48" i="66"/>
  <c r="P48" i="66"/>
  <c r="H48" i="66"/>
  <c r="G48" i="66"/>
  <c r="E48" i="66"/>
  <c r="F48" i="66" s="1"/>
  <c r="D48" i="66"/>
  <c r="Q47" i="66"/>
  <c r="P47" i="66"/>
  <c r="H47" i="66"/>
  <c r="G47" i="66"/>
  <c r="E47" i="66"/>
  <c r="F47" i="66" s="1"/>
  <c r="D47" i="66"/>
  <c r="Q46" i="66"/>
  <c r="P46" i="66"/>
  <c r="H46" i="66"/>
  <c r="I46" i="66" s="1"/>
  <c r="G46" i="66"/>
  <c r="E46" i="66"/>
  <c r="D46" i="66"/>
  <c r="Q45" i="66"/>
  <c r="P45" i="66"/>
  <c r="H45" i="66"/>
  <c r="G45" i="66"/>
  <c r="E45" i="66"/>
  <c r="D45" i="66"/>
  <c r="H44" i="66"/>
  <c r="G44" i="66"/>
  <c r="E44" i="66"/>
  <c r="D44" i="66"/>
  <c r="Q43" i="66"/>
  <c r="P43" i="66"/>
  <c r="H43" i="66"/>
  <c r="G43" i="66"/>
  <c r="E43" i="66"/>
  <c r="F43" i="66" s="1"/>
  <c r="D43" i="66"/>
  <c r="H42" i="66"/>
  <c r="I42" i="66" s="1"/>
  <c r="G42" i="66"/>
  <c r="E42" i="66"/>
  <c r="D42" i="66"/>
  <c r="AL39" i="66"/>
  <c r="N39" i="66" s="1"/>
  <c r="S39" i="66" s="1"/>
  <c r="M39" i="66"/>
  <c r="K39" i="66"/>
  <c r="J39" i="66"/>
  <c r="AL38" i="66"/>
  <c r="AE38" i="66"/>
  <c r="AD38" i="66"/>
  <c r="U38" i="66"/>
  <c r="AL37" i="66"/>
  <c r="AK37" i="66"/>
  <c r="AE37" i="66"/>
  <c r="AD37" i="66"/>
  <c r="U37" i="66"/>
  <c r="AL36" i="66"/>
  <c r="AK36" i="66"/>
  <c r="AE36" i="66"/>
  <c r="AD36" i="66"/>
  <c r="U36" i="66"/>
  <c r="AL35" i="66"/>
  <c r="AK35" i="66"/>
  <c r="AE35" i="66"/>
  <c r="AD35" i="66"/>
  <c r="U35" i="66"/>
  <c r="AL34" i="66"/>
  <c r="AK34" i="66"/>
  <c r="AE34" i="66"/>
  <c r="AD34" i="66"/>
  <c r="U34" i="66"/>
  <c r="AL33" i="66"/>
  <c r="AK33" i="66"/>
  <c r="AE33" i="66"/>
  <c r="AD33" i="66"/>
  <c r="U33" i="66"/>
  <c r="AL32" i="66"/>
  <c r="AK32" i="66"/>
  <c r="AE32" i="66"/>
  <c r="AD32" i="66"/>
  <c r="U32" i="66"/>
  <c r="AJ31" i="66"/>
  <c r="AI31" i="66"/>
  <c r="AH31" i="66"/>
  <c r="AL31" i="66" s="1"/>
  <c r="AG31" i="66"/>
  <c r="AK31" i="66" s="1"/>
  <c r="AC31" i="66"/>
  <c r="AB31" i="66"/>
  <c r="AA31" i="66"/>
  <c r="AE31" i="66" s="1"/>
  <c r="Z31" i="66"/>
  <c r="AD31" i="66" s="1"/>
  <c r="U31" i="66"/>
  <c r="AL30" i="66"/>
  <c r="AK30" i="66"/>
  <c r="AE30" i="66"/>
  <c r="AD30" i="66"/>
  <c r="Q30" i="66"/>
  <c r="Q49" i="66" s="1"/>
  <c r="P30" i="66"/>
  <c r="P49" i="66" s="1"/>
  <c r="N30" i="66"/>
  <c r="M30" i="66"/>
  <c r="K30" i="66"/>
  <c r="J30" i="66"/>
  <c r="AL29" i="66"/>
  <c r="N29" i="66" s="1"/>
  <c r="AK29" i="66"/>
  <c r="M29" i="66" s="1"/>
  <c r="AE29" i="66"/>
  <c r="K29" i="66" s="1"/>
  <c r="AD29" i="66"/>
  <c r="J29" i="66"/>
  <c r="F29" i="66"/>
  <c r="AL28" i="66"/>
  <c r="AK28" i="66"/>
  <c r="AE28" i="66"/>
  <c r="AD28" i="66"/>
  <c r="N28" i="66"/>
  <c r="M28" i="66"/>
  <c r="K28" i="66"/>
  <c r="J28" i="66"/>
  <c r="F28" i="66"/>
  <c r="AL27" i="66"/>
  <c r="AK27" i="66"/>
  <c r="AE27" i="66"/>
  <c r="AD27" i="66"/>
  <c r="N27" i="66"/>
  <c r="M27" i="66"/>
  <c r="O27" i="66" s="1"/>
  <c r="K27" i="66"/>
  <c r="J27" i="66"/>
  <c r="I27" i="66"/>
  <c r="F27" i="66"/>
  <c r="AL26" i="66"/>
  <c r="AK26" i="66"/>
  <c r="AE26" i="66"/>
  <c r="AD26" i="66"/>
  <c r="N26" i="66"/>
  <c r="M26" i="66"/>
  <c r="K26" i="66"/>
  <c r="J26" i="66"/>
  <c r="AL25" i="66"/>
  <c r="AK25" i="66"/>
  <c r="AE25" i="66"/>
  <c r="AD25" i="66"/>
  <c r="N25" i="66"/>
  <c r="M25" i="66"/>
  <c r="K25" i="66"/>
  <c r="J25" i="66"/>
  <c r="AL24" i="66"/>
  <c r="AK24" i="66"/>
  <c r="AE24" i="66"/>
  <c r="AD24" i="66"/>
  <c r="N24" i="66"/>
  <c r="M24" i="66"/>
  <c r="K24" i="66"/>
  <c r="J24" i="66"/>
  <c r="F24" i="66"/>
  <c r="AK23" i="66"/>
  <c r="M23" i="66" s="1"/>
  <c r="AJ23" i="66"/>
  <c r="AI23" i="66"/>
  <c r="AH23" i="66"/>
  <c r="AL23" i="66" s="1"/>
  <c r="N23" i="66" s="1"/>
  <c r="AG23" i="66"/>
  <c r="AC23" i="66"/>
  <c r="AB23" i="66"/>
  <c r="AA23" i="66"/>
  <c r="AE23" i="66" s="1"/>
  <c r="K23" i="66" s="1"/>
  <c r="Z23" i="66"/>
  <c r="AD23" i="66" s="1"/>
  <c r="J23" i="66" s="1"/>
  <c r="H23" i="66"/>
  <c r="G23" i="66"/>
  <c r="D23" i="66"/>
  <c r="AL21" i="66"/>
  <c r="AK21" i="66"/>
  <c r="AE21" i="66"/>
  <c r="AD21" i="66"/>
  <c r="N21" i="66"/>
  <c r="M21" i="66"/>
  <c r="K21" i="66"/>
  <c r="J21" i="66"/>
  <c r="AL20" i="66"/>
  <c r="AK20" i="66"/>
  <c r="AE20" i="66"/>
  <c r="AD20" i="66"/>
  <c r="N20" i="66"/>
  <c r="M20" i="66"/>
  <c r="K20" i="66"/>
  <c r="S20" i="66" s="1"/>
  <c r="J20" i="66"/>
  <c r="AL19" i="66"/>
  <c r="AK19" i="66"/>
  <c r="AE19" i="66"/>
  <c r="AD19" i="66"/>
  <c r="N19" i="66"/>
  <c r="M19" i="66"/>
  <c r="K19" i="66"/>
  <c r="J19" i="66"/>
  <c r="AL18" i="66"/>
  <c r="AK18" i="66"/>
  <c r="AE18" i="66"/>
  <c r="AD18" i="66"/>
  <c r="N18" i="66"/>
  <c r="M18" i="66"/>
  <c r="K18" i="66"/>
  <c r="J18" i="66"/>
  <c r="AL17" i="66"/>
  <c r="AK17" i="66"/>
  <c r="AE17" i="66"/>
  <c r="AD17" i="66"/>
  <c r="N17" i="66"/>
  <c r="M17" i="66"/>
  <c r="K17" i="66"/>
  <c r="J17" i="66"/>
  <c r="AL16" i="66"/>
  <c r="AK16" i="66"/>
  <c r="AE16" i="66"/>
  <c r="AD16" i="66"/>
  <c r="N16" i="66"/>
  <c r="M16" i="66"/>
  <c r="K16" i="66"/>
  <c r="J16" i="66"/>
  <c r="AL15" i="66"/>
  <c r="AK15" i="66"/>
  <c r="AE15" i="66"/>
  <c r="AD15" i="66"/>
  <c r="N15" i="66"/>
  <c r="M15" i="66"/>
  <c r="K15" i="66"/>
  <c r="J15" i="66"/>
  <c r="AJ14" i="66"/>
  <c r="AI14" i="66"/>
  <c r="AH14" i="66"/>
  <c r="AL14" i="66" s="1"/>
  <c r="AG14" i="66"/>
  <c r="AK14" i="66" s="1"/>
  <c r="M14" i="66" s="1"/>
  <c r="AC14" i="66"/>
  <c r="AB14" i="66"/>
  <c r="AA14" i="66"/>
  <c r="AE14" i="66" s="1"/>
  <c r="Z14" i="66"/>
  <c r="AD14" i="66" s="1"/>
  <c r="J14" i="66" s="1"/>
  <c r="H14" i="66"/>
  <c r="G14" i="66"/>
  <c r="E14" i="66"/>
  <c r="D14" i="66"/>
  <c r="D41" i="66" s="1"/>
  <c r="AL13" i="66"/>
  <c r="AK13" i="66"/>
  <c r="AE13" i="66"/>
  <c r="AD13" i="66"/>
  <c r="N13" i="66"/>
  <c r="N49" i="66" s="1"/>
  <c r="M13" i="66"/>
  <c r="M49" i="66" s="1"/>
  <c r="K13" i="66"/>
  <c r="K49" i="66" s="1"/>
  <c r="J13" i="66"/>
  <c r="J49" i="66" s="1"/>
  <c r="AL12" i="66"/>
  <c r="AK12" i="66"/>
  <c r="AE12" i="66"/>
  <c r="AD12" i="66"/>
  <c r="N12" i="66"/>
  <c r="N48" i="66" s="1"/>
  <c r="M12" i="66"/>
  <c r="K12" i="66"/>
  <c r="J12" i="66"/>
  <c r="J48" i="66" s="1"/>
  <c r="AL11" i="66"/>
  <c r="AK11" i="66"/>
  <c r="AE11" i="66"/>
  <c r="AD11" i="66"/>
  <c r="N11" i="66"/>
  <c r="M11" i="66"/>
  <c r="M47" i="66" s="1"/>
  <c r="K11" i="66"/>
  <c r="J11" i="66"/>
  <c r="J47" i="66" s="1"/>
  <c r="AL10" i="66"/>
  <c r="AK10" i="66"/>
  <c r="AE10" i="66"/>
  <c r="AD10" i="66"/>
  <c r="N10" i="66"/>
  <c r="N46" i="66" s="1"/>
  <c r="M10" i="66"/>
  <c r="M46" i="66" s="1"/>
  <c r="K10" i="66"/>
  <c r="K46" i="66" s="1"/>
  <c r="J10" i="66"/>
  <c r="J46" i="66" s="1"/>
  <c r="AL9" i="66"/>
  <c r="AK9" i="66"/>
  <c r="AE9" i="66"/>
  <c r="AD9" i="66"/>
  <c r="N9" i="66"/>
  <c r="N45" i="66" s="1"/>
  <c r="M9" i="66"/>
  <c r="K9" i="66"/>
  <c r="K45" i="66" s="1"/>
  <c r="J9" i="66"/>
  <c r="J45" i="66" s="1"/>
  <c r="AL8" i="66"/>
  <c r="AK8" i="66"/>
  <c r="AE8" i="66"/>
  <c r="AD8" i="66"/>
  <c r="N8" i="66"/>
  <c r="N44" i="66" s="1"/>
  <c r="M8" i="66"/>
  <c r="K8" i="66"/>
  <c r="K44" i="66" s="1"/>
  <c r="J8" i="66"/>
  <c r="J44" i="66" s="1"/>
  <c r="AL7" i="66"/>
  <c r="AK7" i="66"/>
  <c r="AE7" i="66"/>
  <c r="AD7" i="66"/>
  <c r="N7" i="66"/>
  <c r="N43" i="66" s="1"/>
  <c r="M7" i="66"/>
  <c r="K7" i="66"/>
  <c r="K43" i="66" s="1"/>
  <c r="J7" i="66"/>
  <c r="J43" i="66" s="1"/>
  <c r="J42" i="66" s="1"/>
  <c r="AJ6" i="66"/>
  <c r="AJ40" i="66" s="1"/>
  <c r="AI6" i="66"/>
  <c r="AI40" i="66" s="1"/>
  <c r="AH6" i="66"/>
  <c r="AH40" i="66" s="1"/>
  <c r="AG6" i="66"/>
  <c r="AK6" i="66" s="1"/>
  <c r="AC6" i="66"/>
  <c r="AC40" i="66" s="1"/>
  <c r="AB6" i="66"/>
  <c r="AB40" i="66" s="1"/>
  <c r="AA6" i="66"/>
  <c r="AA40" i="66" s="1"/>
  <c r="Z6" i="66"/>
  <c r="AD6" i="66" s="1"/>
  <c r="H6" i="66"/>
  <c r="G6" i="66"/>
  <c r="G40" i="66" s="1"/>
  <c r="G41" i="66" s="1"/>
  <c r="E6" i="66"/>
  <c r="D6" i="66"/>
  <c r="D40" i="66" s="1"/>
  <c r="M48" i="66" l="1"/>
  <c r="L22" i="67"/>
  <c r="E40" i="66"/>
  <c r="L46" i="66"/>
  <c r="O46" i="66"/>
  <c r="K47" i="66"/>
  <c r="N47" i="66"/>
  <c r="N42" i="66" s="1"/>
  <c r="E41" i="66"/>
  <c r="L15" i="66"/>
  <c r="L18" i="66"/>
  <c r="S27" i="66"/>
  <c r="L29" i="66"/>
  <c r="J41" i="67"/>
  <c r="M41" i="67"/>
  <c r="J42" i="67"/>
  <c r="M42" i="67"/>
  <c r="J43" i="67"/>
  <c r="M43" i="67"/>
  <c r="J45" i="67"/>
  <c r="L45" i="67" s="1"/>
  <c r="S38" i="67"/>
  <c r="F41" i="67"/>
  <c r="F45" i="67"/>
  <c r="F46" i="67"/>
  <c r="R7" i="66"/>
  <c r="R8" i="66"/>
  <c r="R9" i="66"/>
  <c r="R15" i="66"/>
  <c r="R16" i="66"/>
  <c r="R17" i="66"/>
  <c r="O18" i="66"/>
  <c r="R19" i="66"/>
  <c r="O20" i="66"/>
  <c r="R21" i="66"/>
  <c r="L23" i="66"/>
  <c r="S24" i="66"/>
  <c r="S25" i="66"/>
  <c r="S26" i="66"/>
  <c r="R28" i="66"/>
  <c r="R30" i="66"/>
  <c r="R11" i="67"/>
  <c r="R12" i="67"/>
  <c r="R14" i="67"/>
  <c r="L15" i="67"/>
  <c r="R15" i="67"/>
  <c r="R16" i="67"/>
  <c r="R17" i="67"/>
  <c r="R18" i="67"/>
  <c r="L19" i="67"/>
  <c r="R19" i="67"/>
  <c r="R20" i="67"/>
  <c r="R21" i="67"/>
  <c r="I22" i="67"/>
  <c r="S24" i="67"/>
  <c r="S25" i="67"/>
  <c r="S27" i="67"/>
  <c r="R28" i="67"/>
  <c r="R29" i="67"/>
  <c r="R38" i="67"/>
  <c r="D40" i="67"/>
  <c r="K48" i="66"/>
  <c r="L48" i="66" s="1"/>
  <c r="S15" i="66"/>
  <c r="S16" i="66"/>
  <c r="S17" i="66"/>
  <c r="S18" i="66"/>
  <c r="S19" i="66"/>
  <c r="S21" i="66"/>
  <c r="H40" i="66"/>
  <c r="R24" i="66"/>
  <c r="R25" i="66"/>
  <c r="R26" i="66"/>
  <c r="S28" i="66"/>
  <c r="R29" i="66"/>
  <c r="S30" i="66"/>
  <c r="T30" i="66" s="1"/>
  <c r="U30" i="66" s="1"/>
  <c r="R39" i="66"/>
  <c r="S14" i="67"/>
  <c r="S15" i="67"/>
  <c r="S16" i="67"/>
  <c r="S17" i="67"/>
  <c r="S18" i="67"/>
  <c r="S19" i="67"/>
  <c r="S21" i="67"/>
  <c r="R23" i="67"/>
  <c r="T23" i="67" s="1"/>
  <c r="U23" i="67" s="1"/>
  <c r="R24" i="67"/>
  <c r="R25" i="67"/>
  <c r="S26" i="67"/>
  <c r="R27" i="67"/>
  <c r="S28" i="67"/>
  <c r="S29" i="67"/>
  <c r="E40" i="67"/>
  <c r="F40" i="67" s="1"/>
  <c r="S22" i="67"/>
  <c r="R22" i="67"/>
  <c r="F44" i="67"/>
  <c r="F39" i="67"/>
  <c r="F22" i="67"/>
  <c r="F46" i="66"/>
  <c r="F40" i="66"/>
  <c r="R23" i="66"/>
  <c r="F42" i="66"/>
  <c r="F49" i="66"/>
  <c r="L41" i="67"/>
  <c r="K40" i="67"/>
  <c r="L46" i="67"/>
  <c r="T14" i="67"/>
  <c r="U14" i="67" s="1"/>
  <c r="T15" i="67"/>
  <c r="U15" i="67" s="1"/>
  <c r="T18" i="67"/>
  <c r="U18" i="67" s="1"/>
  <c r="T19" i="67"/>
  <c r="U19" i="67" s="1"/>
  <c r="T26" i="67"/>
  <c r="U26" i="67" s="1"/>
  <c r="T28" i="67"/>
  <c r="U28" i="67" s="1"/>
  <c r="AC6" i="67"/>
  <c r="AJ6" i="67"/>
  <c r="S7" i="67"/>
  <c r="S41" i="67" s="1"/>
  <c r="S8" i="67"/>
  <c r="S42" i="67" s="1"/>
  <c r="S9" i="67"/>
  <c r="S43" i="67" s="1"/>
  <c r="S10" i="67"/>
  <c r="S11" i="67"/>
  <c r="S45" i="67" s="1"/>
  <c r="S12" i="67"/>
  <c r="S13" i="67"/>
  <c r="S47" i="67" s="1"/>
  <c r="O14" i="67"/>
  <c r="O20" i="67"/>
  <c r="S20" i="67"/>
  <c r="T20" i="67" s="1"/>
  <c r="U20" i="67" s="1"/>
  <c r="O22" i="67"/>
  <c r="O23" i="67"/>
  <c r="L26" i="67"/>
  <c r="M45" i="67"/>
  <c r="M46" i="67"/>
  <c r="O46" i="67" s="1"/>
  <c r="AB6" i="67"/>
  <c r="AI6" i="67"/>
  <c r="R7" i="67"/>
  <c r="R41" i="67" s="1"/>
  <c r="R8" i="67"/>
  <c r="R42" i="67" s="1"/>
  <c r="R9" i="67"/>
  <c r="R43" i="67" s="1"/>
  <c r="R10" i="67"/>
  <c r="R44" i="67" s="1"/>
  <c r="R13" i="67"/>
  <c r="R47" i="67" s="1"/>
  <c r="O18" i="67"/>
  <c r="O26" i="67"/>
  <c r="O28" i="67"/>
  <c r="J6" i="66"/>
  <c r="AD40" i="66"/>
  <c r="J40" i="66" s="1"/>
  <c r="J41" i="66" s="1"/>
  <c r="M6" i="66"/>
  <c r="R6" i="66" s="1"/>
  <c r="AK40" i="66"/>
  <c r="M40" i="66" s="1"/>
  <c r="M41" i="66" s="1"/>
  <c r="S23" i="66"/>
  <c r="T23" i="66" s="1"/>
  <c r="U23" i="66" s="1"/>
  <c r="O23" i="66"/>
  <c r="R14" i="66"/>
  <c r="L43" i="66"/>
  <c r="K42" i="66"/>
  <c r="L42" i="66" s="1"/>
  <c r="AF14" i="66"/>
  <c r="K14" i="66"/>
  <c r="L14" i="66" s="1"/>
  <c r="N14" i="66"/>
  <c r="AM14" i="66"/>
  <c r="I40" i="66"/>
  <c r="I41" i="66" s="1"/>
  <c r="H41" i="66"/>
  <c r="S29" i="66"/>
  <c r="T29" i="66" s="1"/>
  <c r="U29" i="66" s="1"/>
  <c r="O29" i="66"/>
  <c r="O48" i="66"/>
  <c r="F41" i="66"/>
  <c r="T15" i="66"/>
  <c r="U15" i="66" s="1"/>
  <c r="T19" i="66"/>
  <c r="U19" i="66" s="1"/>
  <c r="T28" i="66"/>
  <c r="U28" i="66" s="1"/>
  <c r="AE6" i="66"/>
  <c r="AL6" i="66"/>
  <c r="S7" i="66"/>
  <c r="S43" i="66" s="1"/>
  <c r="S8" i="66"/>
  <c r="S44" i="66" s="1"/>
  <c r="S9" i="66"/>
  <c r="S45" i="66" s="1"/>
  <c r="S10" i="66"/>
  <c r="S11" i="66"/>
  <c r="S47" i="66" s="1"/>
  <c r="S12" i="66"/>
  <c r="S48" i="66" s="1"/>
  <c r="S13" i="66"/>
  <c r="S49" i="66" s="1"/>
  <c r="R18" i="66"/>
  <c r="T18" i="66" s="1"/>
  <c r="U18" i="66" s="1"/>
  <c r="L20" i="66"/>
  <c r="R20" i="66"/>
  <c r="T20" i="66" s="1"/>
  <c r="U20" i="66" s="1"/>
  <c r="I23" i="66"/>
  <c r="L27" i="66"/>
  <c r="R27" i="66"/>
  <c r="T27" i="66" s="1"/>
  <c r="U27" i="66" s="1"/>
  <c r="Z40" i="66"/>
  <c r="AG40" i="66"/>
  <c r="M43" i="66"/>
  <c r="M44" i="66"/>
  <c r="M45" i="66"/>
  <c r="R10" i="66"/>
  <c r="R46" i="66" s="1"/>
  <c r="R11" i="66"/>
  <c r="R47" i="66" s="1"/>
  <c r="R12" i="66"/>
  <c r="R48" i="66" s="1"/>
  <c r="R13" i="66"/>
  <c r="R49" i="66" s="1"/>
  <c r="J40" i="67" l="1"/>
  <c r="T49" i="66"/>
  <c r="U49" i="66" s="1"/>
  <c r="M40" i="67"/>
  <c r="R46" i="67"/>
  <c r="T24" i="66"/>
  <c r="U24" i="66" s="1"/>
  <c r="R44" i="66"/>
  <c r="T47" i="67"/>
  <c r="U47" i="67" s="1"/>
  <c r="T27" i="67"/>
  <c r="U27" i="67" s="1"/>
  <c r="R45" i="67"/>
  <c r="T45" i="67" s="1"/>
  <c r="U45" i="67" s="1"/>
  <c r="R45" i="66"/>
  <c r="R43" i="66"/>
  <c r="T22" i="67"/>
  <c r="U22" i="67" s="1"/>
  <c r="R42" i="66"/>
  <c r="AI39" i="67"/>
  <c r="M6" i="67"/>
  <c r="T41" i="67"/>
  <c r="U41" i="67" s="1"/>
  <c r="AC39" i="67"/>
  <c r="K6" i="67"/>
  <c r="K39" i="67" s="1"/>
  <c r="AB39" i="67"/>
  <c r="J6" i="67"/>
  <c r="J39" i="67" s="1"/>
  <c r="S44" i="67"/>
  <c r="T44" i="67" s="1"/>
  <c r="U44" i="67" s="1"/>
  <c r="T10" i="67"/>
  <c r="U10" i="67" s="1"/>
  <c r="AJ39" i="67"/>
  <c r="N6" i="67"/>
  <c r="R40" i="67"/>
  <c r="S46" i="67"/>
  <c r="T46" i="67" s="1"/>
  <c r="U46" i="67" s="1"/>
  <c r="S46" i="66"/>
  <c r="T46" i="66" s="1"/>
  <c r="U46" i="66" s="1"/>
  <c r="T10" i="66"/>
  <c r="U10" i="66" s="1"/>
  <c r="AL40" i="66"/>
  <c r="N40" i="66" s="1"/>
  <c r="N6" i="66"/>
  <c r="M42" i="66"/>
  <c r="O42" i="66" s="1"/>
  <c r="T48" i="66"/>
  <c r="R40" i="66"/>
  <c r="R41" i="66" s="1"/>
  <c r="T43" i="66"/>
  <c r="U43" i="66" s="1"/>
  <c r="AE40" i="66"/>
  <c r="K40" i="66" s="1"/>
  <c r="K6" i="66"/>
  <c r="S14" i="66"/>
  <c r="T14" i="66" s="1"/>
  <c r="U14" i="66" s="1"/>
  <c r="O14" i="66"/>
  <c r="T47" i="66"/>
  <c r="U47" i="66" s="1"/>
  <c r="U48" i="66" l="1"/>
  <c r="S42" i="66"/>
  <c r="T42" i="66" s="1"/>
  <c r="U42" i="66" s="1"/>
  <c r="N39" i="67"/>
  <c r="S6" i="67"/>
  <c r="R6" i="67"/>
  <c r="R39" i="67" s="1"/>
  <c r="M39" i="67"/>
  <c r="L39" i="67"/>
  <c r="L40" i="67" s="1"/>
  <c r="S40" i="67"/>
  <c r="T40" i="67" s="1"/>
  <c r="U40" i="67" s="1"/>
  <c r="O40" i="66"/>
  <c r="O41" i="66" s="1"/>
  <c r="N41" i="66"/>
  <c r="K41" i="66"/>
  <c r="L40" i="66"/>
  <c r="L41" i="66" s="1"/>
  <c r="S6" i="66"/>
  <c r="O39" i="67" l="1"/>
  <c r="O40" i="67" s="1"/>
  <c r="T6" i="67"/>
  <c r="U6" i="67" s="1"/>
  <c r="S39" i="67"/>
  <c r="T39" i="67" s="1"/>
  <c r="U39" i="67" s="1"/>
  <c r="S40" i="66"/>
  <c r="T6" i="66"/>
  <c r="U6" i="66" s="1"/>
  <c r="S41" i="66" l="1"/>
  <c r="T41" i="66" s="1"/>
  <c r="U41" i="66" s="1"/>
  <c r="T40" i="66"/>
  <c r="U40" i="66" s="1"/>
  <c r="S8" i="60" l="1"/>
  <c r="S9" i="60"/>
  <c r="S10" i="60"/>
  <c r="S11" i="60"/>
  <c r="S12" i="60"/>
  <c r="S13" i="60"/>
  <c r="S15" i="60"/>
  <c r="S16" i="60"/>
  <c r="S17" i="60"/>
  <c r="S18" i="60"/>
  <c r="S19" i="60"/>
  <c r="S20" i="60"/>
  <c r="S21" i="60"/>
  <c r="S23" i="60"/>
  <c r="S24" i="60"/>
  <c r="S25" i="60"/>
  <c r="S26" i="60"/>
  <c r="S27" i="60"/>
  <c r="S28" i="60"/>
  <c r="S29" i="60"/>
  <c r="S30" i="60"/>
  <c r="S31" i="60"/>
  <c r="S32" i="60"/>
  <c r="S42" i="60" s="1"/>
  <c r="S33" i="60"/>
  <c r="S43" i="60" s="1"/>
  <c r="S34" i="60"/>
  <c r="S44" i="60" s="1"/>
  <c r="S35" i="60"/>
  <c r="S45" i="60" s="1"/>
  <c r="S36" i="60"/>
  <c r="S46" i="60" s="1"/>
  <c r="S37" i="60"/>
  <c r="S38" i="60"/>
  <c r="S7" i="60"/>
  <c r="S6" i="60" s="1"/>
  <c r="S14" i="60" l="1"/>
  <c r="S41" i="60"/>
  <c r="S47" i="60"/>
  <c r="S22" i="60"/>
  <c r="S39" i="60" s="1"/>
  <c r="Q41" i="60"/>
  <c r="Q42" i="60"/>
  <c r="Q43" i="60"/>
  <c r="Q44" i="60"/>
  <c r="Q45" i="60"/>
  <c r="Q46" i="60"/>
  <c r="Q47" i="60"/>
  <c r="Q22" i="60"/>
  <c r="Q14" i="60"/>
  <c r="Q6" i="60"/>
  <c r="V30" i="60"/>
  <c r="W30" i="60" s="1"/>
  <c r="X30" i="60" s="1"/>
  <c r="V31" i="60"/>
  <c r="W31" i="60" s="1"/>
  <c r="X31" i="60" s="1"/>
  <c r="V32" i="60"/>
  <c r="W32" i="60" s="1"/>
  <c r="X32" i="60" s="1"/>
  <c r="V33" i="60"/>
  <c r="W33" i="60" s="1"/>
  <c r="X33" i="60" s="1"/>
  <c r="V34" i="60"/>
  <c r="W34" i="60" s="1"/>
  <c r="X34" i="60" s="1"/>
  <c r="V35" i="60"/>
  <c r="W35" i="60" s="1"/>
  <c r="X35" i="60" s="1"/>
  <c r="V36" i="60"/>
  <c r="W36" i="60" s="1"/>
  <c r="X36" i="60" s="1"/>
  <c r="V37" i="60"/>
  <c r="W37" i="60" s="1"/>
  <c r="X37" i="60" s="1"/>
  <c r="V38" i="60"/>
  <c r="W38" i="60" s="1"/>
  <c r="X38" i="60" s="1"/>
  <c r="U7" i="60"/>
  <c r="U8" i="60"/>
  <c r="U9" i="60"/>
  <c r="U10" i="60"/>
  <c r="U11" i="60"/>
  <c r="U12" i="60"/>
  <c r="U13" i="60"/>
  <c r="R47" i="60"/>
  <c r="P47" i="60"/>
  <c r="O47" i="60"/>
  <c r="R46" i="60"/>
  <c r="P46" i="60"/>
  <c r="O46" i="60"/>
  <c r="R45" i="60"/>
  <c r="P45" i="60"/>
  <c r="O45" i="60"/>
  <c r="R44" i="60"/>
  <c r="P44" i="60"/>
  <c r="O44" i="60"/>
  <c r="R43" i="60"/>
  <c r="P43" i="60"/>
  <c r="O43" i="60"/>
  <c r="R42" i="60"/>
  <c r="P42" i="60"/>
  <c r="O42" i="60"/>
  <c r="R41" i="60"/>
  <c r="P41" i="60"/>
  <c r="O41" i="60"/>
  <c r="T26" i="60"/>
  <c r="R22" i="60"/>
  <c r="P22" i="60"/>
  <c r="O22" i="60"/>
  <c r="R14" i="60"/>
  <c r="P14" i="60"/>
  <c r="O14" i="60"/>
  <c r="T46" i="60"/>
  <c r="T45" i="60"/>
  <c r="T44" i="60"/>
  <c r="T41" i="60"/>
  <c r="R6" i="60"/>
  <c r="P6" i="60"/>
  <c r="O6" i="60"/>
  <c r="M8" i="60"/>
  <c r="M9" i="60"/>
  <c r="N9" i="60" s="1"/>
  <c r="M10" i="60"/>
  <c r="M11" i="60"/>
  <c r="N11" i="60" s="1"/>
  <c r="M12" i="60"/>
  <c r="M13" i="60"/>
  <c r="N13" i="60" s="1"/>
  <c r="M15" i="60"/>
  <c r="M16" i="60"/>
  <c r="M17" i="60"/>
  <c r="M18" i="60"/>
  <c r="M19" i="60"/>
  <c r="M20" i="60"/>
  <c r="M21" i="60"/>
  <c r="M23" i="60"/>
  <c r="M24" i="60"/>
  <c r="M25" i="60"/>
  <c r="M26" i="60"/>
  <c r="M27" i="60"/>
  <c r="M28" i="60"/>
  <c r="M29" i="60"/>
  <c r="M7" i="60"/>
  <c r="N7" i="60" s="1"/>
  <c r="K41" i="60"/>
  <c r="L41" i="60"/>
  <c r="K42" i="60"/>
  <c r="L42" i="60"/>
  <c r="K43" i="60"/>
  <c r="L43" i="60"/>
  <c r="K44" i="60"/>
  <c r="L44" i="60"/>
  <c r="K45" i="60"/>
  <c r="L45" i="60"/>
  <c r="K46" i="60"/>
  <c r="L46" i="60"/>
  <c r="K47" i="60"/>
  <c r="L47" i="60"/>
  <c r="K22" i="60"/>
  <c r="L22" i="60"/>
  <c r="K14" i="60"/>
  <c r="L14" i="60"/>
  <c r="K6" i="60"/>
  <c r="L6" i="60"/>
  <c r="J41" i="60"/>
  <c r="S40" i="60" l="1"/>
  <c r="V15" i="60"/>
  <c r="V16" i="60"/>
  <c r="V18" i="60"/>
  <c r="V19" i="60"/>
  <c r="V20" i="60"/>
  <c r="V24" i="60"/>
  <c r="V28" i="60"/>
  <c r="T15" i="60"/>
  <c r="V17" i="60"/>
  <c r="T18" i="60"/>
  <c r="T19" i="60"/>
  <c r="V21" i="60"/>
  <c r="V23" i="60"/>
  <c r="V25" i="60"/>
  <c r="V27" i="60"/>
  <c r="V29" i="60"/>
  <c r="Q39" i="60"/>
  <c r="Q40" i="60" s="1"/>
  <c r="T28" i="60"/>
  <c r="T6" i="60"/>
  <c r="V13" i="60"/>
  <c r="W13" i="60" s="1"/>
  <c r="X13" i="60" s="1"/>
  <c r="V11" i="60"/>
  <c r="W11" i="60" s="1"/>
  <c r="X11" i="60" s="1"/>
  <c r="V9" i="60"/>
  <c r="W9" i="60" s="1"/>
  <c r="X9" i="60" s="1"/>
  <c r="V7" i="60"/>
  <c r="W7" i="60" s="1"/>
  <c r="X7" i="60" s="1"/>
  <c r="T20" i="60"/>
  <c r="V26" i="60"/>
  <c r="V12" i="60"/>
  <c r="W12" i="60" s="1"/>
  <c r="X12" i="60" s="1"/>
  <c r="V10" i="60"/>
  <c r="W10" i="60" s="1"/>
  <c r="X10" i="60" s="1"/>
  <c r="V8" i="60"/>
  <c r="W8" i="60" s="1"/>
  <c r="X8" i="60" s="1"/>
  <c r="O39" i="60"/>
  <c r="O40" i="60" s="1"/>
  <c r="R39" i="60"/>
  <c r="R40" i="60" s="1"/>
  <c r="P39" i="60"/>
  <c r="P40" i="60" s="1"/>
  <c r="T14" i="60"/>
  <c r="T7" i="60"/>
  <c r="T8" i="60"/>
  <c r="T9" i="60"/>
  <c r="T10" i="60"/>
  <c r="T11" i="60"/>
  <c r="T12" i="60"/>
  <c r="T13" i="60"/>
  <c r="M22" i="60"/>
  <c r="M14" i="60"/>
  <c r="M46" i="60"/>
  <c r="M44" i="60"/>
  <c r="M42" i="60"/>
  <c r="M47" i="60"/>
  <c r="M45" i="60"/>
  <c r="M43" i="60"/>
  <c r="M41" i="60"/>
  <c r="N12" i="60"/>
  <c r="N10" i="60"/>
  <c r="N8" i="60"/>
  <c r="M6" i="60"/>
  <c r="L39" i="60"/>
  <c r="L40" i="60" s="1"/>
  <c r="K39" i="60"/>
  <c r="K40" i="60" s="1"/>
  <c r="T39" i="60" l="1"/>
  <c r="T22" i="60"/>
  <c r="T40" i="60"/>
  <c r="M39" i="60"/>
  <c r="M40" i="60" l="1"/>
  <c r="J6" i="60"/>
  <c r="N6" i="60" s="1"/>
  <c r="H22" i="60"/>
  <c r="E22" i="60"/>
  <c r="E39" i="60" s="1"/>
  <c r="V22" i="60" l="1"/>
  <c r="H47" i="60"/>
  <c r="G47" i="60"/>
  <c r="E47" i="60"/>
  <c r="H46" i="60"/>
  <c r="G46" i="60"/>
  <c r="E46" i="60"/>
  <c r="H45" i="60"/>
  <c r="G45" i="60"/>
  <c r="E45" i="60"/>
  <c r="H44" i="60"/>
  <c r="G44" i="60"/>
  <c r="E44" i="60"/>
  <c r="H43" i="60"/>
  <c r="G43" i="60"/>
  <c r="E43" i="60"/>
  <c r="D43" i="60"/>
  <c r="H42" i="60"/>
  <c r="G42" i="60"/>
  <c r="E42" i="60"/>
  <c r="D42" i="60"/>
  <c r="H41" i="60"/>
  <c r="G41" i="60"/>
  <c r="E41" i="60"/>
  <c r="AL29" i="60"/>
  <c r="AK29" i="60"/>
  <c r="AE29" i="60"/>
  <c r="AD29" i="60"/>
  <c r="AL28" i="60"/>
  <c r="AK28" i="60"/>
  <c r="AE28" i="60"/>
  <c r="AD28" i="60"/>
  <c r="N28" i="60"/>
  <c r="AL27" i="60"/>
  <c r="AK27" i="60"/>
  <c r="AE27" i="60"/>
  <c r="AD27" i="60"/>
  <c r="AL26" i="60"/>
  <c r="AK26" i="60"/>
  <c r="AE26" i="60"/>
  <c r="AD26" i="60"/>
  <c r="N26" i="60"/>
  <c r="I26" i="60"/>
  <c r="AL25" i="60"/>
  <c r="AK25" i="60"/>
  <c r="AE25" i="60"/>
  <c r="AD25" i="60"/>
  <c r="U25" i="60"/>
  <c r="W25" i="60" s="1"/>
  <c r="X25" i="60" s="1"/>
  <c r="AL24" i="60"/>
  <c r="AK24" i="60"/>
  <c r="AE24" i="60"/>
  <c r="AD24" i="60"/>
  <c r="U24" i="60"/>
  <c r="W24" i="60" s="1"/>
  <c r="X24" i="60" s="1"/>
  <c r="AL23" i="60"/>
  <c r="AK23" i="60"/>
  <c r="AK22" i="60" s="1"/>
  <c r="AE23" i="60"/>
  <c r="AD23" i="60"/>
  <c r="AL22" i="60"/>
  <c r="AB22" i="60"/>
  <c r="AE22" i="60"/>
  <c r="AD22" i="60"/>
  <c r="J22" i="60"/>
  <c r="G22" i="60"/>
  <c r="AL21" i="60"/>
  <c r="AK21" i="60"/>
  <c r="AE21" i="60"/>
  <c r="AD21" i="60"/>
  <c r="AL20" i="60"/>
  <c r="AK20" i="60"/>
  <c r="AE20" i="60"/>
  <c r="AD20" i="60"/>
  <c r="N20" i="60"/>
  <c r="AL19" i="60"/>
  <c r="AK19" i="60"/>
  <c r="AE19" i="60"/>
  <c r="AD19" i="60"/>
  <c r="N19" i="60"/>
  <c r="AL18" i="60"/>
  <c r="AK18" i="60"/>
  <c r="AE18" i="60"/>
  <c r="AD18" i="60"/>
  <c r="U18" i="60"/>
  <c r="W18" i="60" s="1"/>
  <c r="X18" i="60" s="1"/>
  <c r="AL17" i="60"/>
  <c r="AK17" i="60"/>
  <c r="AE17" i="60"/>
  <c r="AD17" i="60"/>
  <c r="U17" i="60"/>
  <c r="W17" i="60" s="1"/>
  <c r="X17" i="60" s="1"/>
  <c r="AL16" i="60"/>
  <c r="AK16" i="60"/>
  <c r="AE16" i="60"/>
  <c r="AD16" i="60"/>
  <c r="AL15" i="60"/>
  <c r="AK15" i="60"/>
  <c r="AE15" i="60"/>
  <c r="AD15" i="60"/>
  <c r="N15" i="60"/>
  <c r="AL14" i="60"/>
  <c r="AK14" i="60"/>
  <c r="AB14" i="60"/>
  <c r="AE14" i="60"/>
  <c r="AD14" i="60"/>
  <c r="J14" i="60"/>
  <c r="H14" i="60"/>
  <c r="V14" i="60" s="1"/>
  <c r="G14" i="60"/>
  <c r="AL13" i="60"/>
  <c r="AK13" i="60"/>
  <c r="AE13" i="60"/>
  <c r="AD13" i="60"/>
  <c r="J47" i="60"/>
  <c r="AL12" i="60"/>
  <c r="AK12" i="60"/>
  <c r="AE12" i="60"/>
  <c r="AD12" i="60"/>
  <c r="J46" i="60"/>
  <c r="AL11" i="60"/>
  <c r="AK11" i="60"/>
  <c r="AE11" i="60"/>
  <c r="AD11" i="60"/>
  <c r="J45" i="60"/>
  <c r="AL10" i="60"/>
  <c r="AK10" i="60"/>
  <c r="AE10" i="60"/>
  <c r="AD10" i="60"/>
  <c r="J44" i="60"/>
  <c r="AL9" i="60"/>
  <c r="AK9" i="60"/>
  <c r="AE9" i="60"/>
  <c r="AD9" i="60"/>
  <c r="J43" i="60"/>
  <c r="AL8" i="60"/>
  <c r="AK8" i="60"/>
  <c r="AE8" i="60"/>
  <c r="AD8" i="60"/>
  <c r="J42" i="60"/>
  <c r="AL7" i="60"/>
  <c r="AK7" i="60"/>
  <c r="AE7" i="60"/>
  <c r="AD7" i="60"/>
  <c r="AB6" i="60"/>
  <c r="AB39" i="60" l="1"/>
  <c r="V44" i="60"/>
  <c r="V46" i="60"/>
  <c r="V41" i="60"/>
  <c r="V42" i="60"/>
  <c r="V43" i="60"/>
  <c r="V45" i="60"/>
  <c r="V47" i="60"/>
  <c r="G39" i="60"/>
  <c r="G40" i="60" s="1"/>
  <c r="U43" i="60"/>
  <c r="N14" i="60"/>
  <c r="J39" i="60"/>
  <c r="N39" i="60" s="1"/>
  <c r="E40" i="60"/>
  <c r="N22" i="60"/>
  <c r="N45" i="60"/>
  <c r="U14" i="60"/>
  <c r="W14" i="60" s="1"/>
  <c r="X14" i="60" s="1"/>
  <c r="N41" i="60"/>
  <c r="I22" i="60"/>
  <c r="I44" i="60"/>
  <c r="N44" i="60"/>
  <c r="N46" i="60"/>
  <c r="AD6" i="60"/>
  <c r="AK6" i="60"/>
  <c r="U15" i="60"/>
  <c r="W15" i="60" s="1"/>
  <c r="X15" i="60" s="1"/>
  <c r="U16" i="60"/>
  <c r="N18" i="60"/>
  <c r="H39" i="60"/>
  <c r="V39" i="60" s="1"/>
  <c r="J40" i="60"/>
  <c r="AE6" i="60"/>
  <c r="AL6" i="60"/>
  <c r="U19" i="60"/>
  <c r="W19" i="60" s="1"/>
  <c r="X19" i="60" s="1"/>
  <c r="U20" i="60"/>
  <c r="W20" i="60" s="1"/>
  <c r="X20" i="60" s="1"/>
  <c r="U21" i="60"/>
  <c r="W21" i="60" s="1"/>
  <c r="X21" i="60" s="1"/>
  <c r="W43" i="60" l="1"/>
  <c r="X43" i="60" s="1"/>
  <c r="U42" i="60"/>
  <c r="W16" i="60"/>
  <c r="X16" i="60" s="1"/>
  <c r="W42" i="60"/>
  <c r="X42" i="60" s="1"/>
  <c r="AE39" i="60"/>
  <c r="I39" i="60"/>
  <c r="I40" i="60" s="1"/>
  <c r="H40" i="60"/>
  <c r="V40" i="60" s="1"/>
  <c r="AD39" i="60"/>
  <c r="AL39" i="60"/>
  <c r="AK39" i="60"/>
  <c r="N40" i="60"/>
  <c r="U6" i="60" l="1"/>
  <c r="V6" i="60"/>
  <c r="W6" i="60" l="1"/>
  <c r="X6" i="60" s="1"/>
  <c r="T30" i="27" l="1"/>
  <c r="U30" i="27" s="1"/>
  <c r="T31" i="27"/>
  <c r="U31" i="27" s="1"/>
  <c r="T32" i="27"/>
  <c r="U32" i="27" s="1"/>
  <c r="T33" i="27"/>
  <c r="U33" i="27" s="1"/>
  <c r="T34" i="27"/>
  <c r="U34" i="27" s="1"/>
  <c r="T35" i="27"/>
  <c r="U35" i="27" s="1"/>
  <c r="T36" i="27"/>
  <c r="U36" i="27" s="1"/>
  <c r="T37" i="27"/>
  <c r="U37" i="27" s="1"/>
  <c r="T38" i="27"/>
  <c r="U38" i="27" s="1"/>
  <c r="H41" i="27" l="1"/>
  <c r="H42" i="27"/>
  <c r="H43" i="27"/>
  <c r="H44" i="27"/>
  <c r="H45" i="27"/>
  <c r="H46" i="27"/>
  <c r="H47" i="27"/>
  <c r="G47" i="27"/>
  <c r="G46" i="27"/>
  <c r="G45" i="27"/>
  <c r="G44" i="27"/>
  <c r="G43" i="27"/>
  <c r="G42" i="27"/>
  <c r="G41" i="27"/>
  <c r="E41" i="27"/>
  <c r="E42" i="27"/>
  <c r="E43" i="27"/>
  <c r="E44" i="27"/>
  <c r="E45" i="27"/>
  <c r="E46" i="27"/>
  <c r="E47" i="27"/>
  <c r="H22" i="27"/>
  <c r="G22" i="27"/>
  <c r="G14" i="27"/>
  <c r="E22" i="27"/>
  <c r="E14" i="27"/>
  <c r="E6" i="27"/>
  <c r="G6" i="27"/>
  <c r="H6" i="27"/>
  <c r="D47" i="27"/>
  <c r="D46" i="27"/>
  <c r="D45" i="27"/>
  <c r="D44" i="27"/>
  <c r="D43" i="27"/>
  <c r="D42" i="27"/>
  <c r="D41" i="27"/>
  <c r="D22" i="27"/>
  <c r="D14" i="27"/>
  <c r="D6" i="27"/>
  <c r="E6" i="18"/>
  <c r="G6" i="18"/>
  <c r="H6" i="18"/>
  <c r="D6" i="18"/>
  <c r="D14" i="18"/>
  <c r="G6" i="17"/>
  <c r="H6" i="17"/>
  <c r="E6" i="17"/>
  <c r="D6" i="17"/>
  <c r="D14" i="17"/>
  <c r="AF22" i="27"/>
  <c r="AG22" i="27"/>
  <c r="AH22" i="27"/>
  <c r="AE22" i="27"/>
  <c r="AI22" i="27" s="1"/>
  <c r="AE14" i="27"/>
  <c r="AF14" i="27"/>
  <c r="AG14" i="27"/>
  <c r="AH14" i="27"/>
  <c r="AF6" i="27"/>
  <c r="AG6" i="27"/>
  <c r="AH6" i="27"/>
  <c r="AE6" i="27"/>
  <c r="AA6" i="27"/>
  <c r="Y22" i="27"/>
  <c r="Z22" i="27"/>
  <c r="AA22" i="27"/>
  <c r="AA14" i="27"/>
  <c r="Y14" i="27"/>
  <c r="Z14" i="27"/>
  <c r="Y6" i="27"/>
  <c r="Z6" i="27"/>
  <c r="X22" i="27"/>
  <c r="X14" i="27"/>
  <c r="X6" i="27"/>
  <c r="D39" i="27" l="1"/>
  <c r="E39" i="27"/>
  <c r="G39" i="27"/>
  <c r="H40" i="27"/>
  <c r="AH39" i="27"/>
  <c r="AG39" i="27"/>
  <c r="AF39" i="27"/>
  <c r="AE39" i="27"/>
  <c r="AA39" i="27"/>
  <c r="Z39" i="27"/>
  <c r="Y39" i="27"/>
  <c r="X39" i="27"/>
  <c r="E40" i="27"/>
  <c r="G40" i="27"/>
  <c r="T30" i="17"/>
  <c r="U30" i="17" s="1"/>
  <c r="T31" i="17"/>
  <c r="U31" i="17" s="1"/>
  <c r="T32" i="17"/>
  <c r="U32" i="17" s="1"/>
  <c r="T33" i="17"/>
  <c r="U33" i="17" s="1"/>
  <c r="T34" i="17"/>
  <c r="U34" i="17" s="1"/>
  <c r="T35" i="17"/>
  <c r="U35" i="17" s="1"/>
  <c r="T36" i="17"/>
  <c r="U36" i="17" s="1"/>
  <c r="T37" i="17"/>
  <c r="U37" i="17" s="1"/>
  <c r="T30" i="18" l="1"/>
  <c r="T31" i="18"/>
  <c r="T32" i="18"/>
  <c r="T33" i="18"/>
  <c r="T34" i="18"/>
  <c r="T35" i="18"/>
  <c r="T36" i="18"/>
  <c r="T37" i="18"/>
  <c r="U30" i="18"/>
  <c r="U31" i="18"/>
  <c r="U32" i="18"/>
  <c r="U33" i="18"/>
  <c r="U34" i="18"/>
  <c r="U35" i="18"/>
  <c r="U36" i="18"/>
  <c r="U37" i="18"/>
  <c r="AH22" i="18"/>
  <c r="AG22" i="18"/>
  <c r="AF22" i="18"/>
  <c r="AE22" i="18"/>
  <c r="AI22" i="18" s="1"/>
  <c r="AH14" i="18"/>
  <c r="AG14" i="18"/>
  <c r="AF14" i="18"/>
  <c r="AE14" i="18"/>
  <c r="AE6" i="18"/>
  <c r="AF6" i="18"/>
  <c r="AG6" i="18"/>
  <c r="AH6" i="18"/>
  <c r="AA6" i="18"/>
  <c r="Y22" i="18"/>
  <c r="Z22" i="18"/>
  <c r="AA22" i="18"/>
  <c r="X22" i="18"/>
  <c r="X14" i="18"/>
  <c r="AA14" i="18"/>
  <c r="Z14" i="18"/>
  <c r="Y14" i="18"/>
  <c r="Y6" i="18"/>
  <c r="Z6" i="18"/>
  <c r="X6" i="18"/>
  <c r="H47" i="18"/>
  <c r="H46" i="18"/>
  <c r="H45" i="18"/>
  <c r="H44" i="18"/>
  <c r="H43" i="18"/>
  <c r="H42" i="18"/>
  <c r="H41" i="18"/>
  <c r="H40" i="18" s="1"/>
  <c r="G47" i="18"/>
  <c r="G46" i="18"/>
  <c r="G45" i="18"/>
  <c r="G44" i="18"/>
  <c r="G43" i="18"/>
  <c r="G42" i="18"/>
  <c r="G41" i="18"/>
  <c r="H22" i="18"/>
  <c r="G22" i="18"/>
  <c r="E22" i="18"/>
  <c r="E47" i="18"/>
  <c r="E46" i="18"/>
  <c r="E45" i="18"/>
  <c r="E44" i="18"/>
  <c r="E43" i="18"/>
  <c r="E42" i="18"/>
  <c r="E41" i="18"/>
  <c r="E40" i="18" s="1"/>
  <c r="D47" i="18"/>
  <c r="D46" i="18"/>
  <c r="D45" i="18"/>
  <c r="D44" i="18"/>
  <c r="D43" i="18"/>
  <c r="D42" i="18"/>
  <c r="D41" i="18"/>
  <c r="D39" i="18"/>
  <c r="D22" i="18"/>
  <c r="D40" i="18" l="1"/>
  <c r="AF39" i="18"/>
  <c r="AH39" i="18"/>
  <c r="AG39" i="18"/>
  <c r="AE39" i="18"/>
  <c r="AA39" i="18"/>
  <c r="Z39" i="18"/>
  <c r="Y39" i="18"/>
  <c r="X39" i="18"/>
  <c r="G40" i="18"/>
  <c r="D44" i="17"/>
  <c r="D43" i="17"/>
  <c r="D42" i="17"/>
  <c r="M38" i="17"/>
  <c r="AJ22" i="17"/>
  <c r="AI22" i="17"/>
  <c r="AH22" i="17"/>
  <c r="AG22" i="17"/>
  <c r="AJ14" i="17"/>
  <c r="AI14" i="17"/>
  <c r="AH14" i="17"/>
  <c r="AG14" i="17"/>
  <c r="AG6" i="17"/>
  <c r="AH6" i="17"/>
  <c r="AI6" i="17"/>
  <c r="AJ6" i="17"/>
  <c r="AC6" i="17"/>
  <c r="AC22" i="17"/>
  <c r="AC14" i="17"/>
  <c r="AB22" i="17"/>
  <c r="AB14" i="17"/>
  <c r="AB6" i="17"/>
  <c r="AB39" i="17" s="1"/>
  <c r="AA22" i="17"/>
  <c r="AA14" i="17"/>
  <c r="AA6" i="17"/>
  <c r="AA39" i="17" l="1"/>
  <c r="AC39" i="17"/>
  <c r="AJ39" i="17"/>
  <c r="AI39" i="17"/>
  <c r="AH39" i="17"/>
  <c r="AG39" i="17"/>
  <c r="Z22" i="17"/>
  <c r="Z14" i="17"/>
  <c r="Z6" i="17"/>
  <c r="H22" i="17"/>
  <c r="G22" i="17"/>
  <c r="E22" i="17"/>
  <c r="E14" i="17"/>
  <c r="D22" i="17"/>
  <c r="D39" i="17" s="1"/>
  <c r="Z39" i="17" l="1"/>
  <c r="E39" i="17"/>
  <c r="U7" i="53" l="1"/>
  <c r="U8" i="53"/>
  <c r="U9" i="53"/>
  <c r="U11" i="53"/>
  <c r="U12" i="53"/>
  <c r="U13" i="53"/>
  <c r="U16" i="53"/>
  <c r="U17" i="53"/>
  <c r="U21" i="53"/>
  <c r="U24" i="53"/>
  <c r="U25" i="53"/>
  <c r="U34" i="53"/>
  <c r="U35" i="53"/>
  <c r="U7" i="52"/>
  <c r="U8" i="52"/>
  <c r="U9" i="52"/>
  <c r="U11" i="52"/>
  <c r="U12" i="52"/>
  <c r="U13" i="52"/>
  <c r="U16" i="52"/>
  <c r="U17" i="52"/>
  <c r="U21" i="52"/>
  <c r="U24" i="52"/>
  <c r="U25" i="52"/>
  <c r="U34" i="52"/>
  <c r="U35" i="52"/>
  <c r="U7" i="51"/>
  <c r="U8" i="51"/>
  <c r="U9" i="51"/>
  <c r="U11" i="51"/>
  <c r="U12" i="51"/>
  <c r="U13" i="51"/>
  <c r="U16" i="51"/>
  <c r="U17" i="51"/>
  <c r="U21" i="51"/>
  <c r="U24" i="51"/>
  <c r="U25" i="51"/>
  <c r="U34" i="51"/>
  <c r="U35" i="51"/>
  <c r="U7" i="50"/>
  <c r="U8" i="50"/>
  <c r="U9" i="50"/>
  <c r="U11" i="50"/>
  <c r="U12" i="50"/>
  <c r="U13" i="50"/>
  <c r="U16" i="50"/>
  <c r="U17" i="50"/>
  <c r="U21" i="50"/>
  <c r="U24" i="50"/>
  <c r="U25" i="50"/>
  <c r="U34" i="50"/>
  <c r="U35" i="50"/>
  <c r="Y6" i="53" l="1"/>
  <c r="AA6" i="52" l="1"/>
  <c r="AA6" i="51" l="1"/>
  <c r="Z6" i="51"/>
  <c r="Y6" i="51"/>
  <c r="K30" i="50" l="1"/>
  <c r="E22" i="50"/>
  <c r="D22" i="51" l="1"/>
  <c r="D14" i="51"/>
  <c r="D22" i="50"/>
  <c r="F22" i="27" l="1"/>
  <c r="I22" i="27"/>
  <c r="AB22" i="27"/>
  <c r="AC22" i="27"/>
  <c r="AJ22" i="27"/>
  <c r="F23" i="27"/>
  <c r="AB23" i="27"/>
  <c r="J23" i="27" s="1"/>
  <c r="AC23" i="27"/>
  <c r="K23" i="27" s="1"/>
  <c r="AI23" i="27"/>
  <c r="M23" i="27" s="1"/>
  <c r="AJ23" i="27"/>
  <c r="N23" i="27" s="1"/>
  <c r="AB24" i="27"/>
  <c r="J24" i="27" s="1"/>
  <c r="AC24" i="27"/>
  <c r="K24" i="27" s="1"/>
  <c r="AI24" i="27"/>
  <c r="M24" i="27" s="1"/>
  <c r="R24" i="27" s="1"/>
  <c r="AJ24" i="27"/>
  <c r="N24" i="27" s="1"/>
  <c r="S24" i="27" s="1"/>
  <c r="AB25" i="27"/>
  <c r="J25" i="27" s="1"/>
  <c r="AC25" i="27"/>
  <c r="K25" i="27" s="1"/>
  <c r="AI25" i="27"/>
  <c r="M25" i="27" s="1"/>
  <c r="AJ25" i="27"/>
  <c r="N25" i="27" s="1"/>
  <c r="S25" i="27" s="1"/>
  <c r="F26" i="27"/>
  <c r="I26" i="27"/>
  <c r="AB26" i="27"/>
  <c r="J26" i="27" s="1"/>
  <c r="AC26" i="27"/>
  <c r="K26" i="27" s="1"/>
  <c r="AI26" i="27"/>
  <c r="M26" i="27" s="1"/>
  <c r="R26" i="27" s="1"/>
  <c r="AJ26" i="27"/>
  <c r="N26" i="27" s="1"/>
  <c r="F27" i="27"/>
  <c r="AB27" i="27"/>
  <c r="J27" i="27" s="1"/>
  <c r="AC27" i="27"/>
  <c r="K27" i="27" s="1"/>
  <c r="AI27" i="27"/>
  <c r="M27" i="27" s="1"/>
  <c r="AJ27" i="27"/>
  <c r="N27" i="27" s="1"/>
  <c r="S27" i="27" s="1"/>
  <c r="F28" i="27"/>
  <c r="AB28" i="27"/>
  <c r="J28" i="27" s="1"/>
  <c r="AC28" i="27"/>
  <c r="K28" i="27" s="1"/>
  <c r="AI28" i="27"/>
  <c r="M28" i="27" s="1"/>
  <c r="R28" i="27" s="1"/>
  <c r="AJ28" i="27"/>
  <c r="N28" i="27" s="1"/>
  <c r="O28" i="27" s="1"/>
  <c r="F29" i="27"/>
  <c r="P29" i="27"/>
  <c r="Q29" i="27"/>
  <c r="AB29" i="27"/>
  <c r="J29" i="27" s="1"/>
  <c r="AC29" i="27"/>
  <c r="K29" i="27" s="1"/>
  <c r="AI29" i="27"/>
  <c r="M29" i="27" s="1"/>
  <c r="R29" i="27" s="1"/>
  <c r="AJ29" i="27"/>
  <c r="N29" i="27" s="1"/>
  <c r="S29" i="27" s="1"/>
  <c r="Z30" i="17"/>
  <c r="AA30" i="17"/>
  <c r="AB30" i="17"/>
  <c r="AC30" i="17"/>
  <c r="AD30" i="17"/>
  <c r="AE30" i="17"/>
  <c r="AG30" i="17"/>
  <c r="AH30" i="17"/>
  <c r="AI30" i="17"/>
  <c r="AJ30" i="17"/>
  <c r="AK30" i="17"/>
  <c r="AL30" i="17"/>
  <c r="AD31" i="17"/>
  <c r="AE31" i="17"/>
  <c r="AK31" i="17"/>
  <c r="AL31" i="17"/>
  <c r="AD32" i="17"/>
  <c r="AE32" i="17"/>
  <c r="AK32" i="17"/>
  <c r="AL32" i="17"/>
  <c r="AD33" i="17"/>
  <c r="AE33" i="17"/>
  <c r="AK33" i="17"/>
  <c r="AL33" i="17"/>
  <c r="AD34" i="17"/>
  <c r="AE34" i="17"/>
  <c r="AK34" i="17"/>
  <c r="AL34" i="17"/>
  <c r="AD35" i="17"/>
  <c r="AE35" i="17"/>
  <c r="AK35" i="17"/>
  <c r="AL35" i="17"/>
  <c r="AD36" i="17"/>
  <c r="AE36" i="17"/>
  <c r="AK36" i="17"/>
  <c r="AL36" i="17"/>
  <c r="AD37" i="17"/>
  <c r="AE37" i="17"/>
  <c r="AL37" i="17"/>
  <c r="K22" i="27" l="1"/>
  <c r="J22" i="27"/>
  <c r="T29" i="27"/>
  <c r="U29" i="27" s="1"/>
  <c r="R25" i="27"/>
  <c r="R27" i="27"/>
  <c r="L28" i="27"/>
  <c r="L26" i="27"/>
  <c r="O26" i="27"/>
  <c r="S26" i="27"/>
  <c r="N22" i="27"/>
  <c r="S23" i="27"/>
  <c r="M22" i="27"/>
  <c r="R22" i="27" s="1"/>
  <c r="S28" i="27"/>
  <c r="R23" i="27"/>
  <c r="T28" i="27" l="1"/>
  <c r="U28" i="27" s="1"/>
  <c r="T26" i="27"/>
  <c r="U26" i="27" s="1"/>
  <c r="T27" i="27"/>
  <c r="U27" i="27" s="1"/>
  <c r="T23" i="27"/>
  <c r="U23" i="27" s="1"/>
  <c r="O22" i="27"/>
  <c r="S22" i="27"/>
  <c r="L22" i="27"/>
  <c r="T22" i="27" l="1"/>
  <c r="U22" i="27" s="1"/>
  <c r="D22" i="53" l="1"/>
  <c r="D22" i="52"/>
  <c r="G22" i="51"/>
  <c r="AA22" i="52"/>
  <c r="F23" i="52"/>
  <c r="F25" i="52"/>
  <c r="Y14" i="51"/>
  <c r="H22" i="50" l="1"/>
  <c r="G22" i="50"/>
  <c r="F22" i="50"/>
  <c r="H39" i="53" l="1"/>
  <c r="G39" i="53"/>
  <c r="E39" i="53"/>
  <c r="D39" i="53"/>
  <c r="Q38" i="53"/>
  <c r="P38" i="53"/>
  <c r="H38" i="53"/>
  <c r="G38" i="53"/>
  <c r="E38" i="53"/>
  <c r="D38" i="53"/>
  <c r="Q37" i="53"/>
  <c r="P37" i="53"/>
  <c r="M37" i="53"/>
  <c r="H37" i="53"/>
  <c r="G37" i="53"/>
  <c r="E37" i="53"/>
  <c r="D37" i="53"/>
  <c r="Q36" i="53"/>
  <c r="P36" i="53"/>
  <c r="H36" i="53"/>
  <c r="G36" i="53"/>
  <c r="E36" i="53"/>
  <c r="D36" i="53"/>
  <c r="Q35" i="53"/>
  <c r="P35" i="53"/>
  <c r="H35" i="53"/>
  <c r="G35" i="53"/>
  <c r="E35" i="53"/>
  <c r="D35" i="53"/>
  <c r="H34" i="53"/>
  <c r="G34" i="53"/>
  <c r="E34" i="53"/>
  <c r="D34" i="53"/>
  <c r="Q33" i="53"/>
  <c r="P33" i="53"/>
  <c r="H33" i="53"/>
  <c r="G33" i="53"/>
  <c r="E33" i="53"/>
  <c r="D33" i="53"/>
  <c r="AK30" i="53"/>
  <c r="K30" i="53"/>
  <c r="S30" i="53" s="1"/>
  <c r="J30" i="53"/>
  <c r="R30" i="53" s="1"/>
  <c r="F30" i="53"/>
  <c r="AK29" i="53"/>
  <c r="AJ29" i="53"/>
  <c r="AD29" i="53"/>
  <c r="K29" i="53" s="1"/>
  <c r="AC29" i="53"/>
  <c r="J29" i="53" s="1"/>
  <c r="S29" i="53"/>
  <c r="R29" i="53"/>
  <c r="Q29" i="53"/>
  <c r="Q39" i="53" s="1"/>
  <c r="P29" i="53"/>
  <c r="P39" i="53" s="1"/>
  <c r="F29" i="53"/>
  <c r="AK28" i="53"/>
  <c r="N28" i="53" s="1"/>
  <c r="AJ28" i="53"/>
  <c r="M28" i="53" s="1"/>
  <c r="AD28" i="53"/>
  <c r="K28" i="53" s="1"/>
  <c r="AC28" i="53"/>
  <c r="J28" i="53" s="1"/>
  <c r="F28" i="53"/>
  <c r="AK27" i="53"/>
  <c r="AJ27" i="53"/>
  <c r="AD27" i="53"/>
  <c r="K27" i="53" s="1"/>
  <c r="AC27" i="53"/>
  <c r="J27" i="53" s="1"/>
  <c r="S27" i="53"/>
  <c r="R27" i="53"/>
  <c r="F27" i="53"/>
  <c r="AK26" i="53"/>
  <c r="AJ26" i="53"/>
  <c r="M26" i="53" s="1"/>
  <c r="AD26" i="53"/>
  <c r="K26" i="53" s="1"/>
  <c r="AC26" i="53"/>
  <c r="J26" i="53" s="1"/>
  <c r="N26" i="53"/>
  <c r="I26" i="53"/>
  <c r="F26" i="53"/>
  <c r="AK25" i="53"/>
  <c r="AJ25" i="53"/>
  <c r="AD25" i="53"/>
  <c r="K25" i="53" s="1"/>
  <c r="AC25" i="53"/>
  <c r="J25" i="53" s="1"/>
  <c r="R25" i="53" s="1"/>
  <c r="S25" i="53"/>
  <c r="F25" i="53"/>
  <c r="AK24" i="53"/>
  <c r="AJ24" i="53"/>
  <c r="AD24" i="53"/>
  <c r="K24" i="53" s="1"/>
  <c r="AC24" i="53"/>
  <c r="J24" i="53" s="1"/>
  <c r="R24" i="53"/>
  <c r="R34" i="53" s="1"/>
  <c r="AK23" i="53"/>
  <c r="N23" i="53" s="1"/>
  <c r="AJ23" i="53"/>
  <c r="AD23" i="53"/>
  <c r="K23" i="53" s="1"/>
  <c r="AC23" i="53"/>
  <c r="J23" i="53" s="1"/>
  <c r="S23" i="53"/>
  <c r="M23" i="53"/>
  <c r="R23" i="53" s="1"/>
  <c r="F23" i="53"/>
  <c r="AI22" i="53"/>
  <c r="AH22" i="53"/>
  <c r="AG22" i="53"/>
  <c r="AK22" i="53" s="1"/>
  <c r="AF22" i="53"/>
  <c r="AB22" i="53"/>
  <c r="AA22" i="53"/>
  <c r="Z22" i="53"/>
  <c r="AD22" i="53" s="1"/>
  <c r="Y22" i="53"/>
  <c r="AC22" i="53" s="1"/>
  <c r="H22" i="53"/>
  <c r="G22" i="53"/>
  <c r="E22" i="53"/>
  <c r="AK21" i="53"/>
  <c r="N21" i="53" s="1"/>
  <c r="AJ21" i="53"/>
  <c r="M21" i="53" s="1"/>
  <c r="O21" i="53" s="1"/>
  <c r="AD21" i="53"/>
  <c r="K21" i="53" s="1"/>
  <c r="AC21" i="53"/>
  <c r="J21" i="53" s="1"/>
  <c r="AK20" i="53"/>
  <c r="N20" i="53" s="1"/>
  <c r="N38" i="53" s="1"/>
  <c r="AJ20" i="53"/>
  <c r="M20" i="53" s="1"/>
  <c r="AD20" i="53"/>
  <c r="AC20" i="53"/>
  <c r="K20" i="53"/>
  <c r="S20" i="53" s="1"/>
  <c r="J20" i="53"/>
  <c r="AK19" i="53"/>
  <c r="AJ19" i="53"/>
  <c r="AD19" i="53"/>
  <c r="AC19" i="53"/>
  <c r="J19" i="53" s="1"/>
  <c r="K19" i="53"/>
  <c r="AK18" i="53"/>
  <c r="AJ18" i="53"/>
  <c r="M18" i="53" s="1"/>
  <c r="AD18" i="53"/>
  <c r="K18" i="53" s="1"/>
  <c r="AC18" i="53"/>
  <c r="N18" i="53"/>
  <c r="J18" i="53"/>
  <c r="AK17" i="53"/>
  <c r="AJ17" i="53"/>
  <c r="AD17" i="53"/>
  <c r="K17" i="53" s="1"/>
  <c r="AC17" i="53"/>
  <c r="J17" i="53" s="1"/>
  <c r="AK16" i="53"/>
  <c r="AJ16" i="53"/>
  <c r="AD16" i="53"/>
  <c r="AC16" i="53"/>
  <c r="J16" i="53" s="1"/>
  <c r="AK15" i="53"/>
  <c r="N15" i="53" s="1"/>
  <c r="AJ15" i="53"/>
  <c r="AD15" i="53"/>
  <c r="K15" i="53" s="1"/>
  <c r="AC15" i="53"/>
  <c r="J15" i="53" s="1"/>
  <c r="M15" i="53"/>
  <c r="M33" i="53" s="1"/>
  <c r="AI14" i="53"/>
  <c r="AH14" i="53"/>
  <c r="AG14" i="53"/>
  <c r="AF14" i="53"/>
  <c r="AB14" i="53"/>
  <c r="AA14" i="53"/>
  <c r="Z14" i="53"/>
  <c r="AD14" i="53" s="1"/>
  <c r="Y14" i="53"/>
  <c r="AC14" i="53" s="1"/>
  <c r="H14" i="53"/>
  <c r="G14" i="53"/>
  <c r="E14" i="53"/>
  <c r="D14" i="53"/>
  <c r="F14" i="53" s="1"/>
  <c r="AK13" i="53"/>
  <c r="AJ13" i="53"/>
  <c r="AD13" i="53"/>
  <c r="AC13" i="53"/>
  <c r="J13" i="53" s="1"/>
  <c r="J39" i="53" s="1"/>
  <c r="AK12" i="53"/>
  <c r="AJ12" i="53"/>
  <c r="AD12" i="53"/>
  <c r="AC12" i="53"/>
  <c r="J12" i="53" s="1"/>
  <c r="AK11" i="53"/>
  <c r="AJ11" i="53"/>
  <c r="AD11" i="53"/>
  <c r="AC11" i="53"/>
  <c r="J11" i="53"/>
  <c r="AK10" i="53"/>
  <c r="AJ10" i="53"/>
  <c r="M10" i="53" s="1"/>
  <c r="AD10" i="53"/>
  <c r="K10" i="53" s="1"/>
  <c r="AC10" i="53"/>
  <c r="J10" i="53" s="1"/>
  <c r="N10" i="53"/>
  <c r="AK9" i="53"/>
  <c r="AJ9" i="53"/>
  <c r="AD9" i="53"/>
  <c r="AC9" i="53"/>
  <c r="J9" i="53"/>
  <c r="AK8" i="53"/>
  <c r="AJ8" i="53"/>
  <c r="AD8" i="53"/>
  <c r="AC8" i="53"/>
  <c r="J8" i="53" s="1"/>
  <c r="AK7" i="53"/>
  <c r="AJ7" i="53"/>
  <c r="AD7" i="53"/>
  <c r="AC7" i="53"/>
  <c r="J7" i="53" s="1"/>
  <c r="AI6" i="53"/>
  <c r="AH6" i="53"/>
  <c r="AG6" i="53"/>
  <c r="AF6" i="53"/>
  <c r="AB6" i="53"/>
  <c r="AA6" i="53"/>
  <c r="Z6" i="53"/>
  <c r="H39" i="52"/>
  <c r="G39" i="52"/>
  <c r="E39" i="52"/>
  <c r="D39" i="52"/>
  <c r="Q38" i="52"/>
  <c r="P38" i="52"/>
  <c r="H38" i="52"/>
  <c r="G38" i="52"/>
  <c r="E38" i="52"/>
  <c r="D38" i="52"/>
  <c r="Q37" i="52"/>
  <c r="P37" i="52"/>
  <c r="M37" i="52"/>
  <c r="H37" i="52"/>
  <c r="G37" i="52"/>
  <c r="E37" i="52"/>
  <c r="D37" i="52"/>
  <c r="Q36" i="52"/>
  <c r="P36" i="52"/>
  <c r="H36" i="52"/>
  <c r="G36" i="52"/>
  <c r="E36" i="52"/>
  <c r="D36" i="52"/>
  <c r="Q35" i="52"/>
  <c r="P35" i="52"/>
  <c r="H35" i="52"/>
  <c r="G35" i="52"/>
  <c r="E35" i="52"/>
  <c r="D35" i="52"/>
  <c r="H34" i="52"/>
  <c r="G34" i="52"/>
  <c r="E34" i="52"/>
  <c r="D34" i="52"/>
  <c r="Q33" i="52"/>
  <c r="P33" i="52"/>
  <c r="H33" i="52"/>
  <c r="G33" i="52"/>
  <c r="E33" i="52"/>
  <c r="D33" i="52"/>
  <c r="AK30" i="52"/>
  <c r="K30" i="52"/>
  <c r="S30" i="52" s="1"/>
  <c r="J30" i="52"/>
  <c r="R30" i="52" s="1"/>
  <c r="F30" i="52"/>
  <c r="AK29" i="52"/>
  <c r="AJ29" i="52"/>
  <c r="AD29" i="52"/>
  <c r="K29" i="52" s="1"/>
  <c r="AC29" i="52"/>
  <c r="J29" i="52" s="1"/>
  <c r="S29" i="52"/>
  <c r="R29" i="52"/>
  <c r="Q29" i="52"/>
  <c r="Q39" i="52" s="1"/>
  <c r="P29" i="52"/>
  <c r="P39" i="52" s="1"/>
  <c r="F29" i="52"/>
  <c r="AK28" i="52"/>
  <c r="N28" i="52" s="1"/>
  <c r="AJ28" i="52"/>
  <c r="M28" i="52" s="1"/>
  <c r="AD28" i="52"/>
  <c r="K28" i="52" s="1"/>
  <c r="AC28" i="52"/>
  <c r="J28" i="52" s="1"/>
  <c r="F28" i="52"/>
  <c r="AK27" i="52"/>
  <c r="AJ27" i="52"/>
  <c r="AD27" i="52"/>
  <c r="K27" i="52" s="1"/>
  <c r="AC27" i="52"/>
  <c r="J27" i="52" s="1"/>
  <c r="S27" i="52"/>
  <c r="R27" i="52"/>
  <c r="F27" i="52"/>
  <c r="AK26" i="52"/>
  <c r="AJ26" i="52"/>
  <c r="M26" i="52" s="1"/>
  <c r="AD26" i="52"/>
  <c r="K26" i="52" s="1"/>
  <c r="AC26" i="52"/>
  <c r="J26" i="52" s="1"/>
  <c r="N26" i="52"/>
  <c r="I26" i="52"/>
  <c r="F26" i="52"/>
  <c r="AK25" i="52"/>
  <c r="AJ25" i="52"/>
  <c r="AD25" i="52"/>
  <c r="K25" i="52" s="1"/>
  <c r="AC25" i="52"/>
  <c r="J25" i="52" s="1"/>
  <c r="R25" i="52" s="1"/>
  <c r="S25" i="52"/>
  <c r="AK24" i="52"/>
  <c r="AJ24" i="52"/>
  <c r="AD24" i="52"/>
  <c r="K24" i="52" s="1"/>
  <c r="AC24" i="52"/>
  <c r="J24" i="52" s="1"/>
  <c r="R24" i="52" s="1"/>
  <c r="R34" i="52" s="1"/>
  <c r="AK23" i="52"/>
  <c r="N23" i="52" s="1"/>
  <c r="AJ23" i="52"/>
  <c r="AD23" i="52"/>
  <c r="K23" i="52" s="1"/>
  <c r="K22" i="52" s="1"/>
  <c r="AC23" i="52"/>
  <c r="J23" i="52" s="1"/>
  <c r="S23" i="52"/>
  <c r="M23" i="52"/>
  <c r="AI22" i="52"/>
  <c r="AH22" i="52"/>
  <c r="AG22" i="52"/>
  <c r="AK22" i="52" s="1"/>
  <c r="AF22" i="52"/>
  <c r="AB22" i="52"/>
  <c r="Z22" i="52"/>
  <c r="Y22" i="52"/>
  <c r="AC22" i="52" s="1"/>
  <c r="H22" i="52"/>
  <c r="G22" i="52"/>
  <c r="E22" i="52"/>
  <c r="AK21" i="52"/>
  <c r="N21" i="52" s="1"/>
  <c r="AJ21" i="52"/>
  <c r="M21" i="52" s="1"/>
  <c r="O21" i="52" s="1"/>
  <c r="AD21" i="52"/>
  <c r="K21" i="52" s="1"/>
  <c r="AC21" i="52"/>
  <c r="J21" i="52" s="1"/>
  <c r="AK20" i="52"/>
  <c r="N20" i="52" s="1"/>
  <c r="AJ20" i="52"/>
  <c r="M20" i="52" s="1"/>
  <c r="AD20" i="52"/>
  <c r="K20" i="52" s="1"/>
  <c r="S20" i="52" s="1"/>
  <c r="AC20" i="52"/>
  <c r="J20" i="52" s="1"/>
  <c r="AK19" i="52"/>
  <c r="AJ19" i="52"/>
  <c r="AD19" i="52"/>
  <c r="K19" i="52" s="1"/>
  <c r="AC19" i="52"/>
  <c r="J19" i="52" s="1"/>
  <c r="R19" i="52" s="1"/>
  <c r="AK18" i="52"/>
  <c r="AJ18" i="52"/>
  <c r="M18" i="52" s="1"/>
  <c r="AD18" i="52"/>
  <c r="K18" i="52" s="1"/>
  <c r="AC18" i="52"/>
  <c r="N18" i="52"/>
  <c r="J18" i="52"/>
  <c r="R18" i="52" s="1"/>
  <c r="AK17" i="52"/>
  <c r="AJ17" i="52"/>
  <c r="AD17" i="52"/>
  <c r="AC17" i="52"/>
  <c r="J17" i="52" s="1"/>
  <c r="K17" i="52"/>
  <c r="K35" i="52" s="1"/>
  <c r="AK16" i="52"/>
  <c r="AJ16" i="52"/>
  <c r="AD16" i="52"/>
  <c r="AC16" i="52"/>
  <c r="J16" i="52" s="1"/>
  <c r="AK15" i="52"/>
  <c r="N15" i="52" s="1"/>
  <c r="AJ15" i="52"/>
  <c r="M15" i="52" s="1"/>
  <c r="O15" i="52" s="1"/>
  <c r="AD15" i="52"/>
  <c r="K15" i="52" s="1"/>
  <c r="AC15" i="52"/>
  <c r="J15" i="52"/>
  <c r="AI14" i="52"/>
  <c r="AH14" i="52"/>
  <c r="AG14" i="52"/>
  <c r="AF14" i="52"/>
  <c r="AB14" i="52"/>
  <c r="AA14" i="52"/>
  <c r="Z14" i="52"/>
  <c r="AD14" i="52" s="1"/>
  <c r="Y14" i="52"/>
  <c r="AC14" i="52" s="1"/>
  <c r="H14" i="52"/>
  <c r="G14" i="52"/>
  <c r="E14" i="52"/>
  <c r="D14" i="52"/>
  <c r="D31" i="52" s="1"/>
  <c r="AK13" i="52"/>
  <c r="AJ13" i="52"/>
  <c r="AD13" i="52"/>
  <c r="AC13" i="52"/>
  <c r="J13" i="52" s="1"/>
  <c r="J39" i="52" s="1"/>
  <c r="AK12" i="52"/>
  <c r="AJ12" i="52"/>
  <c r="AD12" i="52"/>
  <c r="AC12" i="52"/>
  <c r="J12" i="52" s="1"/>
  <c r="AK11" i="52"/>
  <c r="AJ11" i="52"/>
  <c r="AD11" i="52"/>
  <c r="AC11" i="52"/>
  <c r="J11" i="52" s="1"/>
  <c r="AK10" i="52"/>
  <c r="AJ10" i="52"/>
  <c r="M10" i="52" s="1"/>
  <c r="AD10" i="52"/>
  <c r="K10" i="52" s="1"/>
  <c r="AC10" i="52"/>
  <c r="J10" i="52" s="1"/>
  <c r="R10" i="52" s="1"/>
  <c r="N10" i="52"/>
  <c r="AK9" i="52"/>
  <c r="AJ9" i="52"/>
  <c r="AD9" i="52"/>
  <c r="AC9" i="52"/>
  <c r="J9" i="52" s="1"/>
  <c r="AK8" i="52"/>
  <c r="AJ8" i="52"/>
  <c r="AD8" i="52"/>
  <c r="AC8" i="52"/>
  <c r="J8" i="52" s="1"/>
  <c r="AK7" i="52"/>
  <c r="AJ7" i="52"/>
  <c r="AD7" i="52"/>
  <c r="AC7" i="52"/>
  <c r="J7" i="52" s="1"/>
  <c r="AK6" i="52"/>
  <c r="AI6" i="52"/>
  <c r="AH6" i="52"/>
  <c r="AG6" i="52"/>
  <c r="AF6" i="52"/>
  <c r="AJ6" i="52" s="1"/>
  <c r="M6" i="52" s="1"/>
  <c r="AB6" i="52"/>
  <c r="AA31" i="52"/>
  <c r="Z6" i="52"/>
  <c r="Y6" i="52"/>
  <c r="H39" i="51"/>
  <c r="G39" i="51"/>
  <c r="E39" i="51"/>
  <c r="D39" i="51"/>
  <c r="Q38" i="51"/>
  <c r="P38" i="51"/>
  <c r="H38" i="51"/>
  <c r="G38" i="51"/>
  <c r="E38" i="51"/>
  <c r="D38" i="51"/>
  <c r="Q37" i="51"/>
  <c r="P37" i="51"/>
  <c r="M37" i="51"/>
  <c r="H37" i="51"/>
  <c r="G37" i="51"/>
  <c r="E37" i="51"/>
  <c r="D37" i="51"/>
  <c r="Q36" i="51"/>
  <c r="P36" i="51"/>
  <c r="H36" i="51"/>
  <c r="G36" i="51"/>
  <c r="E36" i="51"/>
  <c r="D36" i="51"/>
  <c r="Q35" i="51"/>
  <c r="P35" i="51"/>
  <c r="H35" i="51"/>
  <c r="G35" i="51"/>
  <c r="E35" i="51"/>
  <c r="F35" i="51" s="1"/>
  <c r="D35" i="51"/>
  <c r="H34" i="51"/>
  <c r="G34" i="51"/>
  <c r="E34" i="51"/>
  <c r="D34" i="51"/>
  <c r="Q33" i="51"/>
  <c r="P33" i="51"/>
  <c r="H33" i="51"/>
  <c r="G33" i="51"/>
  <c r="E33" i="51"/>
  <c r="D33" i="51"/>
  <c r="AK30" i="51"/>
  <c r="K30" i="51"/>
  <c r="S30" i="51" s="1"/>
  <c r="J30" i="51"/>
  <c r="R30" i="51" s="1"/>
  <c r="F30" i="51"/>
  <c r="AK29" i="51"/>
  <c r="AJ29" i="51"/>
  <c r="AD29" i="51"/>
  <c r="K29" i="51" s="1"/>
  <c r="AC29" i="51"/>
  <c r="J29" i="51" s="1"/>
  <c r="S29" i="51"/>
  <c r="R29" i="51"/>
  <c r="Q29" i="51"/>
  <c r="Q39" i="51" s="1"/>
  <c r="P29" i="51"/>
  <c r="P39" i="51" s="1"/>
  <c r="F29" i="51"/>
  <c r="AK28" i="51"/>
  <c r="AJ28" i="51"/>
  <c r="M28" i="51" s="1"/>
  <c r="AD28" i="51"/>
  <c r="K28" i="51" s="1"/>
  <c r="AC28" i="51"/>
  <c r="J28" i="51" s="1"/>
  <c r="N28" i="51"/>
  <c r="S28" i="51" s="1"/>
  <c r="F28" i="51"/>
  <c r="AK27" i="51"/>
  <c r="AJ27" i="51"/>
  <c r="AD27" i="51"/>
  <c r="K27" i="51" s="1"/>
  <c r="AC27" i="51"/>
  <c r="J27" i="51" s="1"/>
  <c r="S27" i="51"/>
  <c r="R27" i="51"/>
  <c r="F27" i="51"/>
  <c r="AK26" i="51"/>
  <c r="AJ26" i="51"/>
  <c r="AD26" i="51"/>
  <c r="K26" i="51" s="1"/>
  <c r="AC26" i="51"/>
  <c r="J26" i="51" s="1"/>
  <c r="N26" i="51"/>
  <c r="S26" i="51" s="1"/>
  <c r="M26" i="51"/>
  <c r="R26" i="51" s="1"/>
  <c r="I26" i="51"/>
  <c r="F26" i="51"/>
  <c r="AK25" i="51"/>
  <c r="AJ25" i="51"/>
  <c r="AD25" i="51"/>
  <c r="K25" i="51" s="1"/>
  <c r="AC25" i="51"/>
  <c r="S25" i="51"/>
  <c r="J25" i="51"/>
  <c r="R25" i="51" s="1"/>
  <c r="F25" i="51"/>
  <c r="AK24" i="51"/>
  <c r="AJ24" i="51"/>
  <c r="AD24" i="51"/>
  <c r="K24" i="51" s="1"/>
  <c r="AC24" i="51"/>
  <c r="J24" i="51" s="1"/>
  <c r="R24" i="51" s="1"/>
  <c r="R34" i="51" s="1"/>
  <c r="AK23" i="51"/>
  <c r="AJ23" i="51"/>
  <c r="AD23" i="51"/>
  <c r="K23" i="51" s="1"/>
  <c r="AC23" i="51"/>
  <c r="J23" i="51" s="1"/>
  <c r="N23" i="51"/>
  <c r="S23" i="51" s="1"/>
  <c r="M23" i="51"/>
  <c r="R23" i="51" s="1"/>
  <c r="F23" i="51"/>
  <c r="AI22" i="51"/>
  <c r="AH22" i="51"/>
  <c r="AG22" i="51"/>
  <c r="AK22" i="51" s="1"/>
  <c r="AF22" i="51"/>
  <c r="AB22" i="51"/>
  <c r="AA22" i="51"/>
  <c r="Z22" i="51"/>
  <c r="AD22" i="51" s="1"/>
  <c r="Y22" i="51"/>
  <c r="AC22" i="51" s="1"/>
  <c r="H22" i="51"/>
  <c r="E22" i="51"/>
  <c r="AK21" i="51"/>
  <c r="AJ21" i="51"/>
  <c r="AD21" i="51"/>
  <c r="AC21" i="51"/>
  <c r="J21" i="51" s="1"/>
  <c r="N21" i="51"/>
  <c r="S21" i="51" s="1"/>
  <c r="M21" i="51"/>
  <c r="M39" i="51" s="1"/>
  <c r="AK20" i="51"/>
  <c r="AJ20" i="51"/>
  <c r="AD20" i="51"/>
  <c r="AC20" i="51"/>
  <c r="N20" i="51"/>
  <c r="N14" i="51" s="1"/>
  <c r="M20" i="51"/>
  <c r="K20" i="51"/>
  <c r="J20" i="51"/>
  <c r="AK19" i="51"/>
  <c r="AJ19" i="51"/>
  <c r="AD19" i="51"/>
  <c r="K19" i="51" s="1"/>
  <c r="AC19" i="51"/>
  <c r="J19" i="51" s="1"/>
  <c r="R19" i="51" s="1"/>
  <c r="AK18" i="51"/>
  <c r="AJ18" i="51"/>
  <c r="AD18" i="51"/>
  <c r="AC18" i="51"/>
  <c r="N18" i="51"/>
  <c r="M18" i="51"/>
  <c r="K18" i="51"/>
  <c r="J18" i="51"/>
  <c r="AK17" i="51"/>
  <c r="AJ17" i="51"/>
  <c r="AD17" i="51"/>
  <c r="AC17" i="51"/>
  <c r="J17" i="51" s="1"/>
  <c r="R17" i="51" s="1"/>
  <c r="K17" i="51"/>
  <c r="AK16" i="51"/>
  <c r="AJ16" i="51"/>
  <c r="AD16" i="51"/>
  <c r="AC16" i="51"/>
  <c r="J16" i="51" s="1"/>
  <c r="AK15" i="51"/>
  <c r="AJ15" i="51"/>
  <c r="M15" i="51" s="1"/>
  <c r="AD15" i="51"/>
  <c r="K15" i="51" s="1"/>
  <c r="AC15" i="51"/>
  <c r="N15" i="51"/>
  <c r="N33" i="51" s="1"/>
  <c r="J15" i="51"/>
  <c r="AI14" i="51"/>
  <c r="AH14" i="51"/>
  <c r="AG14" i="51"/>
  <c r="AF14" i="51"/>
  <c r="AB14" i="51"/>
  <c r="AA14" i="51"/>
  <c r="Z14" i="51"/>
  <c r="AD14" i="51" s="1"/>
  <c r="AC14" i="51"/>
  <c r="H14" i="51"/>
  <c r="G14" i="51"/>
  <c r="E14" i="51"/>
  <c r="F14" i="51" s="1"/>
  <c r="AK13" i="51"/>
  <c r="AJ13" i="51"/>
  <c r="AD13" i="51"/>
  <c r="AC13" i="51"/>
  <c r="J13" i="51" s="1"/>
  <c r="AK12" i="51"/>
  <c r="AJ12" i="51"/>
  <c r="AD12" i="51"/>
  <c r="AC12" i="51"/>
  <c r="J12" i="51" s="1"/>
  <c r="AK11" i="51"/>
  <c r="AJ11" i="51"/>
  <c r="AD11" i="51"/>
  <c r="AC11" i="51"/>
  <c r="J11" i="51"/>
  <c r="AK10" i="51"/>
  <c r="N10" i="51" s="1"/>
  <c r="AJ10" i="51"/>
  <c r="M10" i="51" s="1"/>
  <c r="AD10" i="51"/>
  <c r="K10" i="51" s="1"/>
  <c r="AC10" i="51"/>
  <c r="J10" i="51" s="1"/>
  <c r="AK9" i="51"/>
  <c r="AJ9" i="51"/>
  <c r="AD9" i="51"/>
  <c r="AC9" i="51"/>
  <c r="J9" i="51" s="1"/>
  <c r="AK8" i="51"/>
  <c r="AJ8" i="51"/>
  <c r="AD8" i="51"/>
  <c r="AC8" i="51"/>
  <c r="J8" i="51"/>
  <c r="AK7" i="51"/>
  <c r="AJ7" i="51"/>
  <c r="AD7" i="51"/>
  <c r="AC7" i="51"/>
  <c r="J7" i="51" s="1"/>
  <c r="AI6" i="51"/>
  <c r="AH6" i="51"/>
  <c r="AG6" i="51"/>
  <c r="AF6" i="51"/>
  <c r="AB6" i="51"/>
  <c r="H39" i="50"/>
  <c r="G39" i="50"/>
  <c r="E39" i="50"/>
  <c r="D39" i="50"/>
  <c r="Q38" i="50"/>
  <c r="P38" i="50"/>
  <c r="H38" i="50"/>
  <c r="G38" i="50"/>
  <c r="E38" i="50"/>
  <c r="D38" i="50"/>
  <c r="Q37" i="50"/>
  <c r="P37" i="50"/>
  <c r="M37" i="50"/>
  <c r="H37" i="50"/>
  <c r="G37" i="50"/>
  <c r="E37" i="50"/>
  <c r="D37" i="50"/>
  <c r="Q36" i="50"/>
  <c r="P36" i="50"/>
  <c r="H36" i="50"/>
  <c r="G36" i="50"/>
  <c r="E36" i="50"/>
  <c r="D36" i="50"/>
  <c r="Q35" i="50"/>
  <c r="P35" i="50"/>
  <c r="H35" i="50"/>
  <c r="G35" i="50"/>
  <c r="E35" i="50"/>
  <c r="D35" i="50"/>
  <c r="H34" i="50"/>
  <c r="G34" i="50"/>
  <c r="E34" i="50"/>
  <c r="D34" i="50"/>
  <c r="Q33" i="50"/>
  <c r="P33" i="50"/>
  <c r="H33" i="50"/>
  <c r="G33" i="50"/>
  <c r="E33" i="50"/>
  <c r="D33" i="50"/>
  <c r="AK30" i="50"/>
  <c r="S30" i="50"/>
  <c r="J30" i="50"/>
  <c r="R30" i="50" s="1"/>
  <c r="F30" i="50"/>
  <c r="AK29" i="50"/>
  <c r="AJ29" i="50"/>
  <c r="AD29" i="50"/>
  <c r="K29" i="50" s="1"/>
  <c r="AC29" i="50"/>
  <c r="J29" i="50" s="1"/>
  <c r="R29" i="50" s="1"/>
  <c r="S29" i="50"/>
  <c r="Q29" i="50"/>
  <c r="Q39" i="50" s="1"/>
  <c r="P29" i="50"/>
  <c r="P39" i="50" s="1"/>
  <c r="F29" i="50"/>
  <c r="AK28" i="50"/>
  <c r="N28" i="50" s="1"/>
  <c r="AJ28" i="50"/>
  <c r="AD28" i="50"/>
  <c r="K28" i="50" s="1"/>
  <c r="S28" i="50" s="1"/>
  <c r="AC28" i="50"/>
  <c r="J28" i="50" s="1"/>
  <c r="M28" i="50"/>
  <c r="R28" i="50" s="1"/>
  <c r="F28" i="50"/>
  <c r="AK27" i="50"/>
  <c r="AJ27" i="50"/>
  <c r="AD27" i="50"/>
  <c r="K27" i="50" s="1"/>
  <c r="AC27" i="50"/>
  <c r="J27" i="50" s="1"/>
  <c r="R27" i="50" s="1"/>
  <c r="S27" i="50"/>
  <c r="F27" i="50"/>
  <c r="AK26" i="50"/>
  <c r="AJ26" i="50"/>
  <c r="M26" i="50" s="1"/>
  <c r="AD26" i="50"/>
  <c r="K26" i="50" s="1"/>
  <c r="AC26" i="50"/>
  <c r="J26" i="50" s="1"/>
  <c r="N26" i="50"/>
  <c r="I26" i="50"/>
  <c r="F26" i="50"/>
  <c r="AK25" i="50"/>
  <c r="AJ25" i="50"/>
  <c r="AD25" i="50"/>
  <c r="K25" i="50" s="1"/>
  <c r="AC25" i="50"/>
  <c r="J25" i="50" s="1"/>
  <c r="R25" i="50" s="1"/>
  <c r="S25" i="50"/>
  <c r="F25" i="50"/>
  <c r="AK24" i="50"/>
  <c r="AJ24" i="50"/>
  <c r="AD24" i="50"/>
  <c r="K24" i="50" s="1"/>
  <c r="AC24" i="50"/>
  <c r="J24" i="50" s="1"/>
  <c r="R24" i="50" s="1"/>
  <c r="R34" i="50" s="1"/>
  <c r="AK23" i="50"/>
  <c r="N23" i="50" s="1"/>
  <c r="AJ23" i="50"/>
  <c r="M23" i="50" s="1"/>
  <c r="AD23" i="50"/>
  <c r="K23" i="50" s="1"/>
  <c r="K22" i="50" s="1"/>
  <c r="AC23" i="50"/>
  <c r="J23" i="50" s="1"/>
  <c r="F23" i="50"/>
  <c r="AI22" i="50"/>
  <c r="AH22" i="50"/>
  <c r="AG22" i="50"/>
  <c r="AK22" i="50" s="1"/>
  <c r="AF22" i="50"/>
  <c r="AB22" i="50"/>
  <c r="AA22" i="50"/>
  <c r="Z22" i="50"/>
  <c r="AD22" i="50" s="1"/>
  <c r="Y22" i="50"/>
  <c r="AC22" i="50" s="1"/>
  <c r="AK21" i="50"/>
  <c r="N21" i="50" s="1"/>
  <c r="AJ21" i="50"/>
  <c r="AD21" i="50"/>
  <c r="K21" i="50" s="1"/>
  <c r="AC21" i="50"/>
  <c r="J21" i="50" s="1"/>
  <c r="S21" i="50"/>
  <c r="M21" i="50"/>
  <c r="AK20" i="50"/>
  <c r="N20" i="50" s="1"/>
  <c r="AJ20" i="50"/>
  <c r="M20" i="50" s="1"/>
  <c r="O20" i="50" s="1"/>
  <c r="AD20" i="50"/>
  <c r="K20" i="50" s="1"/>
  <c r="AC20" i="50"/>
  <c r="J20" i="50"/>
  <c r="AK19" i="50"/>
  <c r="AJ19" i="50"/>
  <c r="AD19" i="50"/>
  <c r="AC19" i="50"/>
  <c r="J19" i="50" s="1"/>
  <c r="K19" i="50"/>
  <c r="K37" i="50" s="1"/>
  <c r="AK18" i="50"/>
  <c r="N18" i="50" s="1"/>
  <c r="AJ18" i="50"/>
  <c r="M18" i="50" s="1"/>
  <c r="AD18" i="50"/>
  <c r="K18" i="50" s="1"/>
  <c r="AC18" i="50"/>
  <c r="J18" i="50" s="1"/>
  <c r="AK17" i="50"/>
  <c r="AJ17" i="50"/>
  <c r="AD17" i="50"/>
  <c r="K17" i="50" s="1"/>
  <c r="AC17" i="50"/>
  <c r="J17" i="50" s="1"/>
  <c r="R17" i="50" s="1"/>
  <c r="AK16" i="50"/>
  <c r="AJ16" i="50"/>
  <c r="AD16" i="50"/>
  <c r="AC16" i="50"/>
  <c r="J16" i="50"/>
  <c r="AK15" i="50"/>
  <c r="AJ15" i="50"/>
  <c r="M15" i="50" s="1"/>
  <c r="AD15" i="50"/>
  <c r="K15" i="50" s="1"/>
  <c r="AC15" i="50"/>
  <c r="J15" i="50" s="1"/>
  <c r="N15" i="50"/>
  <c r="AI14" i="50"/>
  <c r="AH14" i="50"/>
  <c r="AG14" i="50"/>
  <c r="AF14" i="50"/>
  <c r="AB14" i="50"/>
  <c r="AA14" i="50"/>
  <c r="Z14" i="50"/>
  <c r="AD14" i="50" s="1"/>
  <c r="Y14" i="50"/>
  <c r="AC14" i="50" s="1"/>
  <c r="H14" i="50"/>
  <c r="H31" i="50" s="1"/>
  <c r="G14" i="50"/>
  <c r="E14" i="50"/>
  <c r="D14" i="50"/>
  <c r="D31" i="50" s="1"/>
  <c r="AK13" i="50"/>
  <c r="AJ13" i="50"/>
  <c r="AD13" i="50"/>
  <c r="AC13" i="50"/>
  <c r="J13" i="50"/>
  <c r="AK12" i="50"/>
  <c r="AJ12" i="50"/>
  <c r="AD12" i="50"/>
  <c r="AC12" i="50"/>
  <c r="J12" i="50" s="1"/>
  <c r="AK11" i="50"/>
  <c r="AJ11" i="50"/>
  <c r="AD11" i="50"/>
  <c r="AC11" i="50"/>
  <c r="J11" i="50" s="1"/>
  <c r="AK10" i="50"/>
  <c r="N10" i="50" s="1"/>
  <c r="AJ10" i="50"/>
  <c r="M10" i="50" s="1"/>
  <c r="AD10" i="50"/>
  <c r="K10" i="50" s="1"/>
  <c r="AC10" i="50"/>
  <c r="J10" i="50" s="1"/>
  <c r="AK9" i="50"/>
  <c r="AJ9" i="50"/>
  <c r="AD9" i="50"/>
  <c r="AC9" i="50"/>
  <c r="J9" i="50"/>
  <c r="AK8" i="50"/>
  <c r="AJ8" i="50"/>
  <c r="AD8" i="50"/>
  <c r="AC8" i="50"/>
  <c r="J8" i="50" s="1"/>
  <c r="J34" i="50" s="1"/>
  <c r="AK7" i="50"/>
  <c r="AJ7" i="50"/>
  <c r="AD7" i="50"/>
  <c r="AC7" i="50"/>
  <c r="J7" i="50" s="1"/>
  <c r="AI6" i="50"/>
  <c r="AH6" i="50"/>
  <c r="AG6" i="50"/>
  <c r="AF6" i="50"/>
  <c r="AB6" i="50"/>
  <c r="AA6" i="50"/>
  <c r="Z6" i="50"/>
  <c r="Z31" i="50" s="1"/>
  <c r="Y6" i="50"/>
  <c r="J34" i="53" l="1"/>
  <c r="Y31" i="50"/>
  <c r="AA31" i="50"/>
  <c r="K33" i="50"/>
  <c r="N38" i="50"/>
  <c r="K35" i="51"/>
  <c r="K22" i="51"/>
  <c r="D32" i="51"/>
  <c r="AB31" i="52"/>
  <c r="H31" i="52"/>
  <c r="H32" i="52" s="1"/>
  <c r="R37" i="52"/>
  <c r="J38" i="53"/>
  <c r="K35" i="53"/>
  <c r="K22" i="53"/>
  <c r="J35" i="50"/>
  <c r="L26" i="50"/>
  <c r="J34" i="51"/>
  <c r="AH31" i="53"/>
  <c r="J39" i="50"/>
  <c r="AH31" i="50"/>
  <c r="J38" i="52"/>
  <c r="AH31" i="52"/>
  <c r="S21" i="52"/>
  <c r="F14" i="50"/>
  <c r="AI31" i="50"/>
  <c r="R35" i="50"/>
  <c r="F35" i="50"/>
  <c r="J35" i="51"/>
  <c r="J36" i="51"/>
  <c r="J39" i="51"/>
  <c r="AH31" i="51"/>
  <c r="R35" i="51"/>
  <c r="S17" i="51"/>
  <c r="S35" i="51" s="1"/>
  <c r="K37" i="51"/>
  <c r="N38" i="51"/>
  <c r="N22" i="51"/>
  <c r="S22" i="51" s="1"/>
  <c r="J22" i="51"/>
  <c r="J33" i="52"/>
  <c r="AI31" i="52"/>
  <c r="S17" i="52"/>
  <c r="S35" i="52" s="1"/>
  <c r="L26" i="52"/>
  <c r="F35" i="52"/>
  <c r="AA31" i="53"/>
  <c r="N36" i="53"/>
  <c r="H31" i="53"/>
  <c r="AI31" i="53"/>
  <c r="K37" i="53"/>
  <c r="S21" i="53"/>
  <c r="S39" i="53" s="1"/>
  <c r="L26" i="53"/>
  <c r="F35" i="53"/>
  <c r="N22" i="53"/>
  <c r="AK14" i="53"/>
  <c r="AG31" i="53"/>
  <c r="AJ14" i="53"/>
  <c r="AF31" i="53"/>
  <c r="S28" i="53"/>
  <c r="S38" i="53" s="1"/>
  <c r="R28" i="53"/>
  <c r="R26" i="53"/>
  <c r="J22" i="53"/>
  <c r="T29" i="53"/>
  <c r="U29" i="53" s="1"/>
  <c r="F38" i="53"/>
  <c r="T27" i="53"/>
  <c r="U27" i="53" s="1"/>
  <c r="F36" i="53"/>
  <c r="AK14" i="52"/>
  <c r="AG31" i="52"/>
  <c r="AJ14" i="52"/>
  <c r="AF31" i="52"/>
  <c r="S28" i="52"/>
  <c r="T28" i="52" s="1"/>
  <c r="U28" i="52" s="1"/>
  <c r="R28" i="52"/>
  <c r="R26" i="52"/>
  <c r="J22" i="52"/>
  <c r="L22" i="52" s="1"/>
  <c r="L15" i="52"/>
  <c r="T29" i="52"/>
  <c r="U29" i="52" s="1"/>
  <c r="Q42" i="52"/>
  <c r="AI31" i="51"/>
  <c r="AJ22" i="51"/>
  <c r="AJ14" i="51"/>
  <c r="AF31" i="51"/>
  <c r="L26" i="51"/>
  <c r="L22" i="51"/>
  <c r="F37" i="51"/>
  <c r="F36" i="51"/>
  <c r="AK14" i="50"/>
  <c r="AG31" i="50"/>
  <c r="AJ14" i="50"/>
  <c r="AF31" i="50"/>
  <c r="AB31" i="50"/>
  <c r="R26" i="50"/>
  <c r="R23" i="50"/>
  <c r="J22" i="50"/>
  <c r="T29" i="50"/>
  <c r="U29" i="50" s="1"/>
  <c r="O28" i="53"/>
  <c r="AJ22" i="53"/>
  <c r="AB31" i="53"/>
  <c r="L19" i="53"/>
  <c r="S19" i="53"/>
  <c r="Z31" i="53"/>
  <c r="K36" i="53"/>
  <c r="L18" i="53"/>
  <c r="S18" i="53"/>
  <c r="K33" i="53"/>
  <c r="K14" i="53"/>
  <c r="R20" i="53"/>
  <c r="R38" i="53" s="1"/>
  <c r="L20" i="53"/>
  <c r="J37" i="53"/>
  <c r="L37" i="53" s="1"/>
  <c r="Y31" i="53"/>
  <c r="J36" i="53"/>
  <c r="J33" i="53"/>
  <c r="I36" i="53"/>
  <c r="F33" i="53"/>
  <c r="E32" i="53"/>
  <c r="F39" i="53"/>
  <c r="D32" i="53"/>
  <c r="F32" i="53" s="1"/>
  <c r="F37" i="53"/>
  <c r="M14" i="52"/>
  <c r="AD22" i="52"/>
  <c r="K37" i="52"/>
  <c r="S19" i="52"/>
  <c r="T19" i="52" s="1"/>
  <c r="U19" i="52" s="1"/>
  <c r="K14" i="52"/>
  <c r="K31" i="52" s="1"/>
  <c r="Z31" i="52"/>
  <c r="K36" i="52"/>
  <c r="L20" i="52"/>
  <c r="Y31" i="52"/>
  <c r="I36" i="52"/>
  <c r="F33" i="52"/>
  <c r="F39" i="52"/>
  <c r="T27" i="52"/>
  <c r="U27" i="52" s="1"/>
  <c r="F37" i="52"/>
  <c r="F36" i="52"/>
  <c r="D32" i="52"/>
  <c r="AK14" i="51"/>
  <c r="AG31" i="51"/>
  <c r="R28" i="51"/>
  <c r="M22" i="51"/>
  <c r="R22" i="51" s="1"/>
  <c r="M36" i="51"/>
  <c r="AB31" i="51"/>
  <c r="AA31" i="51"/>
  <c r="S19" i="51"/>
  <c r="S37" i="51" s="1"/>
  <c r="Z31" i="51"/>
  <c r="K36" i="51"/>
  <c r="L36" i="51" s="1"/>
  <c r="S18" i="51"/>
  <c r="K33" i="51"/>
  <c r="K14" i="51"/>
  <c r="K31" i="51" s="1"/>
  <c r="K32" i="51" s="1"/>
  <c r="L15" i="51"/>
  <c r="R20" i="51"/>
  <c r="R38" i="51" s="1"/>
  <c r="J38" i="51"/>
  <c r="L20" i="51"/>
  <c r="J37" i="51"/>
  <c r="Y31" i="51"/>
  <c r="J33" i="51"/>
  <c r="L33" i="51" s="1"/>
  <c r="J14" i="51"/>
  <c r="J31" i="51" s="1"/>
  <c r="J32" i="51" s="1"/>
  <c r="I36" i="51"/>
  <c r="E32" i="51"/>
  <c r="F32" i="51" s="1"/>
  <c r="T29" i="51"/>
  <c r="U29" i="51" s="1"/>
  <c r="F39" i="51"/>
  <c r="F38" i="51"/>
  <c r="R37" i="51"/>
  <c r="T27" i="51"/>
  <c r="U27" i="51" s="1"/>
  <c r="F33" i="51"/>
  <c r="N22" i="50"/>
  <c r="S22" i="50" s="1"/>
  <c r="N33" i="50"/>
  <c r="M22" i="50"/>
  <c r="O23" i="50"/>
  <c r="O22" i="50"/>
  <c r="K36" i="50"/>
  <c r="R20" i="50"/>
  <c r="R38" i="50" s="1"/>
  <c r="J38" i="50"/>
  <c r="L20" i="50"/>
  <c r="J37" i="50"/>
  <c r="R19" i="50"/>
  <c r="R37" i="50" s="1"/>
  <c r="L37" i="50"/>
  <c r="J36" i="50"/>
  <c r="R18" i="50"/>
  <c r="L18" i="50"/>
  <c r="L15" i="50"/>
  <c r="J14" i="50"/>
  <c r="J33" i="50"/>
  <c r="R10" i="50"/>
  <c r="R36" i="50" s="1"/>
  <c r="I36" i="50"/>
  <c r="T30" i="50"/>
  <c r="U30" i="50" s="1"/>
  <c r="F38" i="50"/>
  <c r="F33" i="50"/>
  <c r="P42" i="50"/>
  <c r="F39" i="50"/>
  <c r="T27" i="50"/>
  <c r="U27" i="50" s="1"/>
  <c r="F37" i="50"/>
  <c r="F36" i="50"/>
  <c r="D32" i="50"/>
  <c r="H32" i="53"/>
  <c r="N33" i="53"/>
  <c r="O33" i="53" s="1"/>
  <c r="S15" i="53"/>
  <c r="O15" i="53"/>
  <c r="N14" i="53"/>
  <c r="R18" i="53"/>
  <c r="T18" i="53" s="1"/>
  <c r="U18" i="53" s="1"/>
  <c r="M14" i="53"/>
  <c r="P42" i="53"/>
  <c r="R10" i="53"/>
  <c r="M36" i="53"/>
  <c r="R17" i="53"/>
  <c r="R35" i="53" s="1"/>
  <c r="J14" i="53"/>
  <c r="AC6" i="53"/>
  <c r="AJ6" i="53"/>
  <c r="J35" i="53"/>
  <c r="O10" i="53"/>
  <c r="S10" i="53"/>
  <c r="L15" i="53"/>
  <c r="R15" i="53"/>
  <c r="R33" i="53" s="1"/>
  <c r="O18" i="53"/>
  <c r="R19" i="53"/>
  <c r="R37" i="53" s="1"/>
  <c r="O20" i="53"/>
  <c r="M39" i="53"/>
  <c r="R21" i="53"/>
  <c r="R39" i="53" s="1"/>
  <c r="G31" i="53"/>
  <c r="G32" i="53" s="1"/>
  <c r="I22" i="53"/>
  <c r="M22" i="53"/>
  <c r="O23" i="53"/>
  <c r="S26" i="53"/>
  <c r="T26" i="53" s="1"/>
  <c r="U26" i="53" s="1"/>
  <c r="O26" i="53"/>
  <c r="D31" i="53"/>
  <c r="K38" i="53"/>
  <c r="AD6" i="53"/>
  <c r="AK6" i="53"/>
  <c r="S17" i="53"/>
  <c r="S35" i="53" s="1"/>
  <c r="S37" i="53"/>
  <c r="T20" i="53"/>
  <c r="U20" i="53" s="1"/>
  <c r="E31" i="53"/>
  <c r="F22" i="53"/>
  <c r="T23" i="53"/>
  <c r="U23" i="53" s="1"/>
  <c r="T30" i="53"/>
  <c r="U30" i="53" s="1"/>
  <c r="Q42" i="53"/>
  <c r="M38" i="53"/>
  <c r="O38" i="53" s="1"/>
  <c r="AK31" i="52"/>
  <c r="N6" i="52"/>
  <c r="N36" i="52"/>
  <c r="S10" i="52"/>
  <c r="O10" i="52"/>
  <c r="N33" i="52"/>
  <c r="N14" i="52"/>
  <c r="R17" i="52"/>
  <c r="R35" i="52" s="1"/>
  <c r="J14" i="52"/>
  <c r="J31" i="52" s="1"/>
  <c r="J32" i="52" s="1"/>
  <c r="L18" i="52"/>
  <c r="L19" i="52"/>
  <c r="R20" i="52"/>
  <c r="O20" i="52"/>
  <c r="M38" i="52"/>
  <c r="T30" i="52"/>
  <c r="U30" i="52" s="1"/>
  <c r="P42" i="52"/>
  <c r="AD6" i="52"/>
  <c r="R36" i="52"/>
  <c r="J36" i="52"/>
  <c r="M36" i="52"/>
  <c r="J37" i="52"/>
  <c r="F14" i="52"/>
  <c r="M33" i="52"/>
  <c r="R15" i="52"/>
  <c r="S15" i="52"/>
  <c r="S18" i="52"/>
  <c r="T18" i="52" s="1"/>
  <c r="U18" i="52" s="1"/>
  <c r="O18" i="52"/>
  <c r="S37" i="52"/>
  <c r="S38" i="52"/>
  <c r="S39" i="52"/>
  <c r="E31" i="52"/>
  <c r="F31" i="52" s="1"/>
  <c r="F22" i="52"/>
  <c r="R23" i="52"/>
  <c r="T23" i="52" s="1"/>
  <c r="U23" i="52" s="1"/>
  <c r="O23" i="52"/>
  <c r="M22" i="52"/>
  <c r="R22" i="52" s="1"/>
  <c r="AJ22" i="52"/>
  <c r="O28" i="52"/>
  <c r="K33" i="52"/>
  <c r="E32" i="52"/>
  <c r="F32" i="52" s="1"/>
  <c r="F38" i="52"/>
  <c r="AC6" i="52"/>
  <c r="J34" i="52"/>
  <c r="J35" i="52"/>
  <c r="N38" i="52"/>
  <c r="M39" i="52"/>
  <c r="R21" i="52"/>
  <c r="R39" i="52" s="1"/>
  <c r="T39" i="52" s="1"/>
  <c r="U39" i="52" s="1"/>
  <c r="G31" i="52"/>
  <c r="G32" i="52" s="1"/>
  <c r="I22" i="52"/>
  <c r="N22" i="52"/>
  <c r="S26" i="52"/>
  <c r="O26" i="52"/>
  <c r="K38" i="52"/>
  <c r="L38" i="52" s="1"/>
  <c r="N36" i="51"/>
  <c r="O36" i="51" s="1"/>
  <c r="S10" i="51"/>
  <c r="O10" i="51"/>
  <c r="M33" i="51"/>
  <c r="R15" i="51"/>
  <c r="R33" i="51" s="1"/>
  <c r="M14" i="51"/>
  <c r="AD6" i="51"/>
  <c r="AK6" i="51"/>
  <c r="R10" i="51"/>
  <c r="O14" i="51"/>
  <c r="O15" i="51"/>
  <c r="S15" i="51"/>
  <c r="L37" i="51"/>
  <c r="S39" i="51"/>
  <c r="E31" i="51"/>
  <c r="H31" i="51"/>
  <c r="T23" i="51"/>
  <c r="U23" i="51" s="1"/>
  <c r="T26" i="51"/>
  <c r="U26" i="51" s="1"/>
  <c r="T28" i="51"/>
  <c r="U28" i="51" s="1"/>
  <c r="T30" i="51"/>
  <c r="U30" i="51" s="1"/>
  <c r="P42" i="51"/>
  <c r="AC6" i="51"/>
  <c r="AJ6" i="51"/>
  <c r="O33" i="51"/>
  <c r="R18" i="51"/>
  <c r="T18" i="51" s="1"/>
  <c r="U18" i="51" s="1"/>
  <c r="L18" i="51"/>
  <c r="D31" i="51"/>
  <c r="G31" i="51"/>
  <c r="G32" i="51" s="1"/>
  <c r="Q42" i="51"/>
  <c r="L19" i="51"/>
  <c r="O20" i="51"/>
  <c r="S20" i="51"/>
  <c r="O21" i="51"/>
  <c r="I22" i="51"/>
  <c r="O23" i="51"/>
  <c r="O28" i="51"/>
  <c r="K38" i="51"/>
  <c r="L38" i="51" s="1"/>
  <c r="M38" i="51"/>
  <c r="O38" i="51" s="1"/>
  <c r="O18" i="51"/>
  <c r="R21" i="51"/>
  <c r="R39" i="51" s="1"/>
  <c r="F22" i="51"/>
  <c r="O26" i="51"/>
  <c r="M14" i="50"/>
  <c r="R14" i="50" s="1"/>
  <c r="M33" i="50"/>
  <c r="O33" i="50" s="1"/>
  <c r="R15" i="50"/>
  <c r="R33" i="50" s="1"/>
  <c r="S18" i="50"/>
  <c r="O18" i="50"/>
  <c r="N14" i="50"/>
  <c r="N36" i="50"/>
  <c r="S10" i="50"/>
  <c r="O10" i="50"/>
  <c r="K35" i="50"/>
  <c r="S17" i="50"/>
  <c r="S35" i="50" s="1"/>
  <c r="K14" i="50"/>
  <c r="AC6" i="50"/>
  <c r="AJ6" i="50"/>
  <c r="M39" i="50"/>
  <c r="R21" i="50"/>
  <c r="R39" i="50" s="1"/>
  <c r="S39" i="50"/>
  <c r="G31" i="50"/>
  <c r="G32" i="50" s="1"/>
  <c r="I22" i="50"/>
  <c r="S26" i="50"/>
  <c r="T26" i="50" s="1"/>
  <c r="U26" i="50" s="1"/>
  <c r="O26" i="50"/>
  <c r="T28" i="50"/>
  <c r="U28" i="50" s="1"/>
  <c r="H32" i="50"/>
  <c r="M36" i="50"/>
  <c r="K38" i="50"/>
  <c r="AD6" i="50"/>
  <c r="AK6" i="50"/>
  <c r="O15" i="50"/>
  <c r="S15" i="50"/>
  <c r="L19" i="50"/>
  <c r="S19" i="50"/>
  <c r="S20" i="50"/>
  <c r="O21" i="50"/>
  <c r="E31" i="50"/>
  <c r="F31" i="50" s="1"/>
  <c r="S23" i="50"/>
  <c r="T23" i="50" s="1"/>
  <c r="U23" i="50" s="1"/>
  <c r="AJ22" i="50"/>
  <c r="O28" i="50"/>
  <c r="Q42" i="50"/>
  <c r="E32" i="50"/>
  <c r="M38" i="50"/>
  <c r="O38" i="50" s="1"/>
  <c r="T26" i="52" l="1"/>
  <c r="U26" i="52" s="1"/>
  <c r="L33" i="52"/>
  <c r="L37" i="52"/>
  <c r="T37" i="53"/>
  <c r="U37" i="53" s="1"/>
  <c r="L38" i="53"/>
  <c r="L33" i="50"/>
  <c r="K31" i="53"/>
  <c r="K32" i="53" s="1"/>
  <c r="L22" i="53"/>
  <c r="S22" i="53"/>
  <c r="O22" i="51"/>
  <c r="L36" i="50"/>
  <c r="T28" i="53"/>
  <c r="U28" i="53" s="1"/>
  <c r="F32" i="50"/>
  <c r="T19" i="51"/>
  <c r="U19" i="51" s="1"/>
  <c r="R38" i="52"/>
  <c r="T38" i="53"/>
  <c r="U38" i="53" s="1"/>
  <c r="T19" i="53"/>
  <c r="U19" i="53" s="1"/>
  <c r="J31" i="53"/>
  <c r="J32" i="53" s="1"/>
  <c r="O36" i="53"/>
  <c r="J31" i="50"/>
  <c r="J32" i="50" s="1"/>
  <c r="AK31" i="51"/>
  <c r="AK31" i="50"/>
  <c r="AJ31" i="51"/>
  <c r="AK31" i="53"/>
  <c r="AJ31" i="53"/>
  <c r="L33" i="53"/>
  <c r="R36" i="53"/>
  <c r="AJ31" i="52"/>
  <c r="T38" i="52"/>
  <c r="U38" i="52" s="1"/>
  <c r="T37" i="52"/>
  <c r="U37" i="52" s="1"/>
  <c r="T22" i="51"/>
  <c r="U22" i="51" s="1"/>
  <c r="T37" i="51"/>
  <c r="U37" i="51" s="1"/>
  <c r="R22" i="50"/>
  <c r="T22" i="50" s="1"/>
  <c r="U22" i="50" s="1"/>
  <c r="AJ31" i="50"/>
  <c r="L22" i="50"/>
  <c r="L36" i="53"/>
  <c r="L14" i="53"/>
  <c r="F31" i="53"/>
  <c r="O38" i="52"/>
  <c r="T20" i="52"/>
  <c r="U20" i="52" s="1"/>
  <c r="L36" i="52"/>
  <c r="I31" i="52"/>
  <c r="I32" i="52" s="1"/>
  <c r="L14" i="51"/>
  <c r="L31" i="51"/>
  <c r="L32" i="51" s="1"/>
  <c r="S14" i="51"/>
  <c r="R14" i="51"/>
  <c r="O36" i="50"/>
  <c r="T18" i="50"/>
  <c r="U18" i="50" s="1"/>
  <c r="L38" i="50"/>
  <c r="T39" i="50"/>
  <c r="U39" i="50" s="1"/>
  <c r="N6" i="53"/>
  <c r="T10" i="53"/>
  <c r="U10" i="53" s="1"/>
  <c r="S36" i="53"/>
  <c r="T36" i="53" s="1"/>
  <c r="U36" i="53" s="1"/>
  <c r="J6" i="53"/>
  <c r="AC31" i="53"/>
  <c r="T39" i="53"/>
  <c r="U39" i="53" s="1"/>
  <c r="I31" i="53"/>
  <c r="I32" i="53" s="1"/>
  <c r="AD31" i="53"/>
  <c r="K6" i="53"/>
  <c r="R22" i="53"/>
  <c r="T22" i="53" s="1"/>
  <c r="U22" i="53" s="1"/>
  <c r="O22" i="53"/>
  <c r="M6" i="53"/>
  <c r="R14" i="53"/>
  <c r="S14" i="53"/>
  <c r="O14" i="53"/>
  <c r="S33" i="53"/>
  <c r="T33" i="53" s="1"/>
  <c r="U33" i="53" s="1"/>
  <c r="T15" i="53"/>
  <c r="U15" i="53" s="1"/>
  <c r="S33" i="52"/>
  <c r="T15" i="52"/>
  <c r="U15" i="52" s="1"/>
  <c r="AD31" i="52"/>
  <c r="K6" i="52"/>
  <c r="O33" i="52"/>
  <c r="K32" i="52"/>
  <c r="L31" i="52"/>
  <c r="L32" i="52" s="1"/>
  <c r="S36" i="52"/>
  <c r="T10" i="52"/>
  <c r="U10" i="52" s="1"/>
  <c r="S6" i="52"/>
  <c r="N31" i="52"/>
  <c r="O6" i="52"/>
  <c r="S22" i="52"/>
  <c r="O22" i="52"/>
  <c r="AC31" i="52"/>
  <c r="J6" i="52"/>
  <c r="R6" i="52" s="1"/>
  <c r="R33" i="52"/>
  <c r="S14" i="52"/>
  <c r="O14" i="52"/>
  <c r="L14" i="52"/>
  <c r="O36" i="52"/>
  <c r="R14" i="52"/>
  <c r="M31" i="52"/>
  <c r="M32" i="52" s="1"/>
  <c r="M6" i="51"/>
  <c r="I31" i="51"/>
  <c r="I32" i="51" s="1"/>
  <c r="H32" i="51"/>
  <c r="S33" i="51"/>
  <c r="T33" i="51" s="1"/>
  <c r="U33" i="51" s="1"/>
  <c r="T15" i="51"/>
  <c r="U15" i="51" s="1"/>
  <c r="R36" i="51"/>
  <c r="AD31" i="51"/>
  <c r="K6" i="51"/>
  <c r="S36" i="51"/>
  <c r="T10" i="51"/>
  <c r="U10" i="51" s="1"/>
  <c r="T20" i="51"/>
  <c r="U20" i="51" s="1"/>
  <c r="S38" i="51"/>
  <c r="T38" i="51" s="1"/>
  <c r="U38" i="51" s="1"/>
  <c r="AC31" i="51"/>
  <c r="J6" i="51"/>
  <c r="F31" i="51"/>
  <c r="T39" i="51"/>
  <c r="U39" i="51" s="1"/>
  <c r="N6" i="51"/>
  <c r="T20" i="50"/>
  <c r="U20" i="50" s="1"/>
  <c r="S38" i="50"/>
  <c r="T38" i="50" s="1"/>
  <c r="U38" i="50" s="1"/>
  <c r="S37" i="50"/>
  <c r="T37" i="50" s="1"/>
  <c r="U37" i="50" s="1"/>
  <c r="T19" i="50"/>
  <c r="U19" i="50" s="1"/>
  <c r="S33" i="50"/>
  <c r="T33" i="50" s="1"/>
  <c r="U33" i="50" s="1"/>
  <c r="T15" i="50"/>
  <c r="U15" i="50" s="1"/>
  <c r="N6" i="50"/>
  <c r="J6" i="50"/>
  <c r="AC31" i="50"/>
  <c r="K31" i="50"/>
  <c r="L14" i="50"/>
  <c r="S14" i="50"/>
  <c r="T14" i="50" s="1"/>
  <c r="U14" i="50" s="1"/>
  <c r="O14" i="50"/>
  <c r="AD31" i="50"/>
  <c r="K6" i="50"/>
  <c r="I31" i="50"/>
  <c r="I32" i="50" s="1"/>
  <c r="M6" i="50"/>
  <c r="T10" i="50"/>
  <c r="U10" i="50" s="1"/>
  <c r="S36" i="50"/>
  <c r="T36" i="50" s="1"/>
  <c r="U36" i="50" s="1"/>
  <c r="L31" i="53" l="1"/>
  <c r="L32" i="53" s="1"/>
  <c r="R31" i="52"/>
  <c r="T33" i="52"/>
  <c r="U33" i="52" s="1"/>
  <c r="T36" i="52"/>
  <c r="U36" i="52" s="1"/>
  <c r="T22" i="52"/>
  <c r="U22" i="52" s="1"/>
  <c r="S31" i="52"/>
  <c r="T14" i="53"/>
  <c r="U14" i="53" s="1"/>
  <c r="T14" i="51"/>
  <c r="U14" i="51" s="1"/>
  <c r="T36" i="51"/>
  <c r="U36" i="51" s="1"/>
  <c r="N31" i="53"/>
  <c r="S6" i="53"/>
  <c r="O6" i="53"/>
  <c r="M31" i="53"/>
  <c r="M32" i="53" s="1"/>
  <c r="R6" i="53"/>
  <c r="R31" i="53" s="1"/>
  <c r="T14" i="52"/>
  <c r="U14" i="52" s="1"/>
  <c r="O31" i="52"/>
  <c r="O32" i="52" s="1"/>
  <c r="N32" i="52"/>
  <c r="R32" i="52"/>
  <c r="T6" i="52"/>
  <c r="U6" i="52" s="1"/>
  <c r="N31" i="51"/>
  <c r="S6" i="51"/>
  <c r="O6" i="51"/>
  <c r="M31" i="51"/>
  <c r="M32" i="51" s="1"/>
  <c r="R6" i="51"/>
  <c r="R31" i="51" s="1"/>
  <c r="N31" i="50"/>
  <c r="S6" i="50"/>
  <c r="O6" i="50"/>
  <c r="M31" i="50"/>
  <c r="M32" i="50" s="1"/>
  <c r="R6" i="50"/>
  <c r="R31" i="50" s="1"/>
  <c r="K32" i="50"/>
  <c r="L31" i="50"/>
  <c r="L32" i="50" s="1"/>
  <c r="T31" i="52" l="1"/>
  <c r="U31" i="52" s="1"/>
  <c r="R32" i="53"/>
  <c r="R32" i="51"/>
  <c r="R32" i="50"/>
  <c r="S31" i="53"/>
  <c r="T6" i="53"/>
  <c r="U6" i="53" s="1"/>
  <c r="O31" i="53"/>
  <c r="O32" i="53" s="1"/>
  <c r="N32" i="53"/>
  <c r="S32" i="52"/>
  <c r="S31" i="51"/>
  <c r="T6" i="51"/>
  <c r="U6" i="51" s="1"/>
  <c r="O31" i="51"/>
  <c r="O32" i="51" s="1"/>
  <c r="N32" i="51"/>
  <c r="S31" i="50"/>
  <c r="T31" i="50" s="1"/>
  <c r="U31" i="50" s="1"/>
  <c r="T6" i="50"/>
  <c r="U6" i="50" s="1"/>
  <c r="O31" i="50"/>
  <c r="O32" i="50" s="1"/>
  <c r="N32" i="50"/>
  <c r="S32" i="53" l="1"/>
  <c r="T31" i="53"/>
  <c r="U31" i="53" s="1"/>
  <c r="T32" i="52"/>
  <c r="U32" i="52" s="1"/>
  <c r="S32" i="51"/>
  <c r="T31" i="51"/>
  <c r="U31" i="51" s="1"/>
  <c r="S32" i="50"/>
  <c r="T32" i="53" l="1"/>
  <c r="U32" i="53" s="1"/>
  <c r="T32" i="51"/>
  <c r="U32" i="51" s="1"/>
  <c r="T32" i="50"/>
  <c r="U32" i="50" s="1"/>
  <c r="B7" i="21" l="1"/>
  <c r="M38" i="18"/>
  <c r="F23" i="18" l="1"/>
  <c r="F26" i="18"/>
  <c r="F27" i="18"/>
  <c r="F28" i="18"/>
  <c r="F41" i="18"/>
  <c r="F44" i="18"/>
  <c r="F46" i="18"/>
  <c r="E48" i="17" l="1"/>
  <c r="E47" i="17"/>
  <c r="E46" i="17"/>
  <c r="E45" i="17"/>
  <c r="E43" i="17"/>
  <c r="E42" i="17"/>
  <c r="D48" i="17"/>
  <c r="D47" i="17"/>
  <c r="D46" i="17"/>
  <c r="D45" i="17"/>
  <c r="F23" i="17" l="1"/>
  <c r="N7" i="21" l="1"/>
  <c r="M7" i="21"/>
  <c r="B8" i="21" l="1"/>
  <c r="N8" i="21"/>
  <c r="B6" i="21"/>
  <c r="N6" i="21"/>
  <c r="B9" i="21"/>
  <c r="N9" i="21"/>
  <c r="B10" i="21"/>
  <c r="N10" i="21"/>
  <c r="M9" i="21" l="1"/>
  <c r="M10" i="21"/>
  <c r="M6" i="21"/>
  <c r="B11" i="21"/>
  <c r="B17" i="21" s="1"/>
  <c r="N11" i="21"/>
  <c r="I8" i="21" l="1"/>
  <c r="I7" i="21"/>
  <c r="I9" i="21"/>
  <c r="K10" i="21"/>
  <c r="K8" i="21"/>
  <c r="K6" i="21"/>
  <c r="K9" i="21"/>
  <c r="K7" i="21"/>
  <c r="J10" i="21" l="1"/>
  <c r="I6" i="21"/>
  <c r="I10" i="21"/>
  <c r="U10" i="21" s="1"/>
  <c r="U7" i="21"/>
  <c r="J7" i="21"/>
  <c r="U9" i="21"/>
  <c r="J9" i="21"/>
  <c r="U8" i="21"/>
  <c r="J8" i="21"/>
  <c r="G7" i="21"/>
  <c r="J6" i="21" l="1"/>
  <c r="G9" i="21"/>
  <c r="I11" i="21"/>
  <c r="U6" i="21"/>
  <c r="G10" i="21" l="1"/>
  <c r="G6" i="21"/>
  <c r="G8" i="21"/>
  <c r="K11" i="21"/>
  <c r="J11" i="21" l="1"/>
  <c r="J17" i="21" s="1"/>
  <c r="I17" i="21" l="1"/>
  <c r="U11" i="21"/>
  <c r="AD14" i="17" l="1"/>
  <c r="J14" i="17" s="1"/>
  <c r="AE15" i="17"/>
  <c r="K15" i="17" s="1"/>
  <c r="E44" i="17"/>
  <c r="E41" i="17" l="1"/>
  <c r="O11" i="21"/>
  <c r="O10" i="21"/>
  <c r="O9" i="21"/>
  <c r="O8" i="21"/>
  <c r="O7" i="21"/>
  <c r="O6" i="21"/>
  <c r="P11" i="21" l="1"/>
  <c r="P8" i="21" l="1"/>
  <c r="P9" i="21"/>
  <c r="P7" i="21"/>
  <c r="P10" i="21" l="1"/>
  <c r="P6" i="21"/>
  <c r="N17" i="21" l="1"/>
  <c r="K17" i="21" l="1"/>
  <c r="Q46" i="27" l="1"/>
  <c r="P46" i="27"/>
  <c r="Q45" i="27"/>
  <c r="P45" i="27"/>
  <c r="Q44" i="27"/>
  <c r="P44" i="27"/>
  <c r="Q43" i="27"/>
  <c r="P43" i="27"/>
  <c r="Q41" i="27"/>
  <c r="P41" i="27"/>
  <c r="Q47" i="27"/>
  <c r="P47" i="27"/>
  <c r="AJ21" i="27"/>
  <c r="N21" i="27" s="1"/>
  <c r="AI21" i="27"/>
  <c r="M21" i="27" s="1"/>
  <c r="AC21" i="27"/>
  <c r="K21" i="27" s="1"/>
  <c r="AB21" i="27"/>
  <c r="J21" i="27" s="1"/>
  <c r="AJ20" i="27"/>
  <c r="AI20" i="27"/>
  <c r="AC20" i="27"/>
  <c r="K20" i="27" s="1"/>
  <c r="AB20" i="27"/>
  <c r="J20" i="27" s="1"/>
  <c r="N20" i="27"/>
  <c r="M20" i="27"/>
  <c r="AJ19" i="27"/>
  <c r="N19" i="27" s="1"/>
  <c r="AI19" i="27"/>
  <c r="M19" i="27" s="1"/>
  <c r="AC19" i="27"/>
  <c r="AB19" i="27"/>
  <c r="J19" i="27" s="1"/>
  <c r="K19" i="27"/>
  <c r="AJ18" i="27"/>
  <c r="N18" i="27" s="1"/>
  <c r="AI18" i="27"/>
  <c r="M18" i="27" s="1"/>
  <c r="AC18" i="27"/>
  <c r="K18" i="27" s="1"/>
  <c r="AB18" i="27"/>
  <c r="J18" i="27" s="1"/>
  <c r="AJ17" i="27"/>
  <c r="N17" i="27" s="1"/>
  <c r="AI17" i="27"/>
  <c r="M17" i="27" s="1"/>
  <c r="AC17" i="27"/>
  <c r="AB17" i="27"/>
  <c r="J17" i="27" s="1"/>
  <c r="R17" i="27" s="1"/>
  <c r="K17" i="27"/>
  <c r="AJ16" i="27"/>
  <c r="N16" i="27" s="1"/>
  <c r="AI16" i="27"/>
  <c r="M16" i="27" s="1"/>
  <c r="AC16" i="27"/>
  <c r="K16" i="27" s="1"/>
  <c r="AB16" i="27"/>
  <c r="J16" i="27" s="1"/>
  <c r="AJ15" i="27"/>
  <c r="N15" i="27" s="1"/>
  <c r="AI15" i="27"/>
  <c r="M15" i="27" s="1"/>
  <c r="AC15" i="27"/>
  <c r="AB15" i="27"/>
  <c r="J15" i="27" s="1"/>
  <c r="K15" i="27"/>
  <c r="AI14" i="27"/>
  <c r="AC14" i="27"/>
  <c r="AB14" i="27"/>
  <c r="H14" i="27"/>
  <c r="H39" i="27" s="1"/>
  <c r="AJ13" i="27"/>
  <c r="N13" i="27" s="1"/>
  <c r="N47" i="27" s="1"/>
  <c r="AI13" i="27"/>
  <c r="M13" i="27" s="1"/>
  <c r="AC13" i="27"/>
  <c r="K13" i="27" s="1"/>
  <c r="K47" i="27" s="1"/>
  <c r="AB13" i="27"/>
  <c r="J13" i="27" s="1"/>
  <c r="AJ12" i="27"/>
  <c r="N12" i="27" s="1"/>
  <c r="AI12" i="27"/>
  <c r="M12" i="27" s="1"/>
  <c r="AC12" i="27"/>
  <c r="K12" i="27" s="1"/>
  <c r="AB12" i="27"/>
  <c r="J12" i="27" s="1"/>
  <c r="AJ11" i="27"/>
  <c r="N11" i="27" s="1"/>
  <c r="N45" i="27" s="1"/>
  <c r="AI11" i="27"/>
  <c r="M11" i="27" s="1"/>
  <c r="AC11" i="27"/>
  <c r="K11" i="27" s="1"/>
  <c r="AB11" i="27"/>
  <c r="J11" i="27" s="1"/>
  <c r="AJ10" i="27"/>
  <c r="N10" i="27" s="1"/>
  <c r="AI10" i="27"/>
  <c r="M10" i="27" s="1"/>
  <c r="AC10" i="27"/>
  <c r="K10" i="27" s="1"/>
  <c r="AB10" i="27"/>
  <c r="J10" i="27" s="1"/>
  <c r="AJ9" i="27"/>
  <c r="N9" i="27" s="1"/>
  <c r="N43" i="27" s="1"/>
  <c r="AI9" i="27"/>
  <c r="M9" i="27" s="1"/>
  <c r="M43" i="27" s="1"/>
  <c r="AC9" i="27"/>
  <c r="K9" i="27" s="1"/>
  <c r="K43" i="27" s="1"/>
  <c r="AB9" i="27"/>
  <c r="J9" i="27" s="1"/>
  <c r="J43" i="27" s="1"/>
  <c r="AJ8" i="27"/>
  <c r="N8" i="27" s="1"/>
  <c r="N42" i="27" s="1"/>
  <c r="AI8" i="27"/>
  <c r="M8" i="27" s="1"/>
  <c r="AC8" i="27"/>
  <c r="K8" i="27" s="1"/>
  <c r="K42" i="27" s="1"/>
  <c r="AB8" i="27"/>
  <c r="J8" i="27" s="1"/>
  <c r="AJ7" i="27"/>
  <c r="N7" i="27" s="1"/>
  <c r="N41" i="27" s="1"/>
  <c r="AI7" i="27"/>
  <c r="M7" i="27" s="1"/>
  <c r="AC7" i="27"/>
  <c r="K7" i="27" s="1"/>
  <c r="AB7" i="27"/>
  <c r="J7" i="27" s="1"/>
  <c r="M41" i="27" l="1"/>
  <c r="J42" i="27"/>
  <c r="M42" i="27"/>
  <c r="M45" i="27"/>
  <c r="M40" i="27" s="1"/>
  <c r="J47" i="27"/>
  <c r="M47" i="27"/>
  <c r="J41" i="27"/>
  <c r="M46" i="27"/>
  <c r="J46" i="27"/>
  <c r="K41" i="27"/>
  <c r="M44" i="27"/>
  <c r="K45" i="27"/>
  <c r="N46" i="27"/>
  <c r="S21" i="27"/>
  <c r="N44" i="27"/>
  <c r="N40" i="27" s="1"/>
  <c r="N14" i="27"/>
  <c r="S20" i="27"/>
  <c r="K46" i="27"/>
  <c r="K44" i="27"/>
  <c r="R19" i="27"/>
  <c r="J45" i="27"/>
  <c r="J44" i="27"/>
  <c r="S18" i="27"/>
  <c r="L19" i="27"/>
  <c r="S7" i="27"/>
  <c r="S8" i="27"/>
  <c r="S9" i="27"/>
  <c r="R10" i="27"/>
  <c r="R11" i="27"/>
  <c r="R12" i="27"/>
  <c r="R13" i="27"/>
  <c r="S16" i="27"/>
  <c r="R7" i="27"/>
  <c r="R8" i="27"/>
  <c r="R9" i="27"/>
  <c r="R43" i="27" s="1"/>
  <c r="S10" i="27"/>
  <c r="L45" i="27"/>
  <c r="S11" i="27"/>
  <c r="S12" i="27"/>
  <c r="S13" i="27"/>
  <c r="J14" i="27"/>
  <c r="M14" i="27"/>
  <c r="R16" i="27"/>
  <c r="R21" i="27"/>
  <c r="AJ14" i="27"/>
  <c r="K14" i="27"/>
  <c r="F7" i="21"/>
  <c r="R20" i="27"/>
  <c r="R18" i="27"/>
  <c r="L18" i="27"/>
  <c r="L20" i="27"/>
  <c r="AC6" i="27"/>
  <c r="AC39" i="27" s="1"/>
  <c r="AJ6" i="27"/>
  <c r="L15" i="27"/>
  <c r="R15" i="27"/>
  <c r="S19" i="27"/>
  <c r="S45" i="27" s="1"/>
  <c r="AB6" i="27"/>
  <c r="AB39" i="27" s="1"/>
  <c r="AI6" i="27"/>
  <c r="AI39" i="27" s="1"/>
  <c r="S15" i="27"/>
  <c r="S41" i="27" s="1"/>
  <c r="S17" i="27"/>
  <c r="O18" i="27"/>
  <c r="O20" i="27"/>
  <c r="H48" i="17"/>
  <c r="G48" i="17"/>
  <c r="Q47" i="17"/>
  <c r="P47" i="17"/>
  <c r="H47" i="17"/>
  <c r="G47" i="17"/>
  <c r="Q46" i="17"/>
  <c r="P46" i="17"/>
  <c r="H46" i="17"/>
  <c r="G46" i="17"/>
  <c r="Q45" i="17"/>
  <c r="P45" i="17"/>
  <c r="H45" i="17"/>
  <c r="G45" i="17"/>
  <c r="Q44" i="17"/>
  <c r="P44" i="17"/>
  <c r="H44" i="17"/>
  <c r="G44" i="17"/>
  <c r="H43" i="17"/>
  <c r="G43" i="17"/>
  <c r="Q42" i="17"/>
  <c r="P42" i="17"/>
  <c r="H42" i="17"/>
  <c r="G42" i="17"/>
  <c r="AL38" i="17"/>
  <c r="N38" i="17" s="1"/>
  <c r="K38" i="17"/>
  <c r="J38" i="17"/>
  <c r="R38" i="17" s="1"/>
  <c r="AL29" i="17"/>
  <c r="N29" i="17" s="1"/>
  <c r="AK29" i="17"/>
  <c r="M29" i="17" s="1"/>
  <c r="AE29" i="17"/>
  <c r="K29" i="17" s="1"/>
  <c r="AD29" i="17"/>
  <c r="J29" i="17" s="1"/>
  <c r="Q29" i="17"/>
  <c r="Q48" i="17" s="1"/>
  <c r="P29" i="17"/>
  <c r="P48" i="17" s="1"/>
  <c r="AL28" i="17"/>
  <c r="N28" i="17" s="1"/>
  <c r="AK28" i="17"/>
  <c r="M28" i="17" s="1"/>
  <c r="AE28" i="17"/>
  <c r="K28" i="17" s="1"/>
  <c r="AD28" i="17"/>
  <c r="J28" i="17" s="1"/>
  <c r="AL27" i="17"/>
  <c r="N27" i="17" s="1"/>
  <c r="AK27" i="17"/>
  <c r="M27" i="17" s="1"/>
  <c r="AE27" i="17"/>
  <c r="K27" i="17" s="1"/>
  <c r="AD27" i="17"/>
  <c r="J27" i="17" s="1"/>
  <c r="S27" i="17"/>
  <c r="AL26" i="17"/>
  <c r="AK26" i="17"/>
  <c r="M26" i="17" s="1"/>
  <c r="AE26" i="17"/>
  <c r="K26" i="17" s="1"/>
  <c r="AD26" i="17"/>
  <c r="J26" i="17" s="1"/>
  <c r="N26" i="17"/>
  <c r="S26" i="17" s="1"/>
  <c r="I26" i="17"/>
  <c r="AL25" i="17"/>
  <c r="N25" i="17" s="1"/>
  <c r="AK25" i="17"/>
  <c r="M25" i="17" s="1"/>
  <c r="AE25" i="17"/>
  <c r="K25" i="17" s="1"/>
  <c r="AD25" i="17"/>
  <c r="J25" i="17" s="1"/>
  <c r="S25" i="17"/>
  <c r="AL24" i="17"/>
  <c r="N24" i="17" s="1"/>
  <c r="AK24" i="17"/>
  <c r="M24" i="17" s="1"/>
  <c r="AE24" i="17"/>
  <c r="K24" i="17" s="1"/>
  <c r="AD24" i="17"/>
  <c r="J24" i="17" s="1"/>
  <c r="AL23" i="17"/>
  <c r="N23" i="17" s="1"/>
  <c r="AK23" i="17"/>
  <c r="AE23" i="17"/>
  <c r="K23" i="17" s="1"/>
  <c r="AD23" i="17"/>
  <c r="J23" i="17" s="1"/>
  <c r="AL22" i="17"/>
  <c r="AE22" i="17"/>
  <c r="K22" i="17" s="1"/>
  <c r="AD22" i="17"/>
  <c r="J22" i="17" s="1"/>
  <c r="AK21" i="17"/>
  <c r="M21" i="17" s="1"/>
  <c r="AE21" i="17"/>
  <c r="K21" i="17" s="1"/>
  <c r="AD21" i="17"/>
  <c r="J21" i="17" s="1"/>
  <c r="AK20" i="17"/>
  <c r="M20" i="17" s="1"/>
  <c r="AE20" i="17"/>
  <c r="K20" i="17" s="1"/>
  <c r="AD20" i="17"/>
  <c r="J20" i="17" s="1"/>
  <c r="AK19" i="17"/>
  <c r="M19" i="17" s="1"/>
  <c r="AE19" i="17"/>
  <c r="K19" i="17" s="1"/>
  <c r="AD19" i="17"/>
  <c r="J19" i="17" s="1"/>
  <c r="AK18" i="17"/>
  <c r="M18" i="17" s="1"/>
  <c r="AE18" i="17"/>
  <c r="K18" i="17" s="1"/>
  <c r="AD18" i="17"/>
  <c r="J18" i="17" s="1"/>
  <c r="AK17" i="17"/>
  <c r="M17" i="17" s="1"/>
  <c r="AE17" i="17"/>
  <c r="K17" i="17" s="1"/>
  <c r="AD17" i="17"/>
  <c r="J17" i="17" s="1"/>
  <c r="R17" i="17" s="1"/>
  <c r="AK16" i="17"/>
  <c r="M16" i="17" s="1"/>
  <c r="AE16" i="17"/>
  <c r="K16" i="17" s="1"/>
  <c r="AD16" i="17"/>
  <c r="J16" i="17" s="1"/>
  <c r="AK15" i="17"/>
  <c r="M15" i="17" s="1"/>
  <c r="AD15" i="17"/>
  <c r="J15" i="17" s="1"/>
  <c r="AK14" i="17"/>
  <c r="AE14" i="17"/>
  <c r="H14" i="17"/>
  <c r="H39" i="17" s="1"/>
  <c r="G14" i="17"/>
  <c r="G39" i="17" s="1"/>
  <c r="AL13" i="17"/>
  <c r="N13" i="17" s="1"/>
  <c r="AK13" i="17"/>
  <c r="M13" i="17" s="1"/>
  <c r="AE13" i="17"/>
  <c r="K13" i="17" s="1"/>
  <c r="K48" i="17" s="1"/>
  <c r="AD13" i="17"/>
  <c r="AL12" i="17"/>
  <c r="N12" i="17" s="1"/>
  <c r="AK12" i="17"/>
  <c r="M12" i="17" s="1"/>
  <c r="AE12" i="17"/>
  <c r="K12" i="17" s="1"/>
  <c r="K47" i="17" s="1"/>
  <c r="AD12" i="17"/>
  <c r="AL11" i="17"/>
  <c r="N11" i="17" s="1"/>
  <c r="AK11" i="17"/>
  <c r="M11" i="17" s="1"/>
  <c r="AE11" i="17"/>
  <c r="K11" i="17" s="1"/>
  <c r="K46" i="17" s="1"/>
  <c r="AD11" i="17"/>
  <c r="J11" i="17" s="1"/>
  <c r="AL10" i="17"/>
  <c r="N10" i="17" s="1"/>
  <c r="AK10" i="17"/>
  <c r="M10" i="17" s="1"/>
  <c r="AE10" i="17"/>
  <c r="K10" i="17" s="1"/>
  <c r="K45" i="17" s="1"/>
  <c r="AD10" i="17"/>
  <c r="J10" i="17" s="1"/>
  <c r="J45" i="17" s="1"/>
  <c r="AL9" i="17"/>
  <c r="N9" i="17" s="1"/>
  <c r="AK9" i="17"/>
  <c r="M9" i="17" s="1"/>
  <c r="AE9" i="17"/>
  <c r="K9" i="17" s="1"/>
  <c r="K44" i="17" s="1"/>
  <c r="AD9" i="17"/>
  <c r="J9" i="17" s="1"/>
  <c r="AL8" i="17"/>
  <c r="N8" i="17" s="1"/>
  <c r="AK8" i="17"/>
  <c r="M8" i="17" s="1"/>
  <c r="AE8" i="17"/>
  <c r="K8" i="17" s="1"/>
  <c r="K43" i="17" s="1"/>
  <c r="AD8" i="17"/>
  <c r="J8" i="17" s="1"/>
  <c r="AL7" i="17"/>
  <c r="N7" i="17" s="1"/>
  <c r="AK7" i="17"/>
  <c r="M7" i="17" s="1"/>
  <c r="AE7" i="17"/>
  <c r="K7" i="17" s="1"/>
  <c r="K42" i="17" s="1"/>
  <c r="AD7" i="17"/>
  <c r="J7" i="17" s="1"/>
  <c r="AL6" i="17"/>
  <c r="AE6" i="17"/>
  <c r="AD6" i="17"/>
  <c r="J42" i="17" l="1"/>
  <c r="J43" i="17"/>
  <c r="J44" i="17"/>
  <c r="J46" i="17"/>
  <c r="S47" i="27"/>
  <c r="J40" i="27"/>
  <c r="S7" i="17"/>
  <c r="R7" i="17"/>
  <c r="R8" i="17"/>
  <c r="M43" i="17"/>
  <c r="M44" i="17"/>
  <c r="R9" i="17"/>
  <c r="R10" i="17"/>
  <c r="R11" i="17"/>
  <c r="M46" i="17"/>
  <c r="M48" i="17"/>
  <c r="K14" i="17"/>
  <c r="AF14" i="17"/>
  <c r="R16" i="17"/>
  <c r="M45" i="17"/>
  <c r="M47" i="17"/>
  <c r="AJ39" i="27"/>
  <c r="R42" i="27"/>
  <c r="S42" i="27"/>
  <c r="K40" i="27"/>
  <c r="S46" i="27"/>
  <c r="J6" i="17"/>
  <c r="AD39" i="17"/>
  <c r="J39" i="17" s="1"/>
  <c r="S8" i="17"/>
  <c r="S9" i="17"/>
  <c r="S10" i="17"/>
  <c r="T10" i="17" s="1"/>
  <c r="U10" i="17" s="1"/>
  <c r="S11" i="17"/>
  <c r="S12" i="17"/>
  <c r="S13" i="17"/>
  <c r="R21" i="17"/>
  <c r="R47" i="27"/>
  <c r="T47" i="27" s="1"/>
  <c r="U47" i="27" s="1"/>
  <c r="S43" i="27"/>
  <c r="T18" i="27"/>
  <c r="U18" i="27" s="1"/>
  <c r="S44" i="27"/>
  <c r="S40" i="27" s="1"/>
  <c r="T20" i="27"/>
  <c r="U20" i="27" s="1"/>
  <c r="R46" i="27"/>
  <c r="T46" i="27" s="1"/>
  <c r="U46" i="27" s="1"/>
  <c r="T19" i="27"/>
  <c r="U19" i="27" s="1"/>
  <c r="R45" i="27"/>
  <c r="T45" i="27" s="1"/>
  <c r="U45" i="27" s="1"/>
  <c r="T15" i="27"/>
  <c r="U15" i="27" s="1"/>
  <c r="R41" i="27"/>
  <c r="T41" i="27" s="1"/>
  <c r="U41" i="27" s="1"/>
  <c r="T10" i="27"/>
  <c r="U10" i="27" s="1"/>
  <c r="R44" i="27"/>
  <c r="M14" i="17"/>
  <c r="K6" i="17"/>
  <c r="AE39" i="17"/>
  <c r="K39" i="17" s="1"/>
  <c r="S24" i="17"/>
  <c r="R26" i="17"/>
  <c r="T26" i="17" s="1"/>
  <c r="U26" i="17" s="1"/>
  <c r="J12" i="17"/>
  <c r="J47" i="17" s="1"/>
  <c r="J13" i="17"/>
  <c r="J48" i="17" s="1"/>
  <c r="R24" i="17"/>
  <c r="R14" i="27"/>
  <c r="S38" i="17"/>
  <c r="O44" i="27"/>
  <c r="O14" i="27"/>
  <c r="N6" i="17"/>
  <c r="S29" i="17"/>
  <c r="O26" i="17"/>
  <c r="F10" i="21"/>
  <c r="Q15" i="21" s="1"/>
  <c r="Q16" i="21" s="1"/>
  <c r="R14" i="17"/>
  <c r="G41" i="17"/>
  <c r="E40" i="17"/>
  <c r="AK22" i="17"/>
  <c r="M22" i="17" s="1"/>
  <c r="L28" i="17"/>
  <c r="S14" i="27"/>
  <c r="O46" i="27"/>
  <c r="L41" i="27"/>
  <c r="I45" i="17"/>
  <c r="S23" i="17"/>
  <c r="H41" i="17"/>
  <c r="R18" i="17"/>
  <c r="M23" i="17"/>
  <c r="N22" i="17"/>
  <c r="S22" i="17" s="1"/>
  <c r="R19" i="17"/>
  <c r="L18" i="17"/>
  <c r="S28" i="17"/>
  <c r="I22" i="17"/>
  <c r="O28" i="17"/>
  <c r="L44" i="27"/>
  <c r="L46" i="27"/>
  <c r="M6" i="27"/>
  <c r="M39" i="27" s="1"/>
  <c r="K6" i="27"/>
  <c r="K39" i="27" s="1"/>
  <c r="J6" i="27"/>
  <c r="J39" i="27" s="1"/>
  <c r="N6" i="27"/>
  <c r="N39" i="27" s="1"/>
  <c r="L14" i="27"/>
  <c r="AK6" i="17"/>
  <c r="M6" i="17" s="1"/>
  <c r="L15" i="17"/>
  <c r="R15" i="17"/>
  <c r="L20" i="17"/>
  <c r="R20" i="17"/>
  <c r="G40" i="17"/>
  <c r="L14" i="17"/>
  <c r="L26" i="17"/>
  <c r="J38" i="18"/>
  <c r="R38" i="18" s="1"/>
  <c r="AB6" i="18"/>
  <c r="Q46" i="18"/>
  <c r="P46" i="18"/>
  <c r="Q45" i="18"/>
  <c r="P45" i="18"/>
  <c r="F45" i="18"/>
  <c r="Q44" i="18"/>
  <c r="P44" i="18"/>
  <c r="Q43" i="18"/>
  <c r="P43" i="18"/>
  <c r="Q41" i="18"/>
  <c r="P41" i="18"/>
  <c r="AJ38" i="18"/>
  <c r="N38" i="18" s="1"/>
  <c r="K38" i="18"/>
  <c r="AJ37" i="18"/>
  <c r="AC37" i="18"/>
  <c r="AB37" i="18"/>
  <c r="AJ36" i="18"/>
  <c r="AI36" i="18"/>
  <c r="AC36" i="18"/>
  <c r="AB36" i="18"/>
  <c r="AJ35" i="18"/>
  <c r="AI35" i="18"/>
  <c r="AC35" i="18"/>
  <c r="AB35" i="18"/>
  <c r="AJ34" i="18"/>
  <c r="AI34" i="18"/>
  <c r="AC34" i="18"/>
  <c r="AB34" i="18"/>
  <c r="AJ33" i="18"/>
  <c r="AI33" i="18"/>
  <c r="AC33" i="18"/>
  <c r="AB33" i="18"/>
  <c r="AJ32" i="18"/>
  <c r="AI32" i="18"/>
  <c r="AC32" i="18"/>
  <c r="AB32" i="18"/>
  <c r="AJ31" i="18"/>
  <c r="AI31" i="18"/>
  <c r="AC31" i="18"/>
  <c r="AB31" i="18"/>
  <c r="AH30" i="18"/>
  <c r="AG30" i="18"/>
  <c r="AF30" i="18"/>
  <c r="AJ30" i="18" s="1"/>
  <c r="AE30" i="18"/>
  <c r="AI30" i="18" s="1"/>
  <c r="AA30" i="18"/>
  <c r="AB30" i="18"/>
  <c r="AJ29" i="18"/>
  <c r="N29" i="18" s="1"/>
  <c r="AI29" i="18"/>
  <c r="M29" i="18" s="1"/>
  <c r="AC29" i="18"/>
  <c r="K29" i="18" s="1"/>
  <c r="AB29" i="18"/>
  <c r="J29" i="18" s="1"/>
  <c r="Q29" i="18"/>
  <c r="Q47" i="18" s="1"/>
  <c r="P29" i="18"/>
  <c r="P47" i="18" s="1"/>
  <c r="AJ28" i="18"/>
  <c r="AI28" i="18"/>
  <c r="AC28" i="18"/>
  <c r="AB28" i="18"/>
  <c r="N28" i="18"/>
  <c r="M28" i="18"/>
  <c r="K28" i="18"/>
  <c r="J28" i="18"/>
  <c r="R28" i="18" s="1"/>
  <c r="AJ27" i="18"/>
  <c r="N27" i="18" s="1"/>
  <c r="AI27" i="18"/>
  <c r="M27" i="18" s="1"/>
  <c r="AC27" i="18"/>
  <c r="K27" i="18" s="1"/>
  <c r="AB27" i="18"/>
  <c r="J27" i="18" s="1"/>
  <c r="R27" i="18" s="1"/>
  <c r="AJ26" i="18"/>
  <c r="AI26" i="18"/>
  <c r="AC26" i="18"/>
  <c r="K26" i="18" s="1"/>
  <c r="AB26" i="18"/>
  <c r="J26" i="18" s="1"/>
  <c r="N26" i="18"/>
  <c r="S26" i="18" s="1"/>
  <c r="M26" i="18"/>
  <c r="R26" i="18" s="1"/>
  <c r="AJ25" i="18"/>
  <c r="N25" i="18" s="1"/>
  <c r="AI25" i="18"/>
  <c r="M25" i="18" s="1"/>
  <c r="AC25" i="18"/>
  <c r="K25" i="18" s="1"/>
  <c r="AB25" i="18"/>
  <c r="J25" i="18" s="1"/>
  <c r="R25" i="18" s="1"/>
  <c r="AJ24" i="18"/>
  <c r="N24" i="18" s="1"/>
  <c r="AI24" i="18"/>
  <c r="M24" i="18" s="1"/>
  <c r="AC24" i="18"/>
  <c r="K24" i="18" s="1"/>
  <c r="AB24" i="18"/>
  <c r="J24" i="18" s="1"/>
  <c r="R24" i="18" s="1"/>
  <c r="AJ23" i="18"/>
  <c r="N23" i="18" s="1"/>
  <c r="AI23" i="18"/>
  <c r="M23" i="18" s="1"/>
  <c r="AC23" i="18"/>
  <c r="AB23" i="18"/>
  <c r="K23" i="18"/>
  <c r="K22" i="18" s="1"/>
  <c r="J23" i="18"/>
  <c r="J22" i="18" s="1"/>
  <c r="AB22" i="18"/>
  <c r="AJ21" i="18"/>
  <c r="N21" i="18" s="1"/>
  <c r="AI21" i="18"/>
  <c r="M21" i="18" s="1"/>
  <c r="AC21" i="18"/>
  <c r="K21" i="18" s="1"/>
  <c r="AB21" i="18"/>
  <c r="J21" i="18" s="1"/>
  <c r="AJ20" i="18"/>
  <c r="AI20" i="18"/>
  <c r="M20" i="18" s="1"/>
  <c r="AC20" i="18"/>
  <c r="K20" i="18" s="1"/>
  <c r="AB20" i="18"/>
  <c r="J20" i="18" s="1"/>
  <c r="N20" i="18"/>
  <c r="AJ19" i="18"/>
  <c r="N19" i="18" s="1"/>
  <c r="AI19" i="18"/>
  <c r="M19" i="18" s="1"/>
  <c r="AC19" i="18"/>
  <c r="K19" i="18" s="1"/>
  <c r="AB19" i="18"/>
  <c r="J19" i="18" s="1"/>
  <c r="AJ18" i="18"/>
  <c r="AI18" i="18"/>
  <c r="AC18" i="18"/>
  <c r="K18" i="18" s="1"/>
  <c r="AB18" i="18"/>
  <c r="J18" i="18" s="1"/>
  <c r="N18" i="18"/>
  <c r="M18" i="18"/>
  <c r="AJ17" i="18"/>
  <c r="N17" i="18" s="1"/>
  <c r="AI17" i="18"/>
  <c r="M17" i="18" s="1"/>
  <c r="AC17" i="18"/>
  <c r="AB17" i="18"/>
  <c r="K17" i="18"/>
  <c r="S17" i="18" s="1"/>
  <c r="J17" i="18"/>
  <c r="AJ16" i="18"/>
  <c r="N16" i="18" s="1"/>
  <c r="AI16" i="18"/>
  <c r="M16" i="18" s="1"/>
  <c r="AC16" i="18"/>
  <c r="K16" i="18" s="1"/>
  <c r="S16" i="18" s="1"/>
  <c r="AB16" i="18"/>
  <c r="J16" i="18" s="1"/>
  <c r="AJ15" i="18"/>
  <c r="N15" i="18" s="1"/>
  <c r="AI15" i="18"/>
  <c r="M15" i="18" s="1"/>
  <c r="AC15" i="18"/>
  <c r="K15" i="18" s="1"/>
  <c r="AB15" i="18"/>
  <c r="J15" i="18" s="1"/>
  <c r="AI14" i="18"/>
  <c r="H14" i="18"/>
  <c r="H39" i="18" s="1"/>
  <c r="G14" i="18"/>
  <c r="G39" i="18" s="1"/>
  <c r="E14" i="18"/>
  <c r="E39" i="18" s="1"/>
  <c r="AJ13" i="18"/>
  <c r="N13" i="18" s="1"/>
  <c r="N47" i="18" s="1"/>
  <c r="AI13" i="18"/>
  <c r="M13" i="18" s="1"/>
  <c r="AC13" i="18"/>
  <c r="K13" i="18" s="1"/>
  <c r="K47" i="18" s="1"/>
  <c r="AB13" i="18"/>
  <c r="J13" i="18" s="1"/>
  <c r="AJ12" i="18"/>
  <c r="N12" i="18" s="1"/>
  <c r="AI12" i="18"/>
  <c r="M12" i="18" s="1"/>
  <c r="AC12" i="18"/>
  <c r="K12" i="18" s="1"/>
  <c r="AB12" i="18"/>
  <c r="J12" i="18" s="1"/>
  <c r="AJ11" i="18"/>
  <c r="N11" i="18" s="1"/>
  <c r="N45" i="18" s="1"/>
  <c r="AI11" i="18"/>
  <c r="M11" i="18" s="1"/>
  <c r="AC11" i="18"/>
  <c r="K11" i="18" s="1"/>
  <c r="AB11" i="18"/>
  <c r="J11" i="18" s="1"/>
  <c r="AJ10" i="18"/>
  <c r="N10" i="18" s="1"/>
  <c r="AI10" i="18"/>
  <c r="M10" i="18" s="1"/>
  <c r="AC10" i="18"/>
  <c r="K10" i="18" s="1"/>
  <c r="K44" i="18" s="1"/>
  <c r="AB10" i="18"/>
  <c r="J10" i="18" s="1"/>
  <c r="AJ9" i="18"/>
  <c r="N9" i="18" s="1"/>
  <c r="N43" i="18" s="1"/>
  <c r="AI9" i="18"/>
  <c r="M9" i="18" s="1"/>
  <c r="AC9" i="18"/>
  <c r="K9" i="18" s="1"/>
  <c r="K43" i="18" s="1"/>
  <c r="AB9" i="18"/>
  <c r="J9" i="18" s="1"/>
  <c r="AJ8" i="18"/>
  <c r="N8" i="18" s="1"/>
  <c r="N42" i="18" s="1"/>
  <c r="AI8" i="18"/>
  <c r="M8" i="18" s="1"/>
  <c r="AC8" i="18"/>
  <c r="K8" i="18" s="1"/>
  <c r="K42" i="18" s="1"/>
  <c r="AB8" i="18"/>
  <c r="J8" i="18" s="1"/>
  <c r="AJ7" i="18"/>
  <c r="N7" i="18" s="1"/>
  <c r="AI7" i="18"/>
  <c r="M7" i="18" s="1"/>
  <c r="AC7" i="18"/>
  <c r="K7" i="18" s="1"/>
  <c r="AB7" i="18"/>
  <c r="J7" i="18" s="1"/>
  <c r="AC6" i="18"/>
  <c r="M45" i="18" l="1"/>
  <c r="J46" i="18"/>
  <c r="M46" i="18"/>
  <c r="S27" i="18"/>
  <c r="T27" i="18" s="1"/>
  <c r="U27" i="18" s="1"/>
  <c r="I41" i="17"/>
  <c r="N41" i="18"/>
  <c r="J42" i="18"/>
  <c r="J43" i="18"/>
  <c r="J44" i="18"/>
  <c r="J47" i="18"/>
  <c r="M47" i="18"/>
  <c r="K41" i="18"/>
  <c r="N46" i="18"/>
  <c r="S21" i="18"/>
  <c r="M42" i="18"/>
  <c r="M43" i="18"/>
  <c r="R45" i="17"/>
  <c r="R13" i="17"/>
  <c r="R12" i="17"/>
  <c r="K45" i="18"/>
  <c r="R43" i="17"/>
  <c r="F8" i="21"/>
  <c r="T14" i="27"/>
  <c r="U14" i="27" s="1"/>
  <c r="T44" i="27"/>
  <c r="U44" i="27" s="1"/>
  <c r="R40" i="27"/>
  <c r="T40" i="27" s="1"/>
  <c r="U40" i="27" s="1"/>
  <c r="N14" i="18"/>
  <c r="N44" i="18"/>
  <c r="M22" i="18"/>
  <c r="M41" i="18"/>
  <c r="M44" i="18"/>
  <c r="M14" i="18"/>
  <c r="T26" i="18"/>
  <c r="U26" i="18" s="1"/>
  <c r="S20" i="18"/>
  <c r="K46" i="18"/>
  <c r="K40" i="18" s="1"/>
  <c r="R19" i="18"/>
  <c r="J45" i="18"/>
  <c r="J14" i="18"/>
  <c r="J41" i="18"/>
  <c r="J40" i="18" s="1"/>
  <c r="J6" i="18"/>
  <c r="J39" i="18" s="1"/>
  <c r="K6" i="18"/>
  <c r="M42" i="17"/>
  <c r="AK39" i="17"/>
  <c r="M39" i="17" s="1"/>
  <c r="S28" i="18"/>
  <c r="T28" i="18" s="1"/>
  <c r="U28" i="18" s="1"/>
  <c r="R7" i="18"/>
  <c r="R8" i="18"/>
  <c r="R9" i="18"/>
  <c r="R10" i="18"/>
  <c r="R11" i="18"/>
  <c r="R12" i="18"/>
  <c r="R13" i="18"/>
  <c r="S19" i="18"/>
  <c r="L19" i="18"/>
  <c r="R21" i="18"/>
  <c r="F22" i="18"/>
  <c r="S24" i="18"/>
  <c r="S25" i="18"/>
  <c r="S29" i="18"/>
  <c r="S7" i="18"/>
  <c r="S8" i="18"/>
  <c r="S42" i="18" s="1"/>
  <c r="S9" i="18"/>
  <c r="S43" i="18" s="1"/>
  <c r="S10" i="18"/>
  <c r="S11" i="18"/>
  <c r="S12" i="18"/>
  <c r="S13" i="18"/>
  <c r="S47" i="18" s="1"/>
  <c r="R16" i="18"/>
  <c r="R29" i="18"/>
  <c r="S38" i="18"/>
  <c r="F6" i="21"/>
  <c r="F9" i="21"/>
  <c r="L22" i="17"/>
  <c r="O22" i="17"/>
  <c r="S18" i="18"/>
  <c r="R20" i="18"/>
  <c r="R18" i="18"/>
  <c r="T18" i="18" s="1"/>
  <c r="U18" i="18" s="1"/>
  <c r="R23" i="18"/>
  <c r="L39" i="27"/>
  <c r="L40" i="27" s="1"/>
  <c r="AC30" i="18"/>
  <c r="N22" i="18"/>
  <c r="K14" i="18"/>
  <c r="AJ22" i="18"/>
  <c r="AJ14" i="18"/>
  <c r="AC22" i="18"/>
  <c r="L42" i="17"/>
  <c r="L45" i="17"/>
  <c r="K41" i="17"/>
  <c r="L47" i="17"/>
  <c r="J40" i="17"/>
  <c r="R6" i="27"/>
  <c r="S6" i="27"/>
  <c r="S39" i="27" s="1"/>
  <c r="H40" i="17"/>
  <c r="I39" i="17"/>
  <c r="I40" i="17" s="1"/>
  <c r="J41" i="17"/>
  <c r="O23" i="18"/>
  <c r="L20" i="18"/>
  <c r="S23" i="18"/>
  <c r="L18" i="18"/>
  <c r="F39" i="18"/>
  <c r="AI6" i="18"/>
  <c r="AI39" i="18" s="1"/>
  <c r="AB14" i="18"/>
  <c r="AB39" i="18" s="1"/>
  <c r="S15" i="18"/>
  <c r="R17" i="18"/>
  <c r="O20" i="18"/>
  <c r="O26" i="18"/>
  <c r="O28" i="18"/>
  <c r="AJ6" i="18"/>
  <c r="AC14" i="18"/>
  <c r="L15" i="18"/>
  <c r="R15" i="18"/>
  <c r="O18" i="18"/>
  <c r="I22" i="18"/>
  <c r="L26" i="18"/>
  <c r="L28" i="18"/>
  <c r="R43" i="18" l="1"/>
  <c r="R42" i="18"/>
  <c r="S14" i="18"/>
  <c r="S45" i="18"/>
  <c r="N40" i="18"/>
  <c r="R47" i="18"/>
  <c r="R39" i="27"/>
  <c r="T39" i="27" s="1"/>
  <c r="U39" i="27" s="1"/>
  <c r="T6" i="27"/>
  <c r="U6" i="27" s="1"/>
  <c r="AJ39" i="18"/>
  <c r="M40" i="18"/>
  <c r="O14" i="18"/>
  <c r="AC39" i="18"/>
  <c r="S46" i="18"/>
  <c r="S41" i="18"/>
  <c r="T23" i="18"/>
  <c r="U23" i="18" s="1"/>
  <c r="K39" i="18"/>
  <c r="S44" i="18"/>
  <c r="T20" i="18"/>
  <c r="U20" i="18" s="1"/>
  <c r="R46" i="18"/>
  <c r="T46" i="18" s="1"/>
  <c r="U46" i="18" s="1"/>
  <c r="T19" i="18"/>
  <c r="U19" i="18" s="1"/>
  <c r="R45" i="18"/>
  <c r="T45" i="18" s="1"/>
  <c r="U45" i="18" s="1"/>
  <c r="R41" i="18"/>
  <c r="T41" i="18" s="1"/>
  <c r="U41" i="18" s="1"/>
  <c r="T15" i="18"/>
  <c r="U15" i="18" s="1"/>
  <c r="R44" i="18"/>
  <c r="T10" i="18"/>
  <c r="U10" i="18" s="1"/>
  <c r="L45" i="18"/>
  <c r="L22" i="18"/>
  <c r="L41" i="18"/>
  <c r="R14" i="18"/>
  <c r="T14" i="18" s="1"/>
  <c r="U14" i="18" s="1"/>
  <c r="F40" i="18"/>
  <c r="I39" i="18"/>
  <c r="L14" i="18"/>
  <c r="O46" i="18"/>
  <c r="L44" i="18"/>
  <c r="R22" i="18"/>
  <c r="S22" i="18"/>
  <c r="O22" i="18"/>
  <c r="O44" i="18"/>
  <c r="L41" i="17"/>
  <c r="M41" i="17"/>
  <c r="O39" i="27"/>
  <c r="O40" i="27" s="1"/>
  <c r="S6" i="17"/>
  <c r="M40" i="17"/>
  <c r="R6" i="17"/>
  <c r="K40" i="17"/>
  <c r="L39" i="17"/>
  <c r="L40" i="17" s="1"/>
  <c r="D7" i="21"/>
  <c r="I40" i="18"/>
  <c r="N6" i="18"/>
  <c r="N39" i="18" s="1"/>
  <c r="M6" i="18"/>
  <c r="M39" i="18" s="1"/>
  <c r="L46" i="18"/>
  <c r="S40" i="18" l="1"/>
  <c r="T22" i="18"/>
  <c r="U22" i="18" s="1"/>
  <c r="R40" i="18"/>
  <c r="T44" i="18"/>
  <c r="U44" i="18" s="1"/>
  <c r="T6" i="17"/>
  <c r="U6" i="17" s="1"/>
  <c r="F11" i="21"/>
  <c r="F17" i="21" s="1"/>
  <c r="D9" i="21"/>
  <c r="R6" i="18"/>
  <c r="R39" i="18" s="1"/>
  <c r="S6" i="18"/>
  <c r="S39" i="18" s="1"/>
  <c r="L39" i="18"/>
  <c r="L40" i="18" s="1"/>
  <c r="T40" i="18" l="1"/>
  <c r="U40" i="18" s="1"/>
  <c r="T39" i="18"/>
  <c r="U39" i="18" s="1"/>
  <c r="T6" i="18"/>
  <c r="U6" i="18" s="1"/>
  <c r="D10" i="21"/>
  <c r="D6" i="21"/>
  <c r="D8" i="21"/>
  <c r="O39" i="18"/>
  <c r="O40" i="18" s="1"/>
  <c r="D11" i="21" l="1"/>
  <c r="D17" i="21" s="1"/>
  <c r="Q8" i="21" l="1"/>
  <c r="R8" i="21"/>
  <c r="Q10" i="21"/>
  <c r="R10" i="21"/>
  <c r="H8" i="21" l="1"/>
  <c r="S8" i="21" s="1"/>
  <c r="H7" i="21"/>
  <c r="S7" i="21" s="1"/>
  <c r="H10" i="21"/>
  <c r="S10" i="21" s="1"/>
  <c r="H6" i="21"/>
  <c r="S6" i="21" s="1"/>
  <c r="H9" i="21"/>
  <c r="S9" i="21" s="1"/>
  <c r="Q9" i="21"/>
  <c r="R9" i="21"/>
  <c r="R7" i="21"/>
  <c r="Q7" i="21"/>
  <c r="R6" i="21"/>
  <c r="Q6" i="21"/>
  <c r="H11" i="21" l="1"/>
  <c r="H17" i="21" s="1"/>
  <c r="I20" i="21" s="1"/>
  <c r="S11" i="21" l="1"/>
  <c r="L9" i="21" l="1"/>
  <c r="L7" i="21" l="1"/>
  <c r="L8" i="21" l="1"/>
  <c r="L10" i="21"/>
  <c r="L6" i="21" l="1"/>
  <c r="L11" i="21" l="1"/>
  <c r="L17" i="21" s="1"/>
  <c r="M8" i="21" l="1"/>
  <c r="M11" i="21" l="1"/>
  <c r="M17" i="21" s="1"/>
  <c r="R29" i="17" l="1"/>
  <c r="R48" i="17" s="1"/>
  <c r="F48" i="17"/>
  <c r="F46" i="17"/>
  <c r="F42" i="17"/>
  <c r="F45" i="17"/>
  <c r="F47" i="17"/>
  <c r="R25" i="17"/>
  <c r="R44" i="17" s="1"/>
  <c r="F26" i="17"/>
  <c r="R23" i="17"/>
  <c r="T23" i="17" s="1"/>
  <c r="U23" i="17" s="1"/>
  <c r="F27" i="17"/>
  <c r="R27" i="17"/>
  <c r="R28" i="17"/>
  <c r="T28" i="17" s="1"/>
  <c r="U28" i="17" s="1"/>
  <c r="F28" i="17"/>
  <c r="T27" i="17" l="1"/>
  <c r="U27" i="17" s="1"/>
  <c r="R46" i="17"/>
  <c r="R47" i="17"/>
  <c r="R42" i="17"/>
  <c r="D40" i="17"/>
  <c r="F40" i="17" s="1"/>
  <c r="F39" i="17"/>
  <c r="R22" i="17"/>
  <c r="C7" i="21"/>
  <c r="T7" i="21" s="1"/>
  <c r="D41" i="17"/>
  <c r="F41" i="17" s="1"/>
  <c r="R39" i="17" l="1"/>
  <c r="T22" i="17"/>
  <c r="U22" i="17" s="1"/>
  <c r="R41" i="17"/>
  <c r="AL17" i="17"/>
  <c r="N17" i="17" s="1"/>
  <c r="N44" i="17" s="1"/>
  <c r="AL21" i="17"/>
  <c r="N21" i="17" s="1"/>
  <c r="AL19" i="17"/>
  <c r="N19" i="17" s="1"/>
  <c r="N46" i="17" s="1"/>
  <c r="AL16" i="17"/>
  <c r="N16" i="17" s="1"/>
  <c r="AL20" i="17"/>
  <c r="N20" i="17" s="1"/>
  <c r="AL18" i="17"/>
  <c r="N18" i="17" s="1"/>
  <c r="AL15" i="17"/>
  <c r="N15" i="17" s="1"/>
  <c r="N42" i="17" s="1"/>
  <c r="S16" i="17" l="1"/>
  <c r="S43" i="17" s="1"/>
  <c r="N43" i="17"/>
  <c r="S21" i="17"/>
  <c r="S48" i="17" s="1"/>
  <c r="N48" i="17"/>
  <c r="N47" i="17"/>
  <c r="S20" i="17"/>
  <c r="O18" i="17"/>
  <c r="N45" i="17"/>
  <c r="R40" i="17"/>
  <c r="AL14" i="17"/>
  <c r="AM14" i="17" s="1"/>
  <c r="S19" i="17"/>
  <c r="S17" i="17"/>
  <c r="S44" i="17" s="1"/>
  <c r="O20" i="17"/>
  <c r="S15" i="17"/>
  <c r="S18" i="17"/>
  <c r="T18" i="17" s="1"/>
  <c r="U18" i="17" s="1"/>
  <c r="O47" i="17"/>
  <c r="O45" i="17"/>
  <c r="T15" i="17" l="1"/>
  <c r="U15" i="17" s="1"/>
  <c r="S42" i="17"/>
  <c r="T42" i="17" s="1"/>
  <c r="U42" i="17" s="1"/>
  <c r="S47" i="17"/>
  <c r="T47" i="17" s="1"/>
  <c r="U47" i="17" s="1"/>
  <c r="T20" i="17"/>
  <c r="U20" i="17" s="1"/>
  <c r="T19" i="17"/>
  <c r="U19" i="17" s="1"/>
  <c r="S46" i="17"/>
  <c r="T46" i="17" s="1"/>
  <c r="U46" i="17" s="1"/>
  <c r="S45" i="17"/>
  <c r="T45" i="17" s="1"/>
  <c r="U45" i="17" s="1"/>
  <c r="N14" i="17"/>
  <c r="AL39" i="17"/>
  <c r="N39" i="17" s="1"/>
  <c r="O14" i="17"/>
  <c r="S14" i="17"/>
  <c r="N41" i="17"/>
  <c r="O41" i="17" s="1"/>
  <c r="S39" i="17" l="1"/>
  <c r="T39" i="17" s="1"/>
  <c r="U39" i="17" s="1"/>
  <c r="T14" i="17"/>
  <c r="U14" i="17" s="1"/>
  <c r="C8" i="21"/>
  <c r="T8" i="21" s="1"/>
  <c r="C10" i="21"/>
  <c r="T10" i="21" s="1"/>
  <c r="C9" i="21"/>
  <c r="T9" i="21" s="1"/>
  <c r="S41" i="17"/>
  <c r="T41" i="17" s="1"/>
  <c r="U41" i="17" s="1"/>
  <c r="O39" i="17"/>
  <c r="O40" i="17" s="1"/>
  <c r="N40" i="17"/>
  <c r="C6" i="21" l="1"/>
  <c r="T6" i="21" s="1"/>
  <c r="S40" i="17"/>
  <c r="T40" i="17" s="1"/>
  <c r="U40" i="17" s="1"/>
  <c r="C11" i="21" l="1"/>
  <c r="C17" i="21" s="1"/>
  <c r="T11" i="21" l="1"/>
  <c r="D40" i="27" l="1"/>
  <c r="F47" i="27" l="1"/>
  <c r="F44" i="27" l="1"/>
  <c r="F46" i="27"/>
  <c r="F45" i="27"/>
  <c r="F41" i="27"/>
  <c r="F39" i="27"/>
  <c r="F40" i="27" l="1"/>
  <c r="E7" i="21"/>
  <c r="E6" i="21" l="1"/>
  <c r="E10" i="21"/>
  <c r="E9" i="21"/>
  <c r="I44" i="27" l="1"/>
  <c r="I39" i="27" l="1"/>
  <c r="I40" i="27" s="1"/>
  <c r="E8" i="21" l="1"/>
  <c r="E11" i="21" l="1"/>
  <c r="E17" i="21" s="1"/>
  <c r="G11" i="21" l="1"/>
  <c r="R11" i="21" l="1"/>
  <c r="Q11" i="21"/>
  <c r="G17" i="21"/>
  <c r="D46" i="60" l="1"/>
  <c r="F46" i="60" s="1"/>
  <c r="D44" i="60"/>
  <c r="F44" i="60" s="1"/>
  <c r="D41" i="60"/>
  <c r="F41" i="60" s="1"/>
  <c r="D47" i="60"/>
  <c r="F47" i="60"/>
  <c r="D45" i="60"/>
  <c r="F45" i="60" s="1"/>
  <c r="F29" i="60"/>
  <c r="U29" i="60"/>
  <c r="W29" i="60" s="1"/>
  <c r="X29" i="60" s="1"/>
  <c r="U23" i="60"/>
  <c r="F28" i="60"/>
  <c r="U28" i="60"/>
  <c r="F27" i="60"/>
  <c r="U27" i="60"/>
  <c r="F26" i="60"/>
  <c r="U26" i="60"/>
  <c r="F23" i="60"/>
  <c r="D22" i="60"/>
  <c r="F22" i="60" s="1"/>
  <c r="U44" i="60" l="1"/>
  <c r="W44" i="60" s="1"/>
  <c r="X44" i="60" s="1"/>
  <c r="W26" i="60"/>
  <c r="X26" i="60" s="1"/>
  <c r="U45" i="60"/>
  <c r="W45" i="60" s="1"/>
  <c r="X45" i="60" s="1"/>
  <c r="W27" i="60"/>
  <c r="X27" i="60" s="1"/>
  <c r="U46" i="60"/>
  <c r="W46" i="60" s="1"/>
  <c r="X46" i="60" s="1"/>
  <c r="W28" i="60"/>
  <c r="X28" i="60" s="1"/>
  <c r="U41" i="60"/>
  <c r="W41" i="60" s="1"/>
  <c r="X41" i="60" s="1"/>
  <c r="W23" i="60"/>
  <c r="X23" i="60" s="1"/>
  <c r="U47" i="60"/>
  <c r="W47" i="60" s="1"/>
  <c r="X47" i="60" s="1"/>
  <c r="D39" i="60"/>
  <c r="F39" i="60" s="1"/>
  <c r="U22" i="60"/>
  <c r="W22" i="60" s="1"/>
  <c r="X22" i="60" s="1"/>
  <c r="D40" i="60"/>
  <c r="F40" i="60" s="1"/>
  <c r="U39" i="60" l="1"/>
  <c r="W39" i="60" s="1"/>
  <c r="X39" i="60" s="1"/>
  <c r="U40" i="60" l="1"/>
  <c r="W40" i="60" s="1"/>
  <c r="X40" i="60" s="1"/>
  <c r="B1" i="17"/>
  <c r="B1" i="66"/>
</calcChain>
</file>

<file path=xl/sharedStrings.xml><?xml version="1.0" encoding="utf-8"?>
<sst xmlns="http://schemas.openxmlformats.org/spreadsheetml/2006/main" count="1033" uniqueCount="150">
  <si>
    <t>Код строки</t>
  </si>
  <si>
    <t>Потребители с максимальной мощностью принадлежащих им энергопринимающих устройств от 10 МВт</t>
  </si>
  <si>
    <t>Перечень групп потребителей</t>
  </si>
  <si>
    <t>1 ценовая категория</t>
  </si>
  <si>
    <t>2 ценовая категория</t>
  </si>
  <si>
    <t>Объем э/э</t>
  </si>
  <si>
    <t>Стоимость э/э +мощность</t>
  </si>
  <si>
    <t>Промышленные и приравненные к ним потребители</t>
  </si>
  <si>
    <t>Электрифицированный железнодорожный транспорт</t>
  </si>
  <si>
    <t>Электрифицированный городской транспорт</t>
  </si>
  <si>
    <t>Непромышленные потребители</t>
  </si>
  <si>
    <t>Сельскохозяйственные товаропроизводители</t>
  </si>
  <si>
    <t>Бюджетные потребители</t>
  </si>
  <si>
    <t>Другие энергоснабжающие организации</t>
  </si>
  <si>
    <t>Потребители с максимальной мощностью принадлежащих им энергопринимающих устройств до 150 кВт</t>
  </si>
  <si>
    <t>Компенсация расхода электрической энергии на передачу сетевыми организациями</t>
  </si>
  <si>
    <t>3 и 5 ценовые категории</t>
  </si>
  <si>
    <t>Потребители с максимальной мощностью принадлежащих им энергопринимающих устройств от 670 кВт до 10 МВт</t>
  </si>
  <si>
    <t xml:space="preserve">Стоимость э/э </t>
  </si>
  <si>
    <t>4 и 6 ценовые категории</t>
  </si>
  <si>
    <t>СУММА ОБЪЕМОВ</t>
  </si>
  <si>
    <t>СУММА СТОИМОСТИ</t>
  </si>
  <si>
    <t>Полезный отпуск - без компенсации расхода</t>
  </si>
  <si>
    <t>Стоимость (э/э +мощность),тыс.руб.</t>
  </si>
  <si>
    <t>Объем э/э, тыс. кВт*ч</t>
  </si>
  <si>
    <t>Стоимость э/э, тыс.руб.</t>
  </si>
  <si>
    <t>ИТОГО</t>
  </si>
  <si>
    <t>Стоимость э/э</t>
  </si>
  <si>
    <t>Стоимость мощность</t>
  </si>
  <si>
    <t>Объем мощности</t>
  </si>
  <si>
    <t>Средняя цена, руб./кВт*ч</t>
  </si>
  <si>
    <t>Полезный отпуск - всего  (без учета расходов на компенсацию потерь), в том числе:</t>
  </si>
  <si>
    <t>Сумму объемов не складываем!!! Только сумму стоимости.</t>
  </si>
  <si>
    <t>Всего средняя цена на электроэнергию без учета расходов на компенсацию потерь (без НДС)</t>
  </si>
  <si>
    <t>Промышленные и приравненные к ним потребители (без НДС)</t>
  </si>
  <si>
    <t>Непромышленные и приравненные к ним потребители   (без НДС)</t>
  </si>
  <si>
    <t>Сельскохозяйственные товаро-производители (без НДС)</t>
  </si>
  <si>
    <t>Население, проживающее в городских населенных пунктах в домах, оборудованных в установленном порядке стационарными газовыми плитами и потребители, приравненные к населению (с НДС)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</si>
  <si>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устрановками и сельское население (с НДС)</t>
  </si>
  <si>
    <t xml:space="preserve">  декабрь 2012</t>
  </si>
  <si>
    <t>январь 2013</t>
  </si>
  <si>
    <t xml:space="preserve"> февраль 2013 </t>
  </si>
  <si>
    <t>март 2013</t>
  </si>
  <si>
    <t xml:space="preserve"> апрель 2013</t>
  </si>
  <si>
    <t xml:space="preserve"> май 2013</t>
  </si>
  <si>
    <t xml:space="preserve"> июнь 2013</t>
  </si>
  <si>
    <t xml:space="preserve"> июль 2013</t>
  </si>
  <si>
    <t xml:space="preserve"> август 2013</t>
  </si>
  <si>
    <t xml:space="preserve"> сентябрь 2013</t>
  </si>
  <si>
    <t xml:space="preserve"> октябрь 2013</t>
  </si>
  <si>
    <t xml:space="preserve"> ноябрь 2013</t>
  </si>
  <si>
    <t xml:space="preserve"> декабрь 2013</t>
  </si>
  <si>
    <t xml:space="preserve">Средневзвешанная одноставочная цена на электроэнергию, всего по Астраханской области </t>
  </si>
  <si>
    <t>* график изменения цен сформирован с учетом положений  постановления Правительства Российской Федерации № 442 от 04.05.2004 (в ред. Постановлений Правительства РФ от 28.12.2012 N 1449, от 30.12.2012 N 1482, от 30.01.2013 N 67, от 26.07.2013 N 630, от 31.07.2013 N 652, от 26.08.2013 N 737, от 27.08.2013 N 743, от 10.02.2014 N 95, с изм., внесенными решением ВАС РФ от 21.05.2013 N ВАС-15415/12) . Отражает средневзвешанную цену на электроэнергию с учетом всех ценовых категорий, применяемую к данной группе потребителей.</t>
  </si>
  <si>
    <t>Приложение № 1</t>
  </si>
  <si>
    <t>Приложение № 2</t>
  </si>
  <si>
    <t>Промышленные потребители</t>
  </si>
  <si>
    <t>Изменение средней цены на электрическую энергию по потребителям группы "прочие потребители" на территории Астраханской области за период декабрь 2014 года  и январь -май 2015 года (руб./кВт ч) *</t>
  </si>
  <si>
    <t>Вспомогательный расчет к графику</t>
  </si>
  <si>
    <t>темп роста дек.16 к декабрю15</t>
  </si>
  <si>
    <t>год</t>
  </si>
  <si>
    <t>темп роста май.17 к декабрю16</t>
  </si>
  <si>
    <t>темп роста май.17 к апрелю17</t>
  </si>
  <si>
    <t>Приложение № 2 к докладной записке</t>
  </si>
  <si>
    <t>к 01.17</t>
  </si>
  <si>
    <t>темп июля 2017 к июню 2017</t>
  </si>
  <si>
    <t>к 12.16</t>
  </si>
  <si>
    <t>Динамика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за декабрь 2016 года –июль 2017 года, руб./кВт.ч. (без НДС)</t>
  </si>
  <si>
    <t>Категории потребителей</t>
  </si>
  <si>
    <t>Средняя цена, руб./кВт*ч (без НДС)</t>
  </si>
  <si>
    <t>Категории группы "прочие потребители"</t>
  </si>
  <si>
    <t>Приложение № 1 е к докладной записке</t>
  </si>
  <si>
    <t>Главный специалист</t>
  </si>
  <si>
    <t>Приложение  к докладной записке</t>
  </si>
  <si>
    <t>Потребители с максимальной мощностью принадлежащих им энергопринимающих устройств до 670 кВт</t>
  </si>
  <si>
    <t>А.С. Калюжный</t>
  </si>
  <si>
    <t>Приложение № 1 к докладной записке</t>
  </si>
  <si>
    <t>Расчет средней цены на э/э для прочих потребителей Астраханской области по состоянию за сентябрь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</si>
  <si>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октябрь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</si>
  <si>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ноябрь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</si>
  <si>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декабрь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</si>
  <si>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Средняя цена, руб./кВт*ч (в т.ч. НДС 20%)</t>
  </si>
  <si>
    <t>700</t>
  </si>
  <si>
    <t>Расчет средней цены на э/э для прочих потребителей Астраханской области по состоянию за январь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</si>
  <si>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февраль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</si>
  <si>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март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</si>
  <si>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июнь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</si>
  <si>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Стоимость э/э, тыс. руб.</t>
  </si>
  <si>
    <t>Стоимость мощности, тыс. руб.</t>
  </si>
  <si>
    <t>Зав. Сектором</t>
  </si>
  <si>
    <t>Т.В. Уханова</t>
  </si>
  <si>
    <t>Объем мощности, тыс. кВт*ч</t>
  </si>
  <si>
    <t>НВВ</t>
  </si>
  <si>
    <t>Компенсация расхода электрической энергии на передачу сетевыми организациями (сверх балансовых показателей)</t>
  </si>
  <si>
    <t>Компенсация расхода электрической энергии на передачу сетевыми организациями (в пределах  балансовых показателей)</t>
  </si>
  <si>
    <t>темп роста к прошлому мес. (%)</t>
  </si>
  <si>
    <t>дек.21</t>
  </si>
  <si>
    <t>2022 год</t>
  </si>
  <si>
    <t>Объем мощности по передаче</t>
  </si>
  <si>
    <t>Стоимость мощность по передаче</t>
  </si>
  <si>
    <t>Стоимость (э/э +мощность), тыс.руб.</t>
  </si>
  <si>
    <t>200</t>
  </si>
  <si>
    <t>211</t>
  </si>
  <si>
    <t>221</t>
  </si>
  <si>
    <t>231</t>
  </si>
  <si>
    <t>241</t>
  </si>
  <si>
    <t>251</t>
  </si>
  <si>
    <t>261</t>
  </si>
  <si>
    <t>271</t>
  </si>
  <si>
    <t>300</t>
  </si>
  <si>
    <t>311</t>
  </si>
  <si>
    <t>321</t>
  </si>
  <si>
    <t>331</t>
  </si>
  <si>
    <t>341</t>
  </si>
  <si>
    <t>351</t>
  </si>
  <si>
    <t>361</t>
  </si>
  <si>
    <t>371</t>
  </si>
  <si>
    <t>381</t>
  </si>
  <si>
    <t>400</t>
  </si>
  <si>
    <t>411</t>
  </si>
  <si>
    <t>421</t>
  </si>
  <si>
    <t>431</t>
  </si>
  <si>
    <t>441</t>
  </si>
  <si>
    <t>451</t>
  </si>
  <si>
    <t>461</t>
  </si>
  <si>
    <t>471</t>
  </si>
  <si>
    <t>Компенсация расхода электрической энергии на передачу сетевыми организациями (в пределах балансовых показателей)</t>
  </si>
  <si>
    <r>
      <t>Считаем только поставку, ээ ГП потребителям по группам точек поставки,</t>
    </r>
    <r>
      <rPr>
        <b/>
        <i/>
        <sz val="30"/>
        <color theme="1"/>
        <rFont val="Calibri"/>
        <family val="2"/>
        <charset val="204"/>
        <scheme val="minor"/>
      </rPr>
      <t xml:space="preserve"> по которым определена зона деятельности ГП!!!!</t>
    </r>
  </si>
  <si>
    <t>Расчет средней цены на э/э для прочих потребителей Астраханской области 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</si>
  <si>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Темп роскта июнь 2022  к декабрю2021 %</t>
  </si>
  <si>
    <t>Темп роскта декабрь 2022  к декабрю2021 %</t>
  </si>
  <si>
    <t>первое полугодие 2022 года</t>
  </si>
  <si>
    <t>второе полугодие 2022 года</t>
  </si>
  <si>
    <t xml:space="preserve"> за  2022 год</t>
  </si>
  <si>
    <t>за 2021 год</t>
  </si>
  <si>
    <t>Темп роста</t>
  </si>
  <si>
    <t>Темп роста средней цены на э/э (без НДС) 2022 год к 2021, %</t>
  </si>
  <si>
    <t>Темп роста объема э/э за 2022 год к 2021 году, %</t>
  </si>
  <si>
    <t>Динамика изменения 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за 2022 год
(по данным форм 46 -ЭЭ)</t>
  </si>
  <si>
    <t>темп роста к январю  (%)</t>
  </si>
  <si>
    <t xml:space="preserve">минимум </t>
  </si>
  <si>
    <t xml:space="preserve">максимум </t>
  </si>
  <si>
    <t>темп роста к декабрь  к декабрю прошлого года (%)</t>
  </si>
  <si>
    <t>темп роста к декабрь  к июню прошлого года (%)</t>
  </si>
  <si>
    <t>Темп роскта декабрь 2022  к  июню 2022 %</t>
  </si>
  <si>
    <t>мин. значение за год</t>
  </si>
  <si>
    <t>макс. значение за год</t>
  </si>
  <si>
    <t xml:space="preserve">(руб./кВт.ч.) (без НДС)
</t>
  </si>
  <si>
    <t>(руб./кВт ч)  (без НДС)</t>
  </si>
  <si>
    <t xml:space="preserve">Изменение средней цены на электрическую энергию по потребителям группы "прочие потребители"гарантирующим поставщиком ПАО "Астраханская энергосбытовая компания"  на территории Астраханской области за период  декабрь2021-декабрь2022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</si>
</sst>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"/>
    <numFmt numFmtId="165" formatCode="0.0000"/>
    <numFmt numFmtId="166" formatCode="#,##0.0"/>
    <numFmt numFmtId="167" formatCode="#,##0.000"/>
    <numFmt numFmtId="168" formatCode="0.000"/>
    <numFmt numFmtId="170" formatCode="#,##0.00000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color indexed="63"/>
      <name val="Tahoma"/>
      <family val="2"/>
      <charset val="204"/>
    </font>
    <font>
      <sz val="10"/>
      <color indexed="63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indexed="63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9"/>
      <color indexed="63"/>
      <name val="Tahoma"/>
      <family val="2"/>
      <charset val="204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63"/>
      <name val="Tahoma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rgb="FFF757C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b/>
      <sz val="12"/>
      <color rgb="FFF757C9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color indexed="63"/>
      <name val="Tahoma"/>
      <family val="2"/>
      <charset val="204"/>
    </font>
    <font>
      <sz val="12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b/>
      <sz val="9"/>
      <color rgb="FF00B050"/>
      <name val="Times New Roman"/>
      <family val="1"/>
      <charset val="204"/>
    </font>
    <font>
      <b/>
      <sz val="12.5"/>
      <color rgb="FF00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b/>
      <sz val="16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i/>
      <sz val="9"/>
      <color theme="3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30"/>
      <color theme="1"/>
      <name val="Calibri"/>
      <family val="2"/>
      <scheme val="minor"/>
    </font>
    <font>
      <b/>
      <i/>
      <sz val="3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4EAEA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9" fontId="5" fillId="0" borderId="0" applyBorder="0">
      <alignment vertical="top"/>
    </xf>
    <xf numFmtId="0" fontId="3" fillId="0" borderId="0"/>
    <xf numFmtId="0" fontId="1" fillId="0" borderId="0" applyFill="0" applyBorder="0"/>
    <xf numFmtId="49" fontId="5" fillId="0" borderId="0" applyFill="0" applyBorder="0">
      <alignment vertical="top"/>
    </xf>
    <xf numFmtId="0" fontId="82" fillId="0" borderId="0" applyFill="0" applyBorder="0"/>
  </cellStyleXfs>
  <cellXfs count="436">
    <xf numFmtId="0" fontId="0" fillId="0" borderId="0" xfId="0"/>
    <xf numFmtId="0" fontId="0" fillId="0" borderId="0" xfId="0" applyAlignment="1"/>
    <xf numFmtId="0" fontId="0" fillId="0" borderId="0" xfId="0" applyAlignment="1">
      <alignment vertical="center" wrapText="1"/>
    </xf>
    <xf numFmtId="0" fontId="0" fillId="11" borderId="0" xfId="0" applyFill="1" applyBorder="1"/>
    <xf numFmtId="164" fontId="0" fillId="4" borderId="2" xfId="0" applyNumberFormat="1" applyFill="1" applyBorder="1"/>
    <xf numFmtId="0" fontId="0" fillId="7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1" fillId="13" borderId="2" xfId="1" applyNumberFormat="1" applyFont="1" applyFill="1" applyBorder="1" applyAlignment="1" applyProtection="1">
      <alignment horizontal="right" vertical="center"/>
    </xf>
    <xf numFmtId="164" fontId="8" fillId="12" borderId="5" xfId="1" applyNumberFormat="1" applyFont="1" applyFill="1" applyBorder="1" applyAlignment="1" applyProtection="1">
      <alignment horizontal="right" vertical="center"/>
    </xf>
    <xf numFmtId="164" fontId="7" fillId="12" borderId="5" xfId="1" applyNumberFormat="1" applyFont="1" applyFill="1" applyBorder="1" applyAlignment="1" applyProtection="1">
      <alignment horizontal="right" vertical="center"/>
    </xf>
    <xf numFmtId="0" fontId="0" fillId="11" borderId="0" xfId="0" applyFill="1" applyBorder="1" applyAlignment="1">
      <alignment horizontal="center" vertical="center" wrapText="1"/>
    </xf>
    <xf numFmtId="165" fontId="14" fillId="11" borderId="0" xfId="0" applyNumberFormat="1" applyFont="1" applyFill="1" applyBorder="1" applyAlignment="1">
      <alignment horizontal="center" vertical="center"/>
    </xf>
    <xf numFmtId="165" fontId="17" fillId="11" borderId="0" xfId="0" applyNumberFormat="1" applyFont="1" applyFill="1" applyBorder="1" applyAlignment="1">
      <alignment horizontal="center" vertical="center"/>
    </xf>
    <xf numFmtId="164" fontId="11" fillId="11" borderId="0" xfId="1" applyNumberFormat="1" applyFont="1" applyFill="1" applyBorder="1" applyAlignment="1" applyProtection="1">
      <alignment horizontal="right" vertical="center"/>
    </xf>
    <xf numFmtId="164" fontId="7" fillId="11" borderId="0" xfId="1" applyNumberFormat="1" applyFont="1" applyFill="1" applyBorder="1" applyAlignment="1" applyProtection="1">
      <alignment horizontal="right" vertical="center"/>
    </xf>
    <xf numFmtId="165" fontId="6" fillId="11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11" borderId="0" xfId="0" applyFont="1" applyFill="1" applyBorder="1" applyAlignment="1">
      <alignment vertical="center"/>
    </xf>
    <xf numFmtId="164" fontId="0" fillId="0" borderId="2" xfId="0" applyNumberFormat="1" applyBorder="1"/>
    <xf numFmtId="164" fontId="4" fillId="11" borderId="0" xfId="1" applyNumberFormat="1" applyFont="1" applyFill="1" applyBorder="1" applyAlignment="1" applyProtection="1">
      <alignment horizontal="right"/>
      <protection locked="0"/>
    </xf>
    <xf numFmtId="0" fontId="18" fillId="16" borderId="0" xfId="0" applyNumberFormat="1" applyFont="1" applyFill="1"/>
    <xf numFmtId="0" fontId="19" fillId="16" borderId="0" xfId="0" applyNumberFormat="1" applyFont="1" applyFill="1"/>
    <xf numFmtId="164" fontId="21" fillId="12" borderId="2" xfId="1" applyNumberFormat="1" applyFont="1" applyFill="1" applyBorder="1" applyAlignment="1" applyProtection="1">
      <alignment horizontal="right" vertical="center"/>
    </xf>
    <xf numFmtId="0" fontId="0" fillId="7" borderId="19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4" fillId="13" borderId="2" xfId="1" applyNumberFormat="1" applyFont="1" applyFill="1" applyBorder="1" applyAlignment="1" applyProtection="1">
      <alignment horizontal="right" vertical="center" wrapText="1"/>
      <protection locked="0"/>
    </xf>
    <xf numFmtId="164" fontId="4" fillId="13" borderId="2" xfId="1" applyNumberFormat="1" applyFont="1" applyFill="1" applyBorder="1" applyAlignment="1" applyProtection="1">
      <alignment horizontal="right" vertical="center"/>
      <protection locked="0"/>
    </xf>
    <xf numFmtId="164" fontId="4" fillId="13" borderId="2" xfId="1" applyNumberFormat="1" applyFont="1" applyFill="1" applyBorder="1" applyAlignment="1" applyProtection="1">
      <alignment horizontal="right"/>
      <protection locked="0"/>
    </xf>
    <xf numFmtId="164" fontId="10" fillId="2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4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/>
    <xf numFmtId="164" fontId="0" fillId="4" borderId="3" xfId="0" applyNumberFormat="1" applyFill="1" applyBorder="1"/>
    <xf numFmtId="164" fontId="6" fillId="2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6" fillId="17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/>
    <xf numFmtId="164" fontId="12" fillId="4" borderId="3" xfId="0" applyNumberFormat="1" applyFont="1" applyFill="1" applyBorder="1"/>
    <xf numFmtId="164" fontId="0" fillId="0" borderId="0" xfId="0" applyNumberFormat="1"/>
    <xf numFmtId="164" fontId="6" fillId="4" borderId="3" xfId="0" applyNumberFormat="1" applyFont="1" applyFill="1" applyBorder="1" applyAlignment="1">
      <alignment horizontal="center" vertical="center"/>
    </xf>
    <xf numFmtId="164" fontId="0" fillId="13" borderId="6" xfId="0" applyNumberFormat="1" applyFill="1" applyBorder="1"/>
    <xf numFmtId="164" fontId="0" fillId="13" borderId="2" xfId="0" applyNumberFormat="1" applyFill="1" applyBorder="1"/>
    <xf numFmtId="164" fontId="6" fillId="13" borderId="2" xfId="0" applyNumberFormat="1" applyFont="1" applyFill="1" applyBorder="1"/>
    <xf numFmtId="164" fontId="23" fillId="13" borderId="2" xfId="0" applyNumberFormat="1" applyFont="1" applyFill="1" applyBorder="1"/>
    <xf numFmtId="164" fontId="0" fillId="11" borderId="0" xfId="0" applyNumberFormat="1" applyFill="1" applyBorder="1"/>
    <xf numFmtId="0" fontId="3" fillId="18" borderId="2" xfId="3" applyFill="1" applyBorder="1" applyAlignment="1">
      <alignment horizontal="center" vertical="center" wrapText="1"/>
    </xf>
    <xf numFmtId="0" fontId="3" fillId="0" borderId="2" xfId="3" applyBorder="1" applyAlignment="1">
      <alignment horizontal="center" vertical="center" wrapText="1"/>
    </xf>
    <xf numFmtId="0" fontId="3" fillId="0" borderId="21" xfId="3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6" fillId="18" borderId="2" xfId="3" applyFont="1" applyFill="1" applyBorder="1" applyAlignment="1">
      <alignment horizontal="center" vertical="center" wrapText="1"/>
    </xf>
    <xf numFmtId="0" fontId="23" fillId="0" borderId="2" xfId="0" applyFont="1" applyBorder="1"/>
    <xf numFmtId="0" fontId="0" fillId="0" borderId="3" xfId="0" applyBorder="1" applyAlignment="1">
      <alignment wrapText="1"/>
    </xf>
    <xf numFmtId="0" fontId="23" fillId="0" borderId="3" xfId="0" applyFont="1" applyBorder="1"/>
    <xf numFmtId="0" fontId="0" fillId="0" borderId="3" xfId="0" applyBorder="1"/>
    <xf numFmtId="17" fontId="0" fillId="18" borderId="3" xfId="0" applyNumberFormat="1" applyFill="1" applyBorder="1" applyAlignment="1">
      <alignment wrapText="1"/>
    </xf>
    <xf numFmtId="164" fontId="9" fillId="2" borderId="2" xfId="0" applyNumberFormat="1" applyFont="1" applyFill="1" applyBorder="1" applyAlignment="1">
      <alignment horizontal="center" vertical="center"/>
    </xf>
    <xf numFmtId="0" fontId="27" fillId="0" borderId="0" xfId="0" applyFont="1"/>
    <xf numFmtId="164" fontId="13" fillId="13" borderId="2" xfId="0" applyNumberFormat="1" applyFont="1" applyFill="1" applyBorder="1" applyAlignment="1">
      <alignment horizontal="center" vertical="center"/>
    </xf>
    <xf numFmtId="164" fontId="14" fillId="13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164" fontId="19" fillId="16" borderId="0" xfId="0" applyNumberFormat="1" applyFont="1" applyFill="1"/>
    <xf numFmtId="164" fontId="9" fillId="13" borderId="2" xfId="0" applyNumberFormat="1" applyFont="1" applyFill="1" applyBorder="1" applyAlignment="1">
      <alignment horizontal="center" vertical="center"/>
    </xf>
    <xf numFmtId="164" fontId="6" fillId="13" borderId="0" xfId="0" applyNumberFormat="1" applyFont="1" applyFill="1" applyBorder="1" applyAlignment="1">
      <alignment horizontal="center" vertical="center"/>
    </xf>
    <xf numFmtId="164" fontId="0" fillId="13" borderId="0" xfId="0" applyNumberFormat="1" applyFill="1"/>
    <xf numFmtId="164" fontId="28" fillId="2" borderId="2" xfId="0" applyNumberFormat="1" applyFont="1" applyFill="1" applyBorder="1" applyAlignment="1">
      <alignment horizontal="center" vertical="center"/>
    </xf>
    <xf numFmtId="49" fontId="30" fillId="5" borderId="2" xfId="2" applyFont="1" applyFill="1" applyBorder="1" applyAlignment="1">
      <alignment vertical="center" wrapText="1"/>
    </xf>
    <xf numFmtId="49" fontId="31" fillId="5" borderId="2" xfId="2" applyFont="1" applyFill="1" applyBorder="1" applyAlignment="1">
      <alignment vertical="center" wrapText="1"/>
    </xf>
    <xf numFmtId="17" fontId="0" fillId="18" borderId="17" xfId="0" applyNumberFormat="1" applyFill="1" applyBorder="1" applyAlignment="1">
      <alignment wrapText="1"/>
    </xf>
    <xf numFmtId="0" fontId="0" fillId="0" borderId="24" xfId="0" applyBorder="1"/>
    <xf numFmtId="17" fontId="29" fillId="9" borderId="2" xfId="0" applyNumberFormat="1" applyFont="1" applyFill="1" applyBorder="1" applyAlignment="1">
      <alignment vertical="center"/>
    </xf>
    <xf numFmtId="167" fontId="0" fillId="5" borderId="3" xfId="0" applyNumberFormat="1" applyFill="1" applyBorder="1" applyAlignment="1">
      <alignment vertical="center"/>
    </xf>
    <xf numFmtId="167" fontId="0" fillId="5" borderId="22" xfId="0" applyNumberFormat="1" applyFill="1" applyBorder="1" applyAlignment="1">
      <alignment vertical="center"/>
    </xf>
    <xf numFmtId="167" fontId="0" fillId="5" borderId="23" xfId="0" applyNumberFormat="1" applyFill="1" applyBorder="1" applyAlignment="1">
      <alignment vertical="center"/>
    </xf>
    <xf numFmtId="164" fontId="21" fillId="13" borderId="2" xfId="1" applyNumberFormat="1" applyFont="1" applyFill="1" applyBorder="1" applyAlignment="1" applyProtection="1">
      <alignment horizontal="right" vertical="center" wrapText="1"/>
      <protection locked="0"/>
    </xf>
    <xf numFmtId="164" fontId="0" fillId="4" borderId="2" xfId="0" applyNumberFormat="1" applyFill="1" applyBorder="1" applyAlignment="1">
      <alignment vertical="center"/>
    </xf>
    <xf numFmtId="0" fontId="27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9" fillId="4" borderId="2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32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164" fontId="7" fillId="13" borderId="5" xfId="1" applyNumberFormat="1" applyFont="1" applyFill="1" applyBorder="1" applyAlignment="1" applyProtection="1">
      <alignment horizontal="right" vertical="center"/>
    </xf>
    <xf numFmtId="17" fontId="34" fillId="9" borderId="2" xfId="0" applyNumberFormat="1" applyFont="1" applyFill="1" applyBorder="1" applyAlignment="1">
      <alignment horizontal="center" vertical="center" wrapText="1"/>
    </xf>
    <xf numFmtId="17" fontId="35" fillId="4" borderId="2" xfId="0" applyNumberFormat="1" applyFont="1" applyFill="1" applyBorder="1" applyAlignment="1">
      <alignment horizontal="center" vertical="center"/>
    </xf>
    <xf numFmtId="168" fontId="0" fillId="5" borderId="2" xfId="0" applyNumberForma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2" fontId="37" fillId="0" borderId="2" xfId="0" applyNumberFormat="1" applyFont="1" applyBorder="1" applyAlignment="1">
      <alignment horizontal="center" vertical="center" wrapText="1"/>
    </xf>
    <xf numFmtId="164" fontId="4" fillId="11" borderId="2" xfId="1" applyNumberFormat="1" applyFont="1" applyFill="1" applyBorder="1" applyAlignment="1" applyProtection="1">
      <alignment horizontal="right"/>
      <protection locked="0"/>
    </xf>
    <xf numFmtId="167" fontId="0" fillId="5" borderId="2" xfId="0" applyNumberFormat="1" applyFill="1" applyBorder="1" applyAlignment="1">
      <alignment vertical="center"/>
    </xf>
    <xf numFmtId="17" fontId="0" fillId="18" borderId="0" xfId="0" applyNumberFormat="1" applyFill="1" applyBorder="1" applyAlignment="1">
      <alignment wrapText="1"/>
    </xf>
    <xf numFmtId="168" fontId="0" fillId="5" borderId="0" xfId="0" applyNumberFormat="1" applyFill="1" applyBorder="1" applyAlignment="1">
      <alignment horizontal="center" vertical="center"/>
    </xf>
    <xf numFmtId="165" fontId="29" fillId="0" borderId="2" xfId="0" applyNumberFormat="1" applyFont="1" applyFill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 wrapText="1"/>
    </xf>
    <xf numFmtId="165" fontId="29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27" fillId="0" borderId="0" xfId="0" applyFont="1" applyAlignment="1"/>
    <xf numFmtId="4" fontId="25" fillId="0" borderId="2" xfId="0" applyNumberFormat="1" applyFont="1" applyBorder="1" applyAlignment="1">
      <alignment horizontal="center" vertical="center" wrapText="1"/>
    </xf>
    <xf numFmtId="164" fontId="6" fillId="11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7" fillId="11" borderId="0" xfId="0" applyFont="1" applyFill="1" applyBorder="1" applyAlignment="1">
      <alignment wrapText="1"/>
    </xf>
    <xf numFmtId="0" fontId="0" fillId="11" borderId="11" xfId="0" applyFill="1" applyBorder="1"/>
    <xf numFmtId="0" fontId="0" fillId="11" borderId="0" xfId="0" applyFill="1" applyBorder="1" applyAlignment="1">
      <alignment vertical="center" wrapText="1"/>
    </xf>
    <xf numFmtId="0" fontId="2" fillId="11" borderId="0" xfId="0" applyFont="1" applyFill="1" applyBorder="1" applyAlignment="1">
      <alignment horizontal="center" vertical="center"/>
    </xf>
    <xf numFmtId="164" fontId="14" fillId="11" borderId="0" xfId="0" applyNumberFormat="1" applyFont="1" applyFill="1" applyBorder="1" applyAlignment="1">
      <alignment horizontal="center" vertical="center"/>
    </xf>
    <xf numFmtId="164" fontId="17" fillId="11" borderId="0" xfId="0" applyNumberFormat="1" applyFont="1" applyFill="1" applyBorder="1" applyAlignment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/>
    </xf>
    <xf numFmtId="164" fontId="24" fillId="11" borderId="0" xfId="1" applyNumberFormat="1" applyFont="1" applyFill="1" applyBorder="1" applyAlignment="1" applyProtection="1">
      <alignment horizontal="right" vertical="center"/>
    </xf>
    <xf numFmtId="164" fontId="19" fillId="11" borderId="0" xfId="0" applyNumberFormat="1" applyFont="1" applyFill="1" applyBorder="1"/>
    <xf numFmtId="0" fontId="19" fillId="11" borderId="0" xfId="0" applyNumberFormat="1" applyFont="1" applyFill="1" applyBorder="1" applyAlignment="1">
      <alignment horizontal="right"/>
    </xf>
    <xf numFmtId="166" fontId="0" fillId="11" borderId="0" xfId="0" applyNumberFormat="1" applyFill="1" applyBorder="1"/>
    <xf numFmtId="164" fontId="0" fillId="0" borderId="0" xfId="0" applyNumberFormat="1" applyBorder="1"/>
    <xf numFmtId="0" fontId="0" fillId="7" borderId="26" xfId="0" applyFill="1" applyBorder="1" applyAlignment="1">
      <alignment horizontal="center" vertical="center" wrapText="1"/>
    </xf>
    <xf numFmtId="164" fontId="0" fillId="13" borderId="18" xfId="0" applyNumberFormat="1" applyFill="1" applyBorder="1"/>
    <xf numFmtId="164" fontId="0" fillId="13" borderId="4" xfId="0" applyNumberFormat="1" applyFill="1" applyBorder="1"/>
    <xf numFmtId="164" fontId="14" fillId="13" borderId="4" xfId="0" applyNumberFormat="1" applyFont="1" applyFill="1" applyBorder="1" applyAlignment="1">
      <alignment horizontal="center" vertical="center"/>
    </xf>
    <xf numFmtId="164" fontId="13" fillId="13" borderId="4" xfId="0" applyNumberFormat="1" applyFont="1" applyFill="1" applyBorder="1" applyAlignment="1">
      <alignment horizontal="center" vertical="center"/>
    </xf>
    <xf numFmtId="164" fontId="9" fillId="13" borderId="4" xfId="0" applyNumberFormat="1" applyFont="1" applyFill="1" applyBorder="1" applyAlignment="1">
      <alignment horizontal="center" vertical="center"/>
    </xf>
    <xf numFmtId="164" fontId="21" fillId="12" borderId="4" xfId="1" applyNumberFormat="1" applyFont="1" applyFill="1" applyBorder="1" applyAlignment="1" applyProtection="1">
      <alignment horizontal="right" vertical="center"/>
    </xf>
    <xf numFmtId="0" fontId="19" fillId="11" borderId="0" xfId="0" applyNumberFormat="1" applyFont="1" applyFill="1" applyBorder="1"/>
    <xf numFmtId="0" fontId="19" fillId="16" borderId="0" xfId="0" applyNumberFormat="1" applyFont="1" applyFill="1" applyBorder="1"/>
    <xf numFmtId="164" fontId="2" fillId="4" borderId="2" xfId="0" applyNumberFormat="1" applyFont="1" applyFill="1" applyBorder="1" applyAlignment="1">
      <alignment vertical="center"/>
    </xf>
    <xf numFmtId="164" fontId="2" fillId="0" borderId="2" xfId="0" applyNumberFormat="1" applyFont="1" applyBorder="1"/>
    <xf numFmtId="0" fontId="0" fillId="11" borderId="0" xfId="0" applyFill="1"/>
    <xf numFmtId="17" fontId="0" fillId="13" borderId="3" xfId="0" applyNumberFormat="1" applyFill="1" applyBorder="1" applyAlignment="1">
      <alignment wrapText="1"/>
    </xf>
    <xf numFmtId="0" fontId="36" fillId="0" borderId="2" xfId="0" applyFont="1" applyBorder="1" applyAlignment="1">
      <alignment horizontal="center" vertical="center" wrapText="1"/>
    </xf>
    <xf numFmtId="0" fontId="27" fillId="0" borderId="0" xfId="0" applyFont="1" applyAlignment="1"/>
    <xf numFmtId="0" fontId="25" fillId="0" borderId="0" xfId="0" applyFont="1" applyAlignment="1">
      <alignment horizontal="center" vertical="center" wrapText="1"/>
    </xf>
    <xf numFmtId="49" fontId="30" fillId="11" borderId="0" xfId="2" applyFont="1" applyFill="1" applyBorder="1" applyAlignment="1">
      <alignment vertical="center" wrapText="1"/>
    </xf>
    <xf numFmtId="0" fontId="27" fillId="0" borderId="0" xfId="0" applyFont="1" applyAlignment="1">
      <alignment wrapText="1"/>
    </xf>
    <xf numFmtId="0" fontId="19" fillId="16" borderId="0" xfId="0" applyNumberFormat="1" applyFont="1" applyFill="1" applyAlignment="1">
      <alignment horizontal="right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0" fontId="27" fillId="0" borderId="0" xfId="0" applyFont="1" applyAlignment="1"/>
    <xf numFmtId="0" fontId="27" fillId="0" borderId="0" xfId="0" applyFont="1" applyAlignment="1">
      <alignment horizontal="right"/>
    </xf>
    <xf numFmtId="0" fontId="39" fillId="0" borderId="0" xfId="0" applyFont="1" applyAlignment="1">
      <alignment horizontal="right" wrapText="1"/>
    </xf>
    <xf numFmtId="0" fontId="29" fillId="0" borderId="0" xfId="0" applyFont="1"/>
    <xf numFmtId="0" fontId="29" fillId="0" borderId="0" xfId="0" applyFont="1" applyAlignment="1"/>
    <xf numFmtId="164" fontId="41" fillId="12" borderId="2" xfId="1" applyNumberFormat="1" applyFont="1" applyFill="1" applyBorder="1" applyAlignment="1" applyProtection="1">
      <alignment horizontal="right" vertical="center"/>
    </xf>
    <xf numFmtId="0" fontId="29" fillId="11" borderId="0" xfId="0" applyFont="1" applyFill="1"/>
    <xf numFmtId="0" fontId="29" fillId="0" borderId="0" xfId="0" applyFont="1" applyAlignment="1">
      <alignment horizontal="right"/>
    </xf>
    <xf numFmtId="0" fontId="29" fillId="11" borderId="0" xfId="0" applyFont="1" applyFill="1" applyBorder="1"/>
    <xf numFmtId="0" fontId="42" fillId="0" borderId="0" xfId="0" applyFont="1" applyBorder="1" applyAlignment="1">
      <alignment horizontal="center"/>
    </xf>
    <xf numFmtId="0" fontId="43" fillId="5" borderId="15" xfId="0" applyFont="1" applyFill="1" applyBorder="1" applyAlignment="1">
      <alignment vertical="center"/>
    </xf>
    <xf numFmtId="0" fontId="43" fillId="5" borderId="16" xfId="0" applyFont="1" applyFill="1" applyBorder="1" applyAlignment="1">
      <alignment vertical="center"/>
    </xf>
    <xf numFmtId="0" fontId="29" fillId="7" borderId="4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49" fontId="44" fillId="5" borderId="1" xfId="2" applyFont="1" applyFill="1" applyBorder="1" applyAlignment="1">
      <alignment vertical="center" wrapText="1"/>
    </xf>
    <xf numFmtId="49" fontId="44" fillId="10" borderId="1" xfId="2" applyFont="1" applyFill="1" applyBorder="1" applyAlignment="1">
      <alignment horizontal="center" vertical="center" wrapText="1"/>
    </xf>
    <xf numFmtId="164" fontId="31" fillId="2" borderId="2" xfId="0" applyNumberFormat="1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 vertical="center"/>
    </xf>
    <xf numFmtId="166" fontId="31" fillId="3" borderId="2" xfId="0" applyNumberFormat="1" applyFont="1" applyFill="1" applyBorder="1" applyAlignment="1">
      <alignment horizontal="center" vertical="center"/>
    </xf>
    <xf numFmtId="164" fontId="45" fillId="3" borderId="2" xfId="0" applyNumberFormat="1" applyFont="1" applyFill="1" applyBorder="1" applyAlignment="1">
      <alignment horizontal="center" vertical="center"/>
    </xf>
    <xf numFmtId="164" fontId="46" fillId="2" borderId="2" xfId="0" applyNumberFormat="1" applyFont="1" applyFill="1" applyBorder="1" applyAlignment="1">
      <alignment horizontal="center" vertical="center"/>
    </xf>
    <xf numFmtId="164" fontId="46" fillId="4" borderId="2" xfId="0" applyNumberFormat="1" applyFont="1" applyFill="1" applyBorder="1" applyAlignment="1">
      <alignment horizontal="center" vertical="center"/>
    </xf>
    <xf numFmtId="164" fontId="46" fillId="3" borderId="2" xfId="0" applyNumberFormat="1" applyFont="1" applyFill="1" applyBorder="1" applyAlignment="1">
      <alignment horizontal="center" vertical="center"/>
    </xf>
    <xf numFmtId="164" fontId="29" fillId="2" borderId="2" xfId="0" applyNumberFormat="1" applyFont="1" applyFill="1" applyBorder="1"/>
    <xf numFmtId="164" fontId="29" fillId="4" borderId="3" xfId="0" applyNumberFormat="1" applyFont="1" applyFill="1" applyBorder="1"/>
    <xf numFmtId="49" fontId="47" fillId="5" borderId="1" xfId="2" applyFont="1" applyFill="1" applyBorder="1" applyAlignment="1">
      <alignment vertical="center" wrapText="1"/>
    </xf>
    <xf numFmtId="49" fontId="47" fillId="10" borderId="1" xfId="2" applyFont="1" applyFill="1" applyBorder="1" applyAlignment="1">
      <alignment horizontal="center" vertical="center" wrapText="1"/>
    </xf>
    <xf numFmtId="164" fontId="30" fillId="2" borderId="2" xfId="0" applyNumberFormat="1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164" fontId="19" fillId="3" borderId="2" xfId="0" applyNumberFormat="1" applyFont="1" applyFill="1" applyBorder="1" applyAlignment="1">
      <alignment horizontal="center" vertical="center"/>
    </xf>
    <xf numFmtId="164" fontId="31" fillId="17" borderId="2" xfId="0" applyNumberFormat="1" applyFont="1" applyFill="1" applyBorder="1" applyAlignment="1">
      <alignment horizontal="center" vertical="center"/>
    </xf>
    <xf numFmtId="164" fontId="30" fillId="17" borderId="2" xfId="0" applyNumberFormat="1" applyFont="1" applyFill="1" applyBorder="1" applyAlignment="1">
      <alignment horizontal="center" vertical="center"/>
    </xf>
    <xf numFmtId="164" fontId="30" fillId="4" borderId="2" xfId="0" applyNumberFormat="1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164" fontId="19" fillId="4" borderId="2" xfId="0" applyNumberFormat="1" applyFont="1" applyFill="1" applyBorder="1" applyAlignment="1">
      <alignment horizontal="center" vertical="center"/>
    </xf>
    <xf numFmtId="164" fontId="46" fillId="17" borderId="2" xfId="0" applyNumberFormat="1" applyFont="1" applyFill="1" applyBorder="1" applyAlignment="1">
      <alignment horizontal="center" vertical="center"/>
    </xf>
    <xf numFmtId="164" fontId="30" fillId="17" borderId="21" xfId="0" applyNumberFormat="1" applyFont="1" applyFill="1" applyBorder="1" applyAlignment="1">
      <alignment horizontal="center" vertical="center"/>
    </xf>
    <xf numFmtId="49" fontId="48" fillId="5" borderId="2" xfId="2" applyFont="1" applyFill="1" applyBorder="1" applyAlignment="1">
      <alignment vertical="center" wrapText="1"/>
    </xf>
    <xf numFmtId="49" fontId="44" fillId="10" borderId="2" xfId="2" applyFont="1" applyFill="1" applyBorder="1" applyAlignment="1">
      <alignment horizontal="center" vertical="center" wrapText="1"/>
    </xf>
    <xf numFmtId="164" fontId="49" fillId="13" borderId="2" xfId="1" applyNumberFormat="1" applyFont="1" applyFill="1" applyBorder="1" applyAlignment="1" applyProtection="1">
      <alignment horizontal="right" vertical="center"/>
    </xf>
    <xf numFmtId="164" fontId="43" fillId="2" borderId="2" xfId="0" applyNumberFormat="1" applyFont="1" applyFill="1" applyBorder="1"/>
    <xf numFmtId="164" fontId="43" fillId="4" borderId="3" xfId="0" applyNumberFormat="1" applyFont="1" applyFill="1" applyBorder="1"/>
    <xf numFmtId="164" fontId="50" fillId="13" borderId="2" xfId="1" applyNumberFormat="1" applyFont="1" applyFill="1" applyBorder="1" applyAlignment="1" applyProtection="1">
      <alignment horizontal="right" vertical="center"/>
    </xf>
    <xf numFmtId="49" fontId="48" fillId="5" borderId="13" xfId="2" applyFont="1" applyFill="1" applyBorder="1" applyAlignment="1">
      <alignment vertical="center" wrapText="1"/>
    </xf>
    <xf numFmtId="49" fontId="47" fillId="10" borderId="13" xfId="2" applyFont="1" applyFill="1" applyBorder="1" applyAlignment="1">
      <alignment horizontal="center" vertical="center" wrapText="1"/>
    </xf>
    <xf numFmtId="164" fontId="51" fillId="12" borderId="5" xfId="1" applyNumberFormat="1" applyFont="1" applyFill="1" applyBorder="1" applyAlignment="1" applyProtection="1">
      <alignment horizontal="right" vertical="center"/>
    </xf>
    <xf numFmtId="164" fontId="52" fillId="12" borderId="5" xfId="1" applyNumberFormat="1" applyFont="1" applyFill="1" applyBorder="1" applyAlignment="1" applyProtection="1">
      <alignment horizontal="right" vertical="center"/>
    </xf>
    <xf numFmtId="164" fontId="29" fillId="0" borderId="0" xfId="0" applyNumberFormat="1" applyFont="1"/>
    <xf numFmtId="164" fontId="51" fillId="12" borderId="2" xfId="1" applyNumberFormat="1" applyFont="1" applyFill="1" applyBorder="1" applyAlignment="1" applyProtection="1">
      <alignment horizontal="right" vertical="center"/>
    </xf>
    <xf numFmtId="164" fontId="52" fillId="12" borderId="2" xfId="1" applyNumberFormat="1" applyFont="1" applyFill="1" applyBorder="1" applyAlignment="1" applyProtection="1">
      <alignment horizontal="right" vertical="center"/>
    </xf>
    <xf numFmtId="49" fontId="47" fillId="5" borderId="2" xfId="2" applyFont="1" applyFill="1" applyBorder="1" applyAlignment="1">
      <alignment vertical="center" wrapText="1"/>
    </xf>
    <xf numFmtId="164" fontId="30" fillId="4" borderId="3" xfId="0" applyNumberFormat="1" applyFont="1" applyFill="1" applyBorder="1" applyAlignment="1">
      <alignment horizontal="center" vertical="center"/>
    </xf>
    <xf numFmtId="166" fontId="30" fillId="4" borderId="2" xfId="0" applyNumberFormat="1" applyFont="1" applyFill="1" applyBorder="1" applyAlignment="1">
      <alignment horizontal="center" vertical="center"/>
    </xf>
    <xf numFmtId="49" fontId="47" fillId="10" borderId="12" xfId="2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43" fillId="5" borderId="2" xfId="0" applyFont="1" applyFill="1" applyBorder="1" applyAlignment="1">
      <alignment vertical="center"/>
    </xf>
    <xf numFmtId="49" fontId="44" fillId="5" borderId="2" xfId="2" applyFont="1" applyFill="1" applyBorder="1" applyAlignment="1">
      <alignment vertical="center" wrapText="1"/>
    </xf>
    <xf numFmtId="166" fontId="31" fillId="4" borderId="2" xfId="0" applyNumberFormat="1" applyFont="1" applyFill="1" applyBorder="1" applyAlignment="1">
      <alignment horizontal="center" vertical="center"/>
    </xf>
    <xf numFmtId="164" fontId="29" fillId="4" borderId="2" xfId="0" applyNumberFormat="1" applyFont="1" applyFill="1" applyBorder="1"/>
    <xf numFmtId="49" fontId="47" fillId="10" borderId="2" xfId="2" applyFont="1" applyFill="1" applyBorder="1" applyAlignment="1">
      <alignment horizontal="center" vertical="center" wrapText="1"/>
    </xf>
    <xf numFmtId="166" fontId="30" fillId="2" borderId="2" xfId="0" applyNumberFormat="1" applyFont="1" applyFill="1" applyBorder="1" applyAlignment="1">
      <alignment horizontal="center" vertical="center"/>
    </xf>
    <xf numFmtId="166" fontId="31" fillId="17" borderId="2" xfId="0" applyNumberFormat="1" applyFont="1" applyFill="1" applyBorder="1" applyAlignment="1">
      <alignment horizontal="center" vertical="center"/>
    </xf>
    <xf numFmtId="164" fontId="53" fillId="2" borderId="2" xfId="0" applyNumberFormat="1" applyFont="1" applyFill="1" applyBorder="1" applyAlignment="1">
      <alignment horizontal="center" vertical="center"/>
    </xf>
    <xf numFmtId="164" fontId="43" fillId="4" borderId="2" xfId="0" applyNumberFormat="1" applyFont="1" applyFill="1" applyBorder="1"/>
    <xf numFmtId="164" fontId="29" fillId="0" borderId="2" xfId="0" applyNumberFormat="1" applyFont="1" applyBorder="1"/>
    <xf numFmtId="165" fontId="46" fillId="11" borderId="2" xfId="0" applyNumberFormat="1" applyFont="1" applyFill="1" applyBorder="1" applyAlignment="1">
      <alignment horizontal="center" vertical="center"/>
    </xf>
    <xf numFmtId="166" fontId="31" fillId="2" borderId="2" xfId="0" applyNumberFormat="1" applyFont="1" applyFill="1" applyBorder="1" applyAlignment="1">
      <alignment horizontal="center" vertical="center"/>
    </xf>
    <xf numFmtId="3" fontId="30" fillId="2" borderId="2" xfId="0" applyNumberFormat="1" applyFont="1" applyFill="1" applyBorder="1" applyAlignment="1">
      <alignment horizontal="center" vertical="center"/>
    </xf>
    <xf numFmtId="164" fontId="30" fillId="11" borderId="0" xfId="0" applyNumberFormat="1" applyFont="1" applyFill="1" applyBorder="1" applyAlignment="1">
      <alignment horizontal="center" vertical="center"/>
    </xf>
    <xf numFmtId="166" fontId="30" fillId="17" borderId="2" xfId="0" applyNumberFormat="1" applyFont="1" applyFill="1" applyBorder="1" applyAlignment="1">
      <alignment horizontal="center" vertical="center"/>
    </xf>
    <xf numFmtId="164" fontId="31" fillId="13" borderId="2" xfId="1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/>
    </xf>
    <xf numFmtId="0" fontId="19" fillId="16" borderId="0" xfId="0" applyNumberFormat="1" applyFont="1" applyFill="1" applyAlignment="1">
      <alignment horizontal="right"/>
    </xf>
    <xf numFmtId="166" fontId="46" fillId="2" borderId="2" xfId="0" applyNumberFormat="1" applyFont="1" applyFill="1" applyBorder="1" applyAlignment="1">
      <alignment horizontal="center" vertical="center"/>
    </xf>
    <xf numFmtId="166" fontId="46" fillId="4" borderId="2" xfId="0" applyNumberFormat="1" applyFont="1" applyFill="1" applyBorder="1" applyAlignment="1">
      <alignment horizontal="center" vertical="center"/>
    </xf>
    <xf numFmtId="166" fontId="19" fillId="2" borderId="2" xfId="0" applyNumberFormat="1" applyFont="1" applyFill="1" applyBorder="1" applyAlignment="1">
      <alignment horizontal="center" vertical="center"/>
    </xf>
    <xf numFmtId="3" fontId="19" fillId="4" borderId="2" xfId="0" applyNumberFormat="1" applyFont="1" applyFill="1" applyBorder="1" applyAlignment="1">
      <alignment horizontal="center" vertical="center"/>
    </xf>
    <xf numFmtId="166" fontId="29" fillId="11" borderId="0" xfId="0" applyNumberFormat="1" applyFont="1" applyFill="1" applyBorder="1"/>
    <xf numFmtId="164" fontId="29" fillId="0" borderId="0" xfId="0" applyNumberFormat="1" applyFont="1" applyBorder="1"/>
    <xf numFmtId="0" fontId="29" fillId="0" borderId="0" xfId="0" applyFont="1" applyBorder="1"/>
    <xf numFmtId="167" fontId="6" fillId="2" borderId="2" xfId="0" applyNumberFormat="1" applyFont="1" applyFill="1" applyBorder="1" applyAlignment="1">
      <alignment horizontal="center" vertical="center"/>
    </xf>
    <xf numFmtId="167" fontId="21" fillId="12" borderId="2" xfId="1" applyNumberFormat="1" applyFont="1" applyFill="1" applyBorder="1" applyAlignment="1" applyProtection="1">
      <alignment horizontal="right" vertical="center"/>
    </xf>
    <xf numFmtId="167" fontId="8" fillId="12" borderId="5" xfId="1" applyNumberFormat="1" applyFont="1" applyFill="1" applyBorder="1" applyAlignment="1" applyProtection="1">
      <alignment horizontal="right" vertical="center"/>
    </xf>
    <xf numFmtId="167" fontId="6" fillId="4" borderId="2" xfId="0" applyNumberFormat="1" applyFont="1" applyFill="1" applyBorder="1" applyAlignment="1">
      <alignment horizontal="center" vertical="center"/>
    </xf>
    <xf numFmtId="167" fontId="0" fillId="13" borderId="2" xfId="0" applyNumberFormat="1" applyFill="1" applyBorder="1"/>
    <xf numFmtId="164" fontId="54" fillId="12" borderId="2" xfId="1" applyNumberFormat="1" applyFont="1" applyFill="1" applyBorder="1" applyAlignment="1" applyProtection="1">
      <alignment horizontal="right" vertical="center"/>
    </xf>
    <xf numFmtId="164" fontId="54" fillId="12" borderId="2" xfId="1" applyNumberFormat="1" applyFont="1" applyFill="1" applyBorder="1" applyAlignment="1" applyProtection="1">
      <alignment horizontal="center" vertical="center"/>
    </xf>
    <xf numFmtId="164" fontId="51" fillId="12" borderId="5" xfId="1" applyNumberFormat="1" applyFont="1" applyFill="1" applyBorder="1" applyAlignment="1" applyProtection="1">
      <alignment horizontal="center" vertical="center"/>
    </xf>
    <xf numFmtId="164" fontId="2" fillId="13" borderId="6" xfId="0" applyNumberFormat="1" applyFont="1" applyFill="1" applyBorder="1"/>
    <xf numFmtId="167" fontId="2" fillId="13" borderId="6" xfId="0" applyNumberFormat="1" applyFont="1" applyFill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/>
    </xf>
    <xf numFmtId="164" fontId="55" fillId="13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167" fontId="56" fillId="12" borderId="2" xfId="1" applyNumberFormat="1" applyFont="1" applyFill="1" applyBorder="1" applyAlignment="1" applyProtection="1">
      <alignment horizontal="right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57" fillId="3" borderId="2" xfId="0" applyNumberFormat="1" applyFont="1" applyFill="1" applyBorder="1" applyAlignment="1">
      <alignment horizontal="center" vertical="center"/>
    </xf>
    <xf numFmtId="164" fontId="17" fillId="4" borderId="2" xfId="0" applyNumberFormat="1" applyFont="1" applyFill="1" applyBorder="1" applyAlignment="1">
      <alignment horizontal="center" vertical="center"/>
    </xf>
    <xf numFmtId="164" fontId="49" fillId="12" borderId="2" xfId="1" applyNumberFormat="1" applyFont="1" applyFill="1" applyBorder="1" applyAlignment="1" applyProtection="1">
      <alignment horizontal="right" vertical="center"/>
    </xf>
    <xf numFmtId="164" fontId="58" fillId="3" borderId="2" xfId="0" applyNumberFormat="1" applyFont="1" applyFill="1" applyBorder="1" applyAlignment="1">
      <alignment horizontal="center" vertical="center"/>
    </xf>
    <xf numFmtId="166" fontId="58" fillId="3" borderId="2" xfId="0" applyNumberFormat="1" applyFont="1" applyFill="1" applyBorder="1" applyAlignment="1">
      <alignment horizontal="center" vertical="center"/>
    </xf>
    <xf numFmtId="164" fontId="59" fillId="2" borderId="2" xfId="0" applyNumberFormat="1" applyFont="1" applyFill="1" applyBorder="1" applyAlignment="1">
      <alignment horizontal="center" vertical="center"/>
    </xf>
    <xf numFmtId="164" fontId="59" fillId="3" borderId="2" xfId="0" applyNumberFormat="1" applyFont="1" applyFill="1" applyBorder="1" applyAlignment="1">
      <alignment horizontal="center" vertical="center"/>
    </xf>
    <xf numFmtId="164" fontId="59" fillId="17" borderId="2" xfId="0" applyNumberFormat="1" applyFont="1" applyFill="1" applyBorder="1" applyAlignment="1">
      <alignment horizontal="center" vertical="center"/>
    </xf>
    <xf numFmtId="164" fontId="45" fillId="17" borderId="2" xfId="0" applyNumberFormat="1" applyFont="1" applyFill="1" applyBorder="1" applyAlignment="1">
      <alignment horizontal="center" vertical="center"/>
    </xf>
    <xf numFmtId="164" fontId="59" fillId="17" borderId="21" xfId="0" applyNumberFormat="1" applyFont="1" applyFill="1" applyBorder="1" applyAlignment="1">
      <alignment horizontal="center" vertical="center"/>
    </xf>
    <xf numFmtId="164" fontId="44" fillId="12" borderId="2" xfId="1" applyNumberFormat="1" applyFont="1" applyFill="1" applyBorder="1" applyAlignment="1" applyProtection="1">
      <alignment horizontal="right" vertical="center"/>
    </xf>
    <xf numFmtId="49" fontId="44" fillId="5" borderId="13" xfId="2" applyFont="1" applyFill="1" applyBorder="1" applyAlignment="1">
      <alignment vertical="center" wrapText="1"/>
    </xf>
    <xf numFmtId="164" fontId="60" fillId="12" borderId="5" xfId="1" applyNumberFormat="1" applyFont="1" applyFill="1" applyBorder="1" applyAlignment="1" applyProtection="1">
      <alignment horizontal="right" vertical="center"/>
    </xf>
    <xf numFmtId="164" fontId="30" fillId="12" borderId="5" xfId="1" applyNumberFormat="1" applyFont="1" applyFill="1" applyBorder="1" applyAlignment="1" applyProtection="1">
      <alignment horizontal="right" vertical="center"/>
    </xf>
    <xf numFmtId="0" fontId="29" fillId="4" borderId="2" xfId="0" applyFont="1" applyFill="1" applyBorder="1" applyAlignment="1">
      <alignment horizontal="center" vertical="center" wrapText="1"/>
    </xf>
    <xf numFmtId="164" fontId="60" fillId="12" borderId="2" xfId="1" applyNumberFormat="1" applyFont="1" applyFill="1" applyBorder="1" applyAlignment="1" applyProtection="1">
      <alignment horizontal="right" vertical="center"/>
    </xf>
    <xf numFmtId="164" fontId="10" fillId="13" borderId="2" xfId="0" applyNumberFormat="1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42" fillId="0" borderId="0" xfId="0" applyFont="1" applyBorder="1" applyAlignment="1">
      <alignment horizontal="center"/>
    </xf>
    <xf numFmtId="2" fontId="27" fillId="0" borderId="2" xfId="0" applyNumberFormat="1" applyFont="1" applyBorder="1" applyAlignment="1">
      <alignment horizontal="center" vertical="center"/>
    </xf>
    <xf numFmtId="49" fontId="61" fillId="5" borderId="1" xfId="2" applyFont="1" applyFill="1" applyBorder="1" applyAlignment="1">
      <alignment vertical="center" wrapText="1"/>
    </xf>
    <xf numFmtId="49" fontId="62" fillId="5" borderId="1" xfId="2" applyFont="1" applyFill="1" applyBorder="1" applyAlignment="1">
      <alignment vertical="center" wrapText="1"/>
    </xf>
    <xf numFmtId="164" fontId="46" fillId="11" borderId="2" xfId="0" applyNumberFormat="1" applyFont="1" applyFill="1" applyBorder="1" applyAlignment="1">
      <alignment horizontal="center" vertical="center"/>
    </xf>
    <xf numFmtId="164" fontId="19" fillId="11" borderId="2" xfId="0" applyNumberFormat="1" applyFont="1" applyFill="1" applyBorder="1" applyAlignment="1">
      <alignment horizontal="center" vertical="center"/>
    </xf>
    <xf numFmtId="2" fontId="29" fillId="0" borderId="0" xfId="0" applyNumberFormat="1" applyFont="1"/>
    <xf numFmtId="0" fontId="29" fillId="0" borderId="0" xfId="0" applyFont="1" applyAlignment="1">
      <alignment horizontal="center"/>
    </xf>
    <xf numFmtId="0" fontId="12" fillId="0" borderId="0" xfId="0" applyFont="1"/>
    <xf numFmtId="0" fontId="27" fillId="7" borderId="4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0" fontId="38" fillId="8" borderId="2" xfId="0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horizontal="center" vertical="center" wrapText="1"/>
    </xf>
    <xf numFmtId="49" fontId="46" fillId="10" borderId="1" xfId="2" applyFont="1" applyFill="1" applyBorder="1" applyAlignment="1">
      <alignment horizontal="center" vertical="center" wrapText="1"/>
    </xf>
    <xf numFmtId="170" fontId="46" fillId="11" borderId="2" xfId="0" applyNumberFormat="1" applyFont="1" applyFill="1" applyBorder="1" applyAlignment="1">
      <alignment horizontal="center" vertical="center"/>
    </xf>
    <xf numFmtId="49" fontId="19" fillId="10" borderId="1" xfId="2" applyFont="1" applyFill="1" applyBorder="1" applyAlignment="1">
      <alignment horizontal="center" vertical="center" wrapText="1"/>
    </xf>
    <xf numFmtId="170" fontId="19" fillId="10" borderId="2" xfId="0" applyNumberFormat="1" applyFont="1" applyFill="1" applyBorder="1" applyAlignment="1">
      <alignment horizontal="center" vertical="center"/>
    </xf>
    <xf numFmtId="170" fontId="19" fillId="11" borderId="2" xfId="0" applyNumberFormat="1" applyFont="1" applyFill="1" applyBorder="1" applyAlignment="1">
      <alignment horizontal="center" vertical="center"/>
    </xf>
    <xf numFmtId="170" fontId="19" fillId="10" borderId="2" xfId="1" applyNumberFormat="1" applyFont="1" applyFill="1" applyBorder="1" applyAlignment="1" applyProtection="1">
      <alignment horizontal="center" vertical="center" wrapText="1"/>
      <protection locked="0"/>
    </xf>
    <xf numFmtId="49" fontId="64" fillId="5" borderId="1" xfId="2" applyFont="1" applyFill="1" applyBorder="1" applyAlignment="1">
      <alignment vertical="center" wrapText="1"/>
    </xf>
    <xf numFmtId="49" fontId="65" fillId="10" borderId="1" xfId="2" applyFont="1" applyFill="1" applyBorder="1" applyAlignment="1">
      <alignment horizontal="center" vertical="center" wrapText="1"/>
    </xf>
    <xf numFmtId="170" fontId="65" fillId="10" borderId="2" xfId="0" applyNumberFormat="1" applyFont="1" applyFill="1" applyBorder="1" applyAlignment="1">
      <alignment horizontal="center" vertical="center"/>
    </xf>
    <xf numFmtId="170" fontId="45" fillId="11" borderId="2" xfId="0" applyNumberFormat="1" applyFont="1" applyFill="1" applyBorder="1" applyAlignment="1">
      <alignment horizontal="center" vertical="center"/>
    </xf>
    <xf numFmtId="170" fontId="65" fillId="11" borderId="2" xfId="0" applyNumberFormat="1" applyFont="1" applyFill="1" applyBorder="1" applyAlignment="1">
      <alignment horizontal="center" vertical="center"/>
    </xf>
    <xf numFmtId="170" fontId="65" fillId="11" borderId="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170" fontId="19" fillId="10" borderId="2" xfId="1" applyNumberFormat="1" applyFont="1" applyFill="1" applyBorder="1" applyAlignment="1" applyProtection="1">
      <alignment horizontal="center" vertical="center"/>
      <protection locked="0"/>
    </xf>
    <xf numFmtId="49" fontId="45" fillId="10" borderId="1" xfId="2" applyFont="1" applyFill="1" applyBorder="1" applyAlignment="1">
      <alignment horizontal="center" vertical="center" wrapText="1"/>
    </xf>
    <xf numFmtId="170" fontId="45" fillId="11" borderId="2" xfId="1" applyNumberFormat="1" applyFont="1" applyFill="1" applyBorder="1" applyAlignment="1" applyProtection="1">
      <alignment horizontal="center" vertical="center"/>
      <protection locked="0"/>
    </xf>
    <xf numFmtId="0" fontId="66" fillId="0" borderId="0" xfId="0" applyFont="1"/>
    <xf numFmtId="0" fontId="10" fillId="19" borderId="0" xfId="0" applyFont="1" applyFill="1"/>
    <xf numFmtId="49" fontId="44" fillId="19" borderId="2" xfId="2" applyFont="1" applyFill="1" applyBorder="1" applyAlignment="1">
      <alignment vertical="center" wrapText="1"/>
    </xf>
    <xf numFmtId="49" fontId="46" fillId="19" borderId="2" xfId="2" applyFont="1" applyFill="1" applyBorder="1" applyAlignment="1">
      <alignment horizontal="center" vertical="center" wrapText="1"/>
    </xf>
    <xf numFmtId="170" fontId="46" fillId="19" borderId="2" xfId="1" applyNumberFormat="1" applyFont="1" applyFill="1" applyBorder="1" applyAlignment="1" applyProtection="1">
      <alignment horizontal="center" vertical="center"/>
    </xf>
    <xf numFmtId="170" fontId="46" fillId="19" borderId="2" xfId="0" applyNumberFormat="1" applyFont="1" applyFill="1" applyBorder="1" applyAlignment="1">
      <alignment horizontal="center" vertical="center"/>
    </xf>
    <xf numFmtId="0" fontId="68" fillId="0" borderId="0" xfId="0" applyFont="1"/>
    <xf numFmtId="49" fontId="69" fillId="5" borderId="13" xfId="2" applyFont="1" applyFill="1" applyBorder="1" applyAlignment="1">
      <alignment vertical="center" wrapText="1"/>
    </xf>
    <xf numFmtId="49" fontId="70" fillId="10" borderId="13" xfId="2" applyFont="1" applyFill="1" applyBorder="1" applyAlignment="1">
      <alignment horizontal="center" vertical="center" wrapText="1"/>
    </xf>
    <xf numFmtId="170" fontId="70" fillId="11" borderId="5" xfId="1" applyNumberFormat="1" applyFont="1" applyFill="1" applyBorder="1" applyAlignment="1" applyProtection="1">
      <alignment horizontal="center" vertical="center"/>
    </xf>
    <xf numFmtId="170" fontId="70" fillId="11" borderId="2" xfId="1" applyNumberFormat="1" applyFont="1" applyFill="1" applyBorder="1" applyAlignment="1" applyProtection="1">
      <alignment horizontal="center" vertical="center"/>
    </xf>
    <xf numFmtId="170" fontId="70" fillId="11" borderId="2" xfId="0" applyNumberFormat="1" applyFont="1" applyFill="1" applyBorder="1" applyAlignment="1">
      <alignment horizontal="center" vertical="center"/>
    </xf>
    <xf numFmtId="49" fontId="64" fillId="5" borderId="2" xfId="2" applyFont="1" applyFill="1" applyBorder="1" applyAlignment="1">
      <alignment vertical="center" wrapText="1"/>
    </xf>
    <xf numFmtId="49" fontId="70" fillId="10" borderId="1" xfId="2" applyFont="1" applyFill="1" applyBorder="1" applyAlignment="1">
      <alignment horizontal="center" vertical="center" wrapText="1"/>
    </xf>
    <xf numFmtId="49" fontId="70" fillId="10" borderId="12" xfId="2" applyFont="1" applyFill="1" applyBorder="1" applyAlignment="1">
      <alignment horizontal="center" vertical="center" wrapText="1"/>
    </xf>
    <xf numFmtId="0" fontId="6" fillId="0" borderId="0" xfId="0" applyFont="1"/>
    <xf numFmtId="0" fontId="27" fillId="0" borderId="0" xfId="0" applyFont="1" applyAlignment="1"/>
    <xf numFmtId="0" fontId="25" fillId="0" borderId="0" xfId="0" applyFont="1" applyAlignment="1">
      <alignment horizontal="center" vertical="center" wrapText="1"/>
    </xf>
    <xf numFmtId="2" fontId="19" fillId="11" borderId="2" xfId="0" applyNumberFormat="1" applyFont="1" applyFill="1" applyBorder="1" applyAlignment="1">
      <alignment horizontal="center" vertical="center" wrapText="1"/>
    </xf>
    <xf numFmtId="164" fontId="46" fillId="11" borderId="2" xfId="1" applyNumberFormat="1" applyFont="1" applyFill="1" applyBorder="1" applyAlignment="1" applyProtection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17" fontId="27" fillId="11" borderId="2" xfId="0" applyNumberFormat="1" applyFont="1" applyFill="1" applyBorder="1" applyAlignment="1">
      <alignment horizontal="center" vertical="center"/>
    </xf>
    <xf numFmtId="164" fontId="46" fillId="19" borderId="2" xfId="0" applyNumberFormat="1" applyFont="1" applyFill="1" applyBorder="1" applyAlignment="1">
      <alignment horizontal="center" vertical="center"/>
    </xf>
    <xf numFmtId="164" fontId="67" fillId="13" borderId="2" xfId="0" applyNumberFormat="1" applyFont="1" applyFill="1" applyBorder="1" applyAlignment="1">
      <alignment horizontal="center" vertical="center"/>
    </xf>
    <xf numFmtId="164" fontId="67" fillId="19" borderId="2" xfId="0" applyNumberFormat="1" applyFont="1" applyFill="1" applyBorder="1" applyAlignment="1">
      <alignment horizontal="center" vertical="center"/>
    </xf>
    <xf numFmtId="164" fontId="70" fillId="11" borderId="2" xfId="0" applyNumberFormat="1" applyFont="1" applyFill="1" applyBorder="1" applyAlignment="1">
      <alignment horizontal="center" vertical="center"/>
    </xf>
    <xf numFmtId="49" fontId="19" fillId="2" borderId="27" xfId="2" applyFont="1" applyFill="1" applyBorder="1" applyAlignment="1">
      <alignment vertical="center" wrapText="1"/>
    </xf>
    <xf numFmtId="2" fontId="19" fillId="0" borderId="2" xfId="0" applyNumberFormat="1" applyFont="1" applyBorder="1" applyAlignment="1">
      <alignment horizontal="center" vertical="center"/>
    </xf>
    <xf numFmtId="49" fontId="30" fillId="5" borderId="6" xfId="2" applyFont="1" applyFill="1" applyBorder="1" applyAlignment="1">
      <alignment vertical="center" wrapText="1"/>
    </xf>
    <xf numFmtId="49" fontId="30" fillId="5" borderId="5" xfId="2" applyFont="1" applyFill="1" applyBorder="1" applyAlignment="1">
      <alignment vertical="center" wrapText="1"/>
    </xf>
    <xf numFmtId="2" fontId="75" fillId="0" borderId="2" xfId="0" applyNumberFormat="1" applyFont="1" applyBorder="1" applyAlignment="1">
      <alignment horizontal="center" vertical="center" wrapText="1"/>
    </xf>
    <xf numFmtId="2" fontId="73" fillId="0" borderId="2" xfId="0" applyNumberFormat="1" applyFont="1" applyBorder="1" applyAlignment="1">
      <alignment horizontal="center" vertical="center" wrapText="1"/>
    </xf>
    <xf numFmtId="49" fontId="73" fillId="2" borderId="2" xfId="2" applyFont="1" applyFill="1" applyBorder="1" applyAlignment="1">
      <alignment horizontal="center" vertical="center" wrapText="1"/>
    </xf>
    <xf numFmtId="164" fontId="73" fillId="11" borderId="2" xfId="1" applyNumberFormat="1" applyFont="1" applyFill="1" applyBorder="1" applyAlignment="1" applyProtection="1">
      <alignment horizontal="center" vertical="center"/>
    </xf>
    <xf numFmtId="164" fontId="74" fillId="11" borderId="2" xfId="1" applyNumberFormat="1" applyFont="1" applyFill="1" applyBorder="1" applyAlignment="1" applyProtection="1">
      <alignment horizontal="center" vertical="center"/>
    </xf>
    <xf numFmtId="164" fontId="50" fillId="11" borderId="2" xfId="1" applyNumberFormat="1" applyFont="1" applyFill="1" applyBorder="1" applyAlignment="1" applyProtection="1">
      <alignment horizontal="center" vertical="center"/>
    </xf>
    <xf numFmtId="49" fontId="76" fillId="2" borderId="18" xfId="2" applyFont="1" applyFill="1" applyBorder="1" applyAlignment="1">
      <alignment horizontal="center" vertical="center" wrapText="1"/>
    </xf>
    <xf numFmtId="17" fontId="76" fillId="13" borderId="2" xfId="0" applyNumberFormat="1" applyFont="1" applyFill="1" applyBorder="1" applyAlignment="1">
      <alignment horizontal="center" vertical="center"/>
    </xf>
    <xf numFmtId="2" fontId="76" fillId="2" borderId="2" xfId="2" applyNumberFormat="1" applyFont="1" applyFill="1" applyBorder="1" applyAlignment="1">
      <alignment horizontal="center" vertical="center" wrapText="1"/>
    </xf>
    <xf numFmtId="2" fontId="77" fillId="0" borderId="2" xfId="0" applyNumberFormat="1" applyFont="1" applyFill="1" applyBorder="1" applyAlignment="1">
      <alignment horizontal="center" vertical="center"/>
    </xf>
    <xf numFmtId="2" fontId="78" fillId="0" borderId="2" xfId="0" applyNumberFormat="1" applyFont="1" applyBorder="1" applyAlignment="1">
      <alignment horizontal="center" vertical="center" wrapText="1"/>
    </xf>
    <xf numFmtId="2" fontId="76" fillId="0" borderId="2" xfId="0" applyNumberFormat="1" applyFont="1" applyBorder="1" applyAlignment="1">
      <alignment horizontal="center" vertical="center" wrapText="1"/>
    </xf>
    <xf numFmtId="2" fontId="77" fillId="0" borderId="2" xfId="0" applyNumberFormat="1" applyFont="1" applyBorder="1" applyAlignment="1">
      <alignment horizontal="center" vertical="center"/>
    </xf>
    <xf numFmtId="2" fontId="76" fillId="0" borderId="2" xfId="0" applyNumberFormat="1" applyFont="1" applyFill="1" applyBorder="1" applyAlignment="1">
      <alignment horizontal="center" vertical="center"/>
    </xf>
    <xf numFmtId="2" fontId="76" fillId="0" borderId="2" xfId="0" applyNumberFormat="1" applyFont="1" applyBorder="1" applyAlignment="1">
      <alignment horizontal="center" vertical="center"/>
    </xf>
    <xf numFmtId="2" fontId="79" fillId="2" borderId="2" xfId="2" applyNumberFormat="1" applyFont="1" applyFill="1" applyBorder="1" applyAlignment="1">
      <alignment horizontal="center" vertical="center" wrapText="1"/>
    </xf>
    <xf numFmtId="2" fontId="79" fillId="0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/>
    </xf>
    <xf numFmtId="2" fontId="80" fillId="0" borderId="2" xfId="0" applyNumberFormat="1" applyFont="1" applyBorder="1" applyAlignment="1">
      <alignment horizontal="center" vertical="center" wrapText="1"/>
    </xf>
    <xf numFmtId="2" fontId="79" fillId="0" borderId="2" xfId="0" applyNumberFormat="1" applyFont="1" applyBorder="1" applyAlignment="1">
      <alignment horizontal="center" vertical="center" wrapText="1"/>
    </xf>
    <xf numFmtId="49" fontId="77" fillId="13" borderId="2" xfId="0" applyNumberFormat="1" applyFont="1" applyFill="1" applyBorder="1" applyAlignment="1">
      <alignment horizontal="center"/>
    </xf>
    <xf numFmtId="17" fontId="77" fillId="13" borderId="2" xfId="0" applyNumberFormat="1" applyFont="1" applyFill="1" applyBorder="1" applyAlignment="1">
      <alignment horizontal="center"/>
    </xf>
    <xf numFmtId="2" fontId="77" fillId="0" borderId="2" xfId="0" applyNumberFormat="1" applyFont="1" applyBorder="1" applyAlignment="1">
      <alignment horizontal="center"/>
    </xf>
    <xf numFmtId="0" fontId="40" fillId="0" borderId="2" xfId="0" applyFont="1" applyBorder="1" applyAlignment="1">
      <alignment horizontal="center" wrapText="1"/>
    </xf>
    <xf numFmtId="0" fontId="77" fillId="0" borderId="2" xfId="0" applyFont="1" applyBorder="1" applyAlignment="1">
      <alignment horizontal="center"/>
    </xf>
    <xf numFmtId="0" fontId="77" fillId="0" borderId="2" xfId="0" applyFont="1" applyBorder="1"/>
    <xf numFmtId="2" fontId="77" fillId="0" borderId="4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 wrapText="1"/>
    </xf>
    <xf numFmtId="2" fontId="40" fillId="0" borderId="2" xfId="0" applyNumberFormat="1" applyFont="1" applyBorder="1" applyAlignment="1">
      <alignment horizontal="center" wrapText="1"/>
    </xf>
    <xf numFmtId="2" fontId="40" fillId="11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Border="1" applyAlignment="1">
      <alignment horizontal="center"/>
    </xf>
    <xf numFmtId="2" fontId="81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3" fillId="5" borderId="3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43" fillId="5" borderId="4" xfId="0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0" fontId="19" fillId="16" borderId="0" xfId="0" applyNumberFormat="1" applyFont="1" applyFill="1" applyAlignment="1">
      <alignment horizontal="left"/>
    </xf>
    <xf numFmtId="0" fontId="27" fillId="0" borderId="0" xfId="0" applyFont="1" applyAlignment="1">
      <alignment wrapText="1"/>
    </xf>
    <xf numFmtId="0" fontId="33" fillId="0" borderId="25" xfId="0" applyFont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16" borderId="16" xfId="0" applyNumberFormat="1" applyFont="1" applyFill="1" applyBorder="1" applyAlignment="1">
      <alignment horizontal="right"/>
    </xf>
    <xf numFmtId="0" fontId="0" fillId="15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19" fillId="16" borderId="0" xfId="0" applyNumberFormat="1" applyFont="1" applyFill="1" applyAlignment="1">
      <alignment horizontal="right"/>
    </xf>
    <xf numFmtId="0" fontId="27" fillId="0" borderId="0" xfId="0" applyFont="1" applyAlignment="1">
      <alignment horizontal="right" wrapText="1"/>
    </xf>
    <xf numFmtId="0" fontId="43" fillId="5" borderId="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29" fillId="0" borderId="0" xfId="0" applyFont="1" applyAlignment="1">
      <alignment vertical="center" wrapText="1"/>
    </xf>
    <xf numFmtId="0" fontId="33" fillId="0" borderId="25" xfId="0" applyFont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5" borderId="17" xfId="0" applyFont="1" applyFill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31" fillId="4" borderId="2" xfId="0" applyFont="1" applyFill="1" applyBorder="1" applyAlignment="1">
      <alignment horizontal="center" vertical="center" wrapText="1"/>
    </xf>
    <xf numFmtId="0" fontId="68" fillId="14" borderId="11" xfId="0" applyFont="1" applyFill="1" applyBorder="1" applyAlignment="1">
      <alignment horizontal="center"/>
    </xf>
    <xf numFmtId="0" fontId="71" fillId="20" borderId="2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7" fillId="0" borderId="0" xfId="0" applyFont="1" applyAlignment="1"/>
    <xf numFmtId="0" fontId="38" fillId="0" borderId="2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2" fontId="77" fillId="0" borderId="3" xfId="0" applyNumberFormat="1" applyFont="1" applyBorder="1" applyAlignment="1">
      <alignment horizontal="center" vertical="center"/>
    </xf>
    <xf numFmtId="2" fontId="77" fillId="0" borderId="17" xfId="0" applyNumberFormat="1" applyFont="1" applyBorder="1" applyAlignment="1">
      <alignment horizontal="center" vertical="center"/>
    </xf>
    <xf numFmtId="2" fontId="77" fillId="0" borderId="4" xfId="0" applyNumberFormat="1" applyFont="1" applyBorder="1" applyAlignment="1">
      <alignment horizontal="center" vertical="center"/>
    </xf>
    <xf numFmtId="2" fontId="77" fillId="0" borderId="2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wrapText="1"/>
    </xf>
    <xf numFmtId="0" fontId="77" fillId="11" borderId="5" xfId="0" applyFont="1" applyFill="1" applyBorder="1" applyAlignment="1">
      <alignment horizontal="center" vertical="center"/>
    </xf>
    <xf numFmtId="0" fontId="77" fillId="11" borderId="6" xfId="0" applyFont="1" applyFill="1" applyBorder="1" applyAlignment="1">
      <alignment horizontal="center" vertical="center"/>
    </xf>
    <xf numFmtId="2" fontId="77" fillId="0" borderId="3" xfId="0" applyNumberFormat="1" applyFont="1" applyBorder="1" applyAlignment="1">
      <alignment horizontal="center"/>
    </xf>
    <xf numFmtId="2" fontId="77" fillId="0" borderId="17" xfId="0" applyNumberFormat="1" applyFont="1" applyBorder="1" applyAlignment="1">
      <alignment horizontal="center"/>
    </xf>
    <xf numFmtId="2" fontId="77" fillId="0" borderId="4" xfId="0" applyNumberFormat="1" applyFont="1" applyBorder="1" applyAlignment="1">
      <alignment horizontal="center"/>
    </xf>
    <xf numFmtId="0" fontId="63" fillId="0" borderId="0" xfId="0" applyFont="1" applyAlignment="1">
      <alignment horizontal="center" vertical="center" wrapText="1"/>
    </xf>
    <xf numFmtId="0" fontId="39" fillId="0" borderId="0" xfId="0" applyFont="1" applyAlignment="1">
      <alignment horizontal="right" wrapText="1"/>
    </xf>
    <xf numFmtId="0" fontId="27" fillId="0" borderId="0" xfId="0" applyFont="1" applyAlignment="1">
      <alignment horizontal="center" wrapText="1"/>
    </xf>
    <xf numFmtId="0" fontId="40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27" fillId="0" borderId="0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10" xfId="2"/>
    <cellStyle name="Обычный 10 2" xfId="5"/>
    <cellStyle name="Обычный 2" xfId="3"/>
    <cellStyle name="Обычный 3" xfId="4"/>
    <cellStyle name="Обычный 4" xfId="6"/>
    <cellStyle name="Обычный_Полезный отпуск электроэнергии и мощности, реализуемой по регулируемым ценам" xfId="1"/>
  </cellStyles>
  <dxfs count="0"/>
  <tableStyles count="0" defaultTableStyle="TableStyleMedium2" defaultPivotStyle="PivotStyleMedium9"/>
  <colors>
    <mruColors>
      <color rgb="FFF757C9"/>
      <color rgb="FF64EAEA"/>
      <color rgb="FFFF99CC"/>
      <color rgb="FFFFFF99"/>
      <color rgb="FFFF99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70086821477013E-2"/>
          <c:y val="3.6299921969213653E-2"/>
          <c:w val="0.92060532594068312"/>
          <c:h val="0.67924676364606973"/>
        </c:manualLayout>
      </c:layout>
      <c:lineChart>
        <c:grouping val="standard"/>
        <c:varyColors val="0"/>
        <c:ser>
          <c:idx val="0"/>
          <c:order val="0"/>
          <c:tx>
            <c:strRef>
              <c:f>'Приложение '!$B$7</c:f>
              <c:strCache>
                <c:ptCount val="1"/>
                <c:pt idx="0">
                  <c:v>Промышленные потребители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'!$D$6:$O$6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'!$D$7:$O$7</c:f>
              <c:numCache>
                <c:formatCode>0.00</c:formatCode>
                <c:ptCount val="12"/>
                <c:pt idx="0">
                  <c:v>5.0346881979553668</c:v>
                </c:pt>
                <c:pt idx="1">
                  <c:v>5.1602833824588039</c:v>
                </c:pt>
                <c:pt idx="2">
                  <c:v>4.8942899317168704</c:v>
                </c:pt>
                <c:pt idx="3">
                  <c:v>4.766702515200631</c:v>
                </c:pt>
                <c:pt idx="4">
                  <c:v>4.3730673119587413</c:v>
                </c:pt>
                <c:pt idx="5">
                  <c:v>4.6902644793578983</c:v>
                </c:pt>
                <c:pt idx="6">
                  <c:v>4.8106190720157489</c:v>
                </c:pt>
                <c:pt idx="7">
                  <c:v>4.8687527611741039</c:v>
                </c:pt>
                <c:pt idx="8">
                  <c:v>4.7930407894072466</c:v>
                </c:pt>
                <c:pt idx="9">
                  <c:v>4.8478230251726862</c:v>
                </c:pt>
                <c:pt idx="10">
                  <c:v>4.9259379882864929</c:v>
                </c:pt>
                <c:pt idx="11">
                  <c:v>5.2387939906042842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F-47FE-8449-648A99BF2EC0}"/>
            </c:ext>
          </c:extLst>
        </c:ser>
        <c:ser>
          <c:idx val="1"/>
          <c:order val="1"/>
          <c:tx>
            <c:strRef>
              <c:f>'Приложение '!$B$8</c:f>
              <c:strCache>
                <c:ptCount val="1"/>
                <c:pt idx="0">
                  <c:v>Электрифицированный городской транспорт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'Приложение '!$D$6:$O$6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'!$D$8:$O$8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F-47FE-8449-648A99BF2EC0}"/>
            </c:ext>
          </c:extLst>
        </c:ser>
        <c:ser>
          <c:idx val="2"/>
          <c:order val="2"/>
          <c:tx>
            <c:strRef>
              <c:f>'Приложение '!$B$9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dLbls>
            <c:dLbl>
              <c:idx val="12"/>
              <c:layout>
                <c:manualLayout>
                  <c:x val="-2.5870799191650095E-2"/>
                  <c:y val="-4.0909649005738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'!$D$6:$O$6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'!$D$9:$O$9</c:f>
              <c:numCache>
                <c:formatCode>0.00</c:formatCode>
                <c:ptCount val="12"/>
                <c:pt idx="0">
                  <c:v>5.5665605287184325</c:v>
                </c:pt>
                <c:pt idx="1">
                  <c:v>5.8088373375103366</c:v>
                </c:pt>
                <c:pt idx="2">
                  <c:v>5.4990747195345993</c:v>
                </c:pt>
                <c:pt idx="3">
                  <c:v>5.5593850587084166</c:v>
                </c:pt>
                <c:pt idx="4">
                  <c:v>5.175732078528509</c:v>
                </c:pt>
                <c:pt idx="5">
                  <c:v>5.6172065691259929</c:v>
                </c:pt>
                <c:pt idx="6">
                  <c:v>5.8071981301561273</c:v>
                </c:pt>
                <c:pt idx="7">
                  <c:v>6.1113348811964787</c:v>
                </c:pt>
                <c:pt idx="8">
                  <c:v>5.8221200452574644</c:v>
                </c:pt>
                <c:pt idx="9">
                  <c:v>5.6284506136401964</c:v>
                </c:pt>
                <c:pt idx="10">
                  <c:v>5.5846359502401501</c:v>
                </c:pt>
                <c:pt idx="11">
                  <c:v>5.9903194045107844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F-47FE-8449-648A99BF2EC0}"/>
            </c:ext>
          </c:extLst>
        </c:ser>
        <c:ser>
          <c:idx val="3"/>
          <c:order val="3"/>
          <c:tx>
            <c:strRef>
              <c:f>'Приложение '!$B$10</c:f>
              <c:strCache>
                <c:ptCount val="1"/>
                <c:pt idx="0">
                  <c:v>Сельскохозяйственные товаропроизводители</c:v>
                </c:pt>
              </c:strCache>
            </c:strRef>
          </c:tx>
          <c:dLbls>
            <c:dLbl>
              <c:idx val="4"/>
              <c:layout>
                <c:manualLayout>
                  <c:x val="-2.8586475754105556E-2"/>
                  <c:y val="-4.7689310022687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'!$D$6:$O$6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'!$D$10:$O$10</c:f>
              <c:numCache>
                <c:formatCode>0.00</c:formatCode>
                <c:ptCount val="12"/>
                <c:pt idx="0">
                  <c:v>5.3781569620194887</c:v>
                </c:pt>
                <c:pt idx="1">
                  <c:v>5.6542635348441213</c:v>
                </c:pt>
                <c:pt idx="2">
                  <c:v>5.4359820599070954</c:v>
                </c:pt>
                <c:pt idx="3">
                  <c:v>5.5707481855240086</c:v>
                </c:pt>
                <c:pt idx="4">
                  <c:v>5.1280703864068196</c:v>
                </c:pt>
                <c:pt idx="5">
                  <c:v>5.5238890572595842</c:v>
                </c:pt>
                <c:pt idx="6">
                  <c:v>5.7165285815080944</c:v>
                </c:pt>
                <c:pt idx="7">
                  <c:v>6.0612189718379685</c:v>
                </c:pt>
                <c:pt idx="8">
                  <c:v>5.8372188314429074</c:v>
                </c:pt>
                <c:pt idx="9">
                  <c:v>5.5834647648843552</c:v>
                </c:pt>
                <c:pt idx="10">
                  <c:v>5.4627925864475451</c:v>
                </c:pt>
                <c:pt idx="11">
                  <c:v>4.6378828100730134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2F-47FE-8449-648A99BF2EC0}"/>
            </c:ext>
          </c:extLst>
        </c:ser>
        <c:ser>
          <c:idx val="4"/>
          <c:order val="4"/>
          <c:tx>
            <c:strRef>
              <c:f>'Приложение '!$B$11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dLbls>
            <c:dLbl>
              <c:idx val="4"/>
              <c:layout>
                <c:manualLayout>
                  <c:x val="-2.8586475754105556E-2"/>
                  <c:y val="-2.7350326971840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2F-47FE-8449-648A99BF2EC0}"/>
                </c:ext>
              </c:extLst>
            </c:dLbl>
            <c:dLbl>
              <c:idx val="12"/>
              <c:layout>
                <c:manualLayout>
                  <c:x val="-2.2755534776224016E-2"/>
                  <c:y val="-2.057066595489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'!$D$6:$O$6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'!$D$11:$O$11</c:f>
              <c:numCache>
                <c:formatCode>0.00</c:formatCode>
                <c:ptCount val="12"/>
                <c:pt idx="0">
                  <c:v>5.8397677473425542</c:v>
                </c:pt>
                <c:pt idx="1">
                  <c:v>6.0099643249765178</c:v>
                </c:pt>
                <c:pt idx="2">
                  <c:v>5.7882969612015795</c:v>
                </c:pt>
                <c:pt idx="3">
                  <c:v>5.919294713691027</c:v>
                </c:pt>
                <c:pt idx="4">
                  <c:v>5.4998742673588641</c:v>
                </c:pt>
                <c:pt idx="5">
                  <c:v>5.8139730793183961</c:v>
                </c:pt>
                <c:pt idx="6">
                  <c:v>5.991211541083076</c:v>
                </c:pt>
                <c:pt idx="7">
                  <c:v>6.2907259206787502</c:v>
                </c:pt>
                <c:pt idx="8">
                  <c:v>5.9298395594982525</c:v>
                </c:pt>
                <c:pt idx="9">
                  <c:v>5.8838474365401439</c:v>
                </c:pt>
                <c:pt idx="10">
                  <c:v>5.9363470509774343</c:v>
                </c:pt>
                <c:pt idx="11">
                  <c:v>6.4265368828469933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2F-47FE-8449-648A99BF2EC0}"/>
            </c:ext>
          </c:extLst>
        </c:ser>
        <c:ser>
          <c:idx val="5"/>
          <c:order val="5"/>
          <c:tx>
            <c:strRef>
              <c:f>'Приложение '!$B$12</c:f>
              <c:strCache>
                <c:ptCount val="1"/>
                <c:pt idx="0">
                  <c:v>Другие энергоснабжающие организации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'!$D$6:$O$6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'!$D$12:$O$12</c:f>
              <c:numCache>
                <c:formatCode>0.00</c:formatCode>
                <c:ptCount val="12"/>
                <c:pt idx="0">
                  <c:v>4.5537105721115445</c:v>
                </c:pt>
                <c:pt idx="1">
                  <c:v>4.7870586379815681</c:v>
                </c:pt>
                <c:pt idx="2">
                  <c:v>4.5640085530867562</c:v>
                </c:pt>
                <c:pt idx="3">
                  <c:v>4.6041291356833858</c:v>
                </c:pt>
                <c:pt idx="4">
                  <c:v>4.5639078446084103</c:v>
                </c:pt>
                <c:pt idx="5">
                  <c:v>4.9987509069776062</c:v>
                </c:pt>
                <c:pt idx="6">
                  <c:v>5.1589231147701851</c:v>
                </c:pt>
                <c:pt idx="7">
                  <c:v>5.4357065393960751</c:v>
                </c:pt>
                <c:pt idx="8">
                  <c:v>5.0817873588587847</c:v>
                </c:pt>
                <c:pt idx="9">
                  <c:v>4.81512436679294</c:v>
                </c:pt>
                <c:pt idx="10">
                  <c:v>5.0891071009186817</c:v>
                </c:pt>
                <c:pt idx="11">
                  <c:v>5.1388635980500768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2F-47FE-8449-648A99BF2EC0}"/>
            </c:ext>
          </c:extLst>
        </c:ser>
        <c:ser>
          <c:idx val="6"/>
          <c:order val="6"/>
          <c:tx>
            <c:strRef>
              <c:f>'Приложение '!$B$13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'!$D$6:$O$6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'!$D$13:$O$13</c:f>
              <c:numCache>
                <c:formatCode>0.00</c:formatCode>
                <c:ptCount val="12"/>
                <c:pt idx="0">
                  <c:v>5.4111065789852395</c:v>
                </c:pt>
                <c:pt idx="1">
                  <c:v>5.5992225281681431</c:v>
                </c:pt>
                <c:pt idx="2">
                  <c:v>5.3573532978692517</c:v>
                </c:pt>
                <c:pt idx="3">
                  <c:v>5.3970964820892471</c:v>
                </c:pt>
                <c:pt idx="4">
                  <c:v>4.9826859216342205</c:v>
                </c:pt>
                <c:pt idx="5">
                  <c:v>5.3697849090184144</c:v>
                </c:pt>
                <c:pt idx="6">
                  <c:v>5.5353410799082967</c:v>
                </c:pt>
                <c:pt idx="7">
                  <c:v>5.7808732511460486</c:v>
                </c:pt>
                <c:pt idx="8">
                  <c:v>5.6350961940744311</c:v>
                </c:pt>
                <c:pt idx="9">
                  <c:v>5.5826291607131413</c:v>
                </c:pt>
                <c:pt idx="10">
                  <c:v>5.5685762687965799</c:v>
                </c:pt>
                <c:pt idx="11">
                  <c:v>5.9513640072810547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2F-47FE-8449-648A99BF2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1068032"/>
        <c:axId val="151082496"/>
      </c:lineChart>
      <c:dateAx>
        <c:axId val="15106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месяц</a:t>
                </a:r>
              </a:p>
            </c:rich>
          </c:tx>
          <c:layout>
            <c:manualLayout>
              <c:xMode val="edge"/>
              <c:yMode val="edge"/>
              <c:x val="0.45993543062582093"/>
              <c:y val="0.76764073134926203"/>
            </c:manualLayout>
          </c:layout>
          <c:overlay val="0"/>
        </c:title>
        <c:numFmt formatCode="mmm\-yy" sourceLinked="1"/>
        <c:majorTickMark val="out"/>
        <c:minorTickMark val="none"/>
        <c:tickLblPos val="nextTo"/>
        <c:crossAx val="151082496"/>
        <c:crossesAt val="0"/>
        <c:auto val="1"/>
        <c:lblOffset val="100"/>
        <c:baseTimeUnit val="months"/>
      </c:dateAx>
      <c:valAx>
        <c:axId val="151082496"/>
        <c:scaling>
          <c:orientation val="minMax"/>
          <c:max val="7"/>
          <c:min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руб./кВт ч (без НДС)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51068032"/>
        <c:crosses val="autoZero"/>
        <c:crossBetween val="between"/>
        <c:majorUnit val="0.5"/>
        <c:minorUnit val="0.5"/>
      </c:valAx>
    </c:plotArea>
    <c:legend>
      <c:legendPos val="b"/>
      <c:layout>
        <c:manualLayout>
          <c:xMode val="edge"/>
          <c:yMode val="edge"/>
          <c:x val="6.4441760358492292E-2"/>
          <c:y val="0.75825565605952183"/>
          <c:w val="0.66792463311793082"/>
          <c:h val="0.23038892865664518"/>
        </c:manualLayout>
      </c:layout>
      <c:overlay val="0"/>
      <c:txPr>
        <a:bodyPr/>
        <a:lstStyle/>
        <a:p>
          <a:pPr>
            <a:defRPr sz="900" kern="10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ru-RU" sz="1600" b="1"/>
              <a:t>Изменение средневзвешенной одноставочной нерегулируемой цены на электрическую энергию, отпускаемую "прочим потребителям" гарантирующим поставщиком ПАО "Астраханская энергосбытовая компания" (по данным формы № 46-ээ) за период декабрь 2021-декабрь 2022</a:t>
            </a:r>
            <a:endParaRPr lang="ru-RU" sz="1600"/>
          </a:p>
        </c:rich>
      </c:tx>
      <c:layout>
        <c:manualLayout>
          <c:xMode val="edge"/>
          <c:yMode val="edge"/>
          <c:x val="0.10741521681333216"/>
          <c:y val="1.019108416551606E-2"/>
        </c:manualLayout>
      </c:layout>
      <c:overlay val="1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692424137998225E-2"/>
          <c:y val="0.22863724073587671"/>
          <c:w val="0.93230753760577734"/>
          <c:h val="0.6536491838305891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'Приложение '!$C$19:$O$19</c:f>
              <c:strCache>
                <c:ptCount val="13"/>
                <c:pt idx="0">
                  <c:v>дек.21</c:v>
                </c:pt>
                <c:pt idx="1">
                  <c:v>янв.22</c:v>
                </c:pt>
                <c:pt idx="2">
                  <c:v>фев.22</c:v>
                </c:pt>
                <c:pt idx="3">
                  <c:v>мар.22</c:v>
                </c:pt>
                <c:pt idx="4">
                  <c:v>апр.22</c:v>
                </c:pt>
                <c:pt idx="5">
                  <c:v>май.22</c:v>
                </c:pt>
                <c:pt idx="6">
                  <c:v>июн.22</c:v>
                </c:pt>
                <c:pt idx="7">
                  <c:v>июл.22</c:v>
                </c:pt>
                <c:pt idx="8">
                  <c:v>авг.22</c:v>
                </c:pt>
                <c:pt idx="9">
                  <c:v>сен.22</c:v>
                </c:pt>
                <c:pt idx="10">
                  <c:v>окт.22</c:v>
                </c:pt>
                <c:pt idx="11">
                  <c:v>ноя.22</c:v>
                </c:pt>
                <c:pt idx="12">
                  <c:v>дек.22</c:v>
                </c:pt>
              </c:strCache>
            </c:strRef>
          </c:cat>
          <c:val>
            <c:numRef>
              <c:f>'Приложение '!$C$20:$O$20</c:f>
              <c:numCache>
                <c:formatCode>0.00</c:formatCode>
                <c:ptCount val="13"/>
                <c:pt idx="0">
                  <c:v>5.3076323429953947</c:v>
                </c:pt>
                <c:pt idx="1">
                  <c:v>5.4111065789852395</c:v>
                </c:pt>
                <c:pt idx="2">
                  <c:v>5.5992225281681431</c:v>
                </c:pt>
                <c:pt idx="3">
                  <c:v>5.3573532978692517</c:v>
                </c:pt>
                <c:pt idx="4">
                  <c:v>5.3970964820892471</c:v>
                </c:pt>
                <c:pt idx="5">
                  <c:v>4.9826859216342205</c:v>
                </c:pt>
                <c:pt idx="6">
                  <c:v>5.3697849090184144</c:v>
                </c:pt>
                <c:pt idx="7">
                  <c:v>5.5353410799082967</c:v>
                </c:pt>
                <c:pt idx="8">
                  <c:v>5.7808732511460486</c:v>
                </c:pt>
                <c:pt idx="9">
                  <c:v>5.6350961940744311</c:v>
                </c:pt>
                <c:pt idx="10">
                  <c:v>5.5826291607131413</c:v>
                </c:pt>
                <c:pt idx="11">
                  <c:v>5.5685762687965799</c:v>
                </c:pt>
                <c:pt idx="12">
                  <c:v>5.9513640072810547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6-496D-9BAC-248645C2D3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52877312"/>
        <c:axId val="152891392"/>
        <c:axId val="0"/>
      </c:bar3DChart>
      <c:catAx>
        <c:axId val="15287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52891392"/>
        <c:crosses val="autoZero"/>
        <c:auto val="1"/>
        <c:lblAlgn val="ctr"/>
        <c:lblOffset val="100"/>
        <c:noMultiLvlLbl val="0"/>
      </c:catAx>
      <c:valAx>
        <c:axId val="152891392"/>
        <c:scaling>
          <c:orientation val="minMax"/>
          <c:max val="7"/>
          <c:min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u="none" strike="noStrike" baseline="0"/>
                  <a:t>руб./кВт ч (без НДС)</a:t>
                </a:r>
              </a:p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5287731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4803149606299224" l="0.70866141732283483" r="0.70866141732283483" t="0.74803149606299224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2013 и январь-декабрь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1741949338203811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0-495E-AD8C-F0C582F8C6AA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0-495E-AD8C-F0C582F8C6AA}"/>
                </c:ext>
              </c:extLst>
            </c:dLbl>
            <c:dLbl>
              <c:idx val="2"/>
              <c:layout>
                <c:manualLayout>
                  <c:x val="0"/>
                  <c:y val="-2.841787048959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0-495E-AD8C-F0C582F8C6AA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0-495E-AD8C-F0C582F8C6AA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00-495E-AD8C-F0C582F8C6AA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00-495E-AD8C-F0C582F8C6AA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00-495E-AD8C-F0C582F8C6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#,##0.000</c:formatCode>
                <c:ptCount val="13"/>
                <c:pt idx="0">
                  <c:v>3.2452708542199242</c:v>
                </c:pt>
                <c:pt idx="1">
                  <c:v>3.4141349598989854</c:v>
                </c:pt>
                <c:pt idx="2">
                  <c:v>3.3112349021634597</c:v>
                </c:pt>
                <c:pt idx="3">
                  <c:v>3.4122899431650824</c:v>
                </c:pt>
                <c:pt idx="4">
                  <c:v>3.4252452659994388</c:v>
                </c:pt>
                <c:pt idx="5">
                  <c:v>3.4252452659994388</c:v>
                </c:pt>
                <c:pt idx="6">
                  <c:v>3.5971048861471391</c:v>
                </c:pt>
                <c:pt idx="7">
                  <c:v>3.5856180087041336</c:v>
                </c:pt>
                <c:pt idx="8">
                  <c:v>3.6014627301793287</c:v>
                </c:pt>
                <c:pt idx="9">
                  <c:v>3.4286373592456192</c:v>
                </c:pt>
                <c:pt idx="10">
                  <c:v>3.5434561412820891</c:v>
                </c:pt>
                <c:pt idx="11">
                  <c:v>3.5430452603323292</c:v>
                </c:pt>
                <c:pt idx="12">
                  <c:v>3.5372259627574612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41609</c:v>
                      </c:pt>
                      <c:pt idx="1">
                        <c:v>41640</c:v>
                      </c:pt>
                      <c:pt idx="2">
                        <c:v>41671</c:v>
                      </c:pt>
                      <c:pt idx="3">
                        <c:v>41699</c:v>
                      </c:pt>
                      <c:pt idx="4">
                        <c:v>41730</c:v>
                      </c:pt>
                      <c:pt idx="5">
                        <c:v>41760</c:v>
                      </c:pt>
                      <c:pt idx="6">
                        <c:v>41791</c:v>
                      </c:pt>
                      <c:pt idx="7">
                        <c:v>41821</c:v>
                      </c:pt>
                      <c:pt idx="8">
                        <c:v>41852</c:v>
                      </c:pt>
                      <c:pt idx="9">
                        <c:v>41883</c:v>
                      </c:pt>
                      <c:pt idx="10">
                        <c:v>41913</c:v>
                      </c:pt>
                      <c:pt idx="11">
                        <c:v>41944</c:v>
                      </c:pt>
                      <c:pt idx="12">
                        <c:v>41974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100-495E-AD8C-F0C582F8C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2903040"/>
        <c:axId val="153281664"/>
        <c:axId val="0"/>
      </c:bar3DChart>
      <c:catAx>
        <c:axId val="152903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53281664"/>
        <c:crosses val="autoZero"/>
        <c:auto val="1"/>
        <c:lblAlgn val="ctr"/>
        <c:lblOffset val="100"/>
        <c:noMultiLvlLbl val="1"/>
      </c:catAx>
      <c:valAx>
        <c:axId val="153281664"/>
        <c:scaling>
          <c:orientation val="minMax"/>
          <c:max val="3.8"/>
          <c:min val="2"/>
        </c:scaling>
        <c:delete val="0"/>
        <c:axPos val="l"/>
        <c:majorGridlines/>
        <c:numFmt formatCode="#,##0.000" sourceLinked="1"/>
        <c:majorTickMark val="none"/>
        <c:minorTickMark val="none"/>
        <c:tickLblPos val="nextTo"/>
        <c:spPr>
          <a:ln w="9525">
            <a:noFill/>
          </a:ln>
        </c:spPr>
        <c:crossAx val="15290304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33000000000000573" l="0.70866141732284715" r="0.89" t="0.62000000000000965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 i="0" baseline="0">
                <a:solidFill>
                  <a:sysClr val="windowText" lastClr="000000"/>
                </a:solidFill>
                <a:effectLst/>
              </a:rPr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2015 года  - декабрь 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Вспомог.таблица!$B$16:$I$16</c:f>
              <c:numCache>
                <c:formatCode>mmm\-yy</c:formatCode>
                <c:ptCount val="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</c:numCache>
            </c:numRef>
          </c:cat>
          <c:val>
            <c:numRef>
              <c:f>Вспомог.таблица!$B$17:$I$17</c:f>
              <c:numCache>
                <c:formatCode>#\ ##0.000</c:formatCode>
                <c:ptCount val="8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  <c:pt idx="3">
                  <c:v>4.7709179372228983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B-4417-8569-05A63D7809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3016192"/>
        <c:axId val="153017728"/>
      </c:barChart>
      <c:dateAx>
        <c:axId val="1530161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17728"/>
        <c:crosses val="autoZero"/>
        <c:auto val="1"/>
        <c:lblOffset val="100"/>
        <c:baseTimeUnit val="months"/>
      </c:dateAx>
      <c:valAx>
        <c:axId val="1530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16197039734467E-2"/>
          <c:y val="1.4325163579904618E-2"/>
          <c:w val="0.64348378492160341"/>
          <c:h val="0.91513104875974949"/>
        </c:manualLayout>
      </c:layout>
      <c:lineChart>
        <c:grouping val="standard"/>
        <c:varyColors val="0"/>
        <c:ser>
          <c:idx val="0"/>
          <c:order val="0"/>
          <c:tx>
            <c:strRef>
              <c:f>Вспомог.таблица!$A$6</c:f>
              <c:strCache>
                <c:ptCount val="1"/>
                <c:pt idx="0">
                  <c:v>Промышленные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Вспомог.таблица!$B$6:$D$6</c:f>
              <c:numCache>
                <c:formatCode>0.0000</c:formatCode>
                <c:ptCount val="3"/>
                <c:pt idx="0">
                  <c:v>0</c:v>
                </c:pt>
                <c:pt idx="1">
                  <c:v>4.7291654540557015</c:v>
                </c:pt>
                <c:pt idx="2">
                  <c:v>4.9061304427268215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B-4F6A-B639-B518EBCE06CA}"/>
            </c:ext>
          </c:extLst>
        </c:ser>
        <c:ser>
          <c:idx val="1"/>
          <c:order val="1"/>
          <c:tx>
            <c:strRef>
              <c:f>Вспомог.таблица!$A$7</c:f>
              <c:strCache>
                <c:ptCount val="1"/>
                <c:pt idx="0">
                  <c:v>Электрифицированный городской транспорт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Вспомог.таблица!$B$7:$D$7</c:f>
            </c:numRef>
          </c:val>
          <c:smooth val="0"/>
          <c:extLst>
            <c:ext xmlns:c16="http://schemas.microsoft.com/office/drawing/2014/chart" uri="{C3380CC4-5D6E-409C-BE32-E72D297353CC}">
              <c16:uniqueId val="{00000001-ADAB-4F6A-B639-B518EBCE06CA}"/>
            </c:ext>
          </c:extLst>
        </c:ser>
        <c:ser>
          <c:idx val="2"/>
          <c:order val="2"/>
          <c:tx>
            <c:strRef>
              <c:f>Вспомог.таблица!$A$8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marker>
            <c:symbol val="none"/>
          </c:marker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Вспомог.таблица!$B$8:$D$8</c:f>
              <c:numCache>
                <c:formatCode>0.0000</c:formatCode>
                <c:ptCount val="3"/>
                <c:pt idx="0">
                  <c:v>0</c:v>
                </c:pt>
                <c:pt idx="1">
                  <c:v>4.8024752041102374</c:v>
                </c:pt>
                <c:pt idx="2">
                  <c:v>4.9537552693022331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B-4F6A-B639-B518EBCE06CA}"/>
            </c:ext>
          </c:extLst>
        </c:ser>
        <c:ser>
          <c:idx val="3"/>
          <c:order val="3"/>
          <c:tx>
            <c:strRef>
              <c:f>Вспомог.таблица!$A$9</c:f>
              <c:strCache>
                <c:ptCount val="1"/>
                <c:pt idx="0">
                  <c:v>Сельскохозяйственные товаропроизводители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Вспомог.таблица!$B$9:$D$9</c:f>
              <c:numCache>
                <c:formatCode>0.0000</c:formatCode>
                <c:ptCount val="3"/>
                <c:pt idx="0">
                  <c:v>0</c:v>
                </c:pt>
                <c:pt idx="1">
                  <c:v>5.054533372073621</c:v>
                </c:pt>
                <c:pt idx="2">
                  <c:v>5.3172436422000571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AB-4F6A-B639-B518EBCE06CA}"/>
            </c:ext>
          </c:extLst>
        </c:ser>
        <c:ser>
          <c:idx val="4"/>
          <c:order val="4"/>
          <c:tx>
            <c:strRef>
              <c:f>Вспомог.таблица!$A$10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Вспомог.таблица!$B$10:$D$10</c:f>
              <c:numCache>
                <c:formatCode>0.0000</c:formatCode>
                <c:ptCount val="3"/>
                <c:pt idx="0">
                  <c:v>0</c:v>
                </c:pt>
                <c:pt idx="1">
                  <c:v>5.2784639634077379</c:v>
                </c:pt>
                <c:pt idx="2">
                  <c:v>5.442188360621401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AB-4F6A-B639-B518EBCE06CA}"/>
            </c:ext>
          </c:extLst>
        </c:ser>
        <c:ser>
          <c:idx val="5"/>
          <c:order val="5"/>
          <c:tx>
            <c:strRef>
              <c:f>Вспомог.таблица!$A$11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Вспомог.таблица!$B$11:$D$11</c:f>
              <c:numCache>
                <c:formatCode>0.0000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AB-4F6A-B639-B518EBCE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71328"/>
        <c:axId val="153572864"/>
      </c:lineChart>
      <c:dateAx>
        <c:axId val="153571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3572864"/>
        <c:crossesAt val="0"/>
        <c:auto val="1"/>
        <c:lblOffset val="100"/>
        <c:baseTimeUnit val="months"/>
      </c:dateAx>
      <c:valAx>
        <c:axId val="153572864"/>
        <c:scaling>
          <c:orientation val="minMax"/>
          <c:min val="3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53571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2014 года и январь-ма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74194933820387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76-44CD-BC27-DFB727871999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6-44CD-BC27-DFB727871999}"/>
                </c:ext>
              </c:extLst>
            </c:dLbl>
            <c:dLbl>
              <c:idx val="2"/>
              <c:layout>
                <c:manualLayout>
                  <c:x val="0"/>
                  <c:y val="-2.8417870489596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76-44CD-BC27-DFB727871999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6-44CD-BC27-DFB727871999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6-44CD-BC27-DFB727871999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6-44CD-BC27-DFB727871999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6-44CD-BC27-DFB727871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Вспомог.таблица!$B$16:$D$16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Вспомог.таблица!$B$17:$D$17</c:f>
              <c:numCache>
                <c:formatCode>#\ ##0.000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76-44CD-BC27-DFB72787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3615360"/>
        <c:axId val="153629440"/>
        <c:axId val="0"/>
      </c:bar3DChart>
      <c:dateAx>
        <c:axId val="1536153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53629440"/>
        <c:crosses val="autoZero"/>
        <c:auto val="1"/>
        <c:lblOffset val="100"/>
        <c:baseTimeUnit val="months"/>
      </c:dateAx>
      <c:valAx>
        <c:axId val="153629440"/>
        <c:scaling>
          <c:orientation val="minMax"/>
          <c:max val="3.8"/>
          <c:min val="2"/>
        </c:scaling>
        <c:delete val="0"/>
        <c:axPos val="l"/>
        <c:majorGridlines/>
        <c:numFmt formatCode="#\ ##0.0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5361536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38099</xdr:rowOff>
    </xdr:from>
    <xdr:to>
      <xdr:col>13</xdr:col>
      <xdr:colOff>504824</xdr:colOff>
      <xdr:row>36</xdr:row>
      <xdr:rowOff>85724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4</xdr:row>
      <xdr:rowOff>95249</xdr:rowOff>
    </xdr:from>
    <xdr:to>
      <xdr:col>17</xdr:col>
      <xdr:colOff>409575</xdr:colOff>
      <xdr:row>41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136072</xdr:colOff>
      <xdr:row>4</xdr:row>
      <xdr:rowOff>81642</xdr:rowOff>
    </xdr:from>
    <xdr:to>
      <xdr:col>54</xdr:col>
      <xdr:colOff>244929</xdr:colOff>
      <xdr:row>20</xdr:row>
      <xdr:rowOff>121475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191861</xdr:colOff>
      <xdr:row>4</xdr:row>
      <xdr:rowOff>337457</xdr:rowOff>
    </xdr:from>
    <xdr:to>
      <xdr:col>34</xdr:col>
      <xdr:colOff>547007</xdr:colOff>
      <xdr:row>16</xdr:row>
      <xdr:rowOff>470807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4</xdr:row>
      <xdr:rowOff>85725</xdr:rowOff>
    </xdr:from>
    <xdr:to>
      <xdr:col>17</xdr:col>
      <xdr:colOff>352425</xdr:colOff>
      <xdr:row>32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183814</xdr:rowOff>
    </xdr:from>
    <xdr:to>
      <xdr:col>17</xdr:col>
      <xdr:colOff>116974</xdr:colOff>
      <xdr:row>48</xdr:row>
      <xdr:rowOff>175903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93;&#1072;&#1085;&#1086;&#1074;&#1072;%20&#1070;&#1083;&#1080;&#1103;\&#1040;&#1069;&#1057;&#1050;%2046%20&#1092;&#1086;&#1088;&#1084;&#1099;\2013\46EE.2013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>
        <row r="16">
          <cell r="G16" t="str">
            <v>ОАО "Астраханская энергосбытовая компания"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/>
    <pageSetUpPr fitToPage="1"/>
  </sheetPr>
  <dimension ref="A1:AM52"/>
  <sheetViews>
    <sheetView zoomScale="80" zoomScaleNormal="80" zoomScaleSheetLayoutView="70" workbookViewId="0">
      <pane xSplit="3" ySplit="5" topLeftCell="AB48" activePane="bottomRight" state="frozen"/>
      <selection pane="topRight" activeCell="D1" sqref="D1"/>
      <selection pane="bottomLeft" activeCell="A6" sqref="A6"/>
      <selection pane="bottomRight" activeCell="AI76" sqref="AI76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379"/>
      <c r="K1" s="379"/>
      <c r="L1" s="379"/>
      <c r="R1" s="379"/>
      <c r="S1" s="379"/>
      <c r="T1" s="379"/>
    </row>
    <row r="2" spans="1:39" s="97" customFormat="1" ht="101.25" customHeight="1" x14ac:dyDescent="0.25">
      <c r="B2" s="381" t="s">
        <v>83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2"/>
      <c r="W2" s="2"/>
      <c r="X2" s="2"/>
      <c r="Y2" s="2"/>
      <c r="Z2" s="372">
        <v>3</v>
      </c>
      <c r="AA2" s="372"/>
      <c r="AB2" s="373">
        <v>5</v>
      </c>
      <c r="AC2" s="373"/>
    </row>
    <row r="3" spans="1:39" ht="27.75" customHeight="1" thickBot="1" x14ac:dyDescent="0.4">
      <c r="S3" s="380"/>
      <c r="T3" s="380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374" t="s">
        <v>2</v>
      </c>
      <c r="C4" s="375" t="s">
        <v>0</v>
      </c>
      <c r="D4" s="376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 t="s">
        <v>19</v>
      </c>
      <c r="N4" s="377"/>
      <c r="O4" s="377"/>
      <c r="P4" s="160" t="s">
        <v>26</v>
      </c>
      <c r="Q4" s="161"/>
      <c r="R4" s="377" t="s">
        <v>26</v>
      </c>
      <c r="S4" s="377"/>
      <c r="T4" s="377"/>
      <c r="U4" s="377"/>
      <c r="V4" s="18"/>
      <c r="W4" s="18"/>
      <c r="X4" s="18"/>
      <c r="Y4" s="18"/>
      <c r="Z4" s="369" t="s">
        <v>16</v>
      </c>
      <c r="AA4" s="369"/>
      <c r="AB4" s="369"/>
      <c r="AC4" s="369"/>
      <c r="AD4" s="369"/>
      <c r="AE4" s="370"/>
      <c r="AG4" s="368" t="s">
        <v>19</v>
      </c>
      <c r="AH4" s="369"/>
      <c r="AI4" s="369"/>
      <c r="AJ4" s="369"/>
      <c r="AK4" s="369"/>
      <c r="AL4" s="370"/>
    </row>
    <row r="5" spans="1:39" ht="61.5" customHeight="1" thickBot="1" x14ac:dyDescent="0.3">
      <c r="B5" s="374"/>
      <c r="C5" s="375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371"/>
      <c r="B6" s="168" t="s">
        <v>1</v>
      </c>
      <c r="C6" s="169">
        <v>100</v>
      </c>
      <c r="D6" s="30">
        <f>SUM(D7:D13)</f>
        <v>0</v>
      </c>
      <c r="E6" s="30">
        <f>SUM(E7:E13)</f>
        <v>0</v>
      </c>
      <c r="F6" s="30"/>
      <c r="G6" s="30">
        <f t="shared" ref="G6:H6" si="0">SUM(G7:G13)</f>
        <v>0</v>
      </c>
      <c r="H6" s="30">
        <f t="shared" si="0"/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74">
        <f>M6+J6+G6+D6</f>
        <v>110.62</v>
      </c>
      <c r="S6" s="175">
        <f>N6+K6+H6+E6</f>
        <v>657.41399999999999</v>
      </c>
      <c r="T6" s="176">
        <f>S6/R6</f>
        <v>5.9429940336286382</v>
      </c>
      <c r="U6" s="219">
        <f>T6*1.2</f>
        <v>7.131592840354366</v>
      </c>
      <c r="V6" s="12"/>
      <c r="W6" s="12"/>
      <c r="X6" s="12"/>
      <c r="Y6" s="12"/>
      <c r="Z6" s="243">
        <f>SUM(Z7:Z13)</f>
        <v>110.62</v>
      </c>
      <c r="AA6" s="243">
        <f>SUM(AA7:AA13)</f>
        <v>280.97199999999998</v>
      </c>
      <c r="AB6" s="243">
        <f>SUM(AB7:AB13)</f>
        <v>0.46500000000000002</v>
      </c>
      <c r="AC6" s="243">
        <f>SUM(AC7:AC13)</f>
        <v>376.44200000000001</v>
      </c>
      <c r="AD6" s="139">
        <f t="shared" ref="AD6:AD13" si="1">Z6</f>
        <v>110.62</v>
      </c>
      <c r="AE6" s="139">
        <f t="shared" ref="AE6:AE13" si="2">AA6+AC6</f>
        <v>657.41399999999999</v>
      </c>
      <c r="AF6" s="48"/>
      <c r="AG6" s="86">
        <f>SUM(AG7:AG13)</f>
        <v>0</v>
      </c>
      <c r="AH6" s="86">
        <f t="shared" ref="AH6:AJ6" si="3">SUM(AH7:AH13)</f>
        <v>0</v>
      </c>
      <c r="AI6" s="86">
        <f t="shared" si="3"/>
        <v>0</v>
      </c>
      <c r="AJ6" s="86">
        <f t="shared" si="3"/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371"/>
      <c r="B7" s="179" t="s">
        <v>7</v>
      </c>
      <c r="C7" s="180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50">
        <f t="shared" ref="J7:J29" si="4">AD7</f>
        <v>0</v>
      </c>
      <c r="K7" s="250">
        <f t="shared" ref="K7:K29" si="5">AE7</f>
        <v>0</v>
      </c>
      <c r="L7" s="251"/>
      <c r="M7" s="250">
        <f t="shared" ref="M7:M21" si="6">AK7</f>
        <v>0</v>
      </c>
      <c r="N7" s="252">
        <f t="shared" ref="N7:N14" si="7">AL7</f>
        <v>0</v>
      </c>
      <c r="O7" s="39"/>
      <c r="P7" s="35"/>
      <c r="Q7" s="36"/>
      <c r="R7" s="174">
        <f t="shared" ref="R7:R13" si="8">M7+J7+G7+D7</f>
        <v>0</v>
      </c>
      <c r="S7" s="175">
        <f t="shared" ref="S7:S13" si="9">N7+K7+H7+E7</f>
        <v>0</v>
      </c>
      <c r="T7" s="176"/>
      <c r="U7" s="219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1"/>
        <v>0</v>
      </c>
      <c r="AE7" s="19">
        <f t="shared" si="2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6" si="10">AG7</f>
        <v>0</v>
      </c>
      <c r="AL7" s="87">
        <f t="shared" ref="AL7:AL38" si="11">AH7+AJ7</f>
        <v>0</v>
      </c>
    </row>
    <row r="8" spans="1:39" ht="26.25" customHeight="1" x14ac:dyDescent="0.25">
      <c r="A8" s="371"/>
      <c r="B8" s="179" t="s">
        <v>8</v>
      </c>
      <c r="C8" s="180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50">
        <f t="shared" si="4"/>
        <v>0</v>
      </c>
      <c r="K8" s="250">
        <f t="shared" si="5"/>
        <v>0</v>
      </c>
      <c r="L8" s="251"/>
      <c r="M8" s="250">
        <f t="shared" si="6"/>
        <v>0</v>
      </c>
      <c r="N8" s="252">
        <f t="shared" si="7"/>
        <v>0</v>
      </c>
      <c r="O8" s="39"/>
      <c r="P8" s="35"/>
      <c r="Q8" s="36"/>
      <c r="R8" s="174">
        <f t="shared" si="8"/>
        <v>0</v>
      </c>
      <c r="S8" s="175">
        <f t="shared" si="9"/>
        <v>0</v>
      </c>
      <c r="T8" s="176"/>
      <c r="U8" s="219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1"/>
        <v>0</v>
      </c>
      <c r="AE8" s="19">
        <f t="shared" si="2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10"/>
        <v>0</v>
      </c>
      <c r="AL8" s="87">
        <f t="shared" si="11"/>
        <v>0</v>
      </c>
    </row>
    <row r="9" spans="1:39" ht="15.75" x14ac:dyDescent="0.25">
      <c r="A9" s="371"/>
      <c r="B9" s="179" t="s">
        <v>9</v>
      </c>
      <c r="C9" s="180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50">
        <f t="shared" si="4"/>
        <v>0</v>
      </c>
      <c r="K9" s="250">
        <f t="shared" si="5"/>
        <v>0</v>
      </c>
      <c r="L9" s="251"/>
      <c r="M9" s="250">
        <f t="shared" si="6"/>
        <v>0</v>
      </c>
      <c r="N9" s="252">
        <f t="shared" si="7"/>
        <v>0</v>
      </c>
      <c r="O9" s="39"/>
      <c r="P9" s="35"/>
      <c r="Q9" s="36"/>
      <c r="R9" s="174">
        <f t="shared" si="8"/>
        <v>0</v>
      </c>
      <c r="S9" s="175">
        <f t="shared" si="9"/>
        <v>0</v>
      </c>
      <c r="T9" s="176"/>
      <c r="U9" s="219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1"/>
        <v>0</v>
      </c>
      <c r="AE9" s="19">
        <f t="shared" si="2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10"/>
        <v>0</v>
      </c>
      <c r="AL9" s="87">
        <f t="shared" si="11"/>
        <v>0</v>
      </c>
    </row>
    <row r="10" spans="1:39" ht="15.75" x14ac:dyDescent="0.25">
      <c r="A10" s="371"/>
      <c r="B10" s="179" t="s">
        <v>10</v>
      </c>
      <c r="C10" s="180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50">
        <f t="shared" si="4"/>
        <v>110.62</v>
      </c>
      <c r="K10" s="250">
        <f t="shared" si="5"/>
        <v>657.41399999999999</v>
      </c>
      <c r="L10" s="251"/>
      <c r="M10" s="250">
        <f t="shared" si="6"/>
        <v>0</v>
      </c>
      <c r="N10" s="252">
        <f t="shared" si="7"/>
        <v>0</v>
      </c>
      <c r="O10" s="39"/>
      <c r="P10" s="35"/>
      <c r="Q10" s="36"/>
      <c r="R10" s="174">
        <f t="shared" si="8"/>
        <v>110.62</v>
      </c>
      <c r="S10" s="175">
        <f t="shared" si="9"/>
        <v>657.41399999999999</v>
      </c>
      <c r="T10" s="176">
        <f t="shared" ref="T10:T47" si="12">S10/R10</f>
        <v>5.9429940336286382</v>
      </c>
      <c r="U10" s="219">
        <f t="shared" ref="U10:U47" si="13">T10*1.2</f>
        <v>7.131592840354366</v>
      </c>
      <c r="V10" s="12"/>
      <c r="W10" s="12"/>
      <c r="X10" s="12"/>
      <c r="Y10" s="12"/>
      <c r="Z10" s="238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1"/>
        <v>110.62</v>
      </c>
      <c r="AE10" s="19">
        <f t="shared" si="2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10"/>
        <v>0</v>
      </c>
      <c r="AL10" s="87">
        <f t="shared" si="11"/>
        <v>0</v>
      </c>
    </row>
    <row r="11" spans="1:39" ht="30" customHeight="1" x14ac:dyDescent="0.25">
      <c r="A11" s="371"/>
      <c r="B11" s="179" t="s">
        <v>11</v>
      </c>
      <c r="C11" s="180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50">
        <f t="shared" si="4"/>
        <v>0</v>
      </c>
      <c r="K11" s="250">
        <f t="shared" si="5"/>
        <v>0</v>
      </c>
      <c r="L11" s="251"/>
      <c r="M11" s="250">
        <f t="shared" si="6"/>
        <v>0</v>
      </c>
      <c r="N11" s="252">
        <f t="shared" si="7"/>
        <v>0</v>
      </c>
      <c r="O11" s="39"/>
      <c r="P11" s="35"/>
      <c r="Q11" s="36"/>
      <c r="R11" s="174">
        <f t="shared" si="8"/>
        <v>0</v>
      </c>
      <c r="S11" s="175">
        <f t="shared" si="9"/>
        <v>0</v>
      </c>
      <c r="T11" s="176"/>
      <c r="U11" s="219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1"/>
        <v>0</v>
      </c>
      <c r="AE11" s="19">
        <f t="shared" si="2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10"/>
        <v>0</v>
      </c>
      <c r="AL11" s="87">
        <f t="shared" si="11"/>
        <v>0</v>
      </c>
    </row>
    <row r="12" spans="1:39" ht="15.75" x14ac:dyDescent="0.25">
      <c r="A12" s="371"/>
      <c r="B12" s="179" t="s">
        <v>12</v>
      </c>
      <c r="C12" s="180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50">
        <f t="shared" si="4"/>
        <v>0</v>
      </c>
      <c r="K12" s="250">
        <f t="shared" si="5"/>
        <v>0</v>
      </c>
      <c r="L12" s="251"/>
      <c r="M12" s="250">
        <f t="shared" si="6"/>
        <v>0</v>
      </c>
      <c r="N12" s="252">
        <f t="shared" si="7"/>
        <v>0</v>
      </c>
      <c r="O12" s="39"/>
      <c r="P12" s="35"/>
      <c r="Q12" s="36"/>
      <c r="R12" s="174">
        <f t="shared" si="8"/>
        <v>0</v>
      </c>
      <c r="S12" s="175">
        <f t="shared" si="9"/>
        <v>0</v>
      </c>
      <c r="T12" s="176"/>
      <c r="U12" s="219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1"/>
        <v>0</v>
      </c>
      <c r="AE12" s="19">
        <f t="shared" si="2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10"/>
        <v>0</v>
      </c>
      <c r="AL12" s="87">
        <f t="shared" si="11"/>
        <v>0</v>
      </c>
    </row>
    <row r="13" spans="1:39" ht="24.75" customHeight="1" x14ac:dyDescent="0.25">
      <c r="A13" s="371"/>
      <c r="B13" s="179" t="s">
        <v>13</v>
      </c>
      <c r="C13" s="180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50">
        <f t="shared" si="4"/>
        <v>0</v>
      </c>
      <c r="K13" s="250">
        <f t="shared" si="5"/>
        <v>0</v>
      </c>
      <c r="L13" s="42"/>
      <c r="M13" s="250">
        <f t="shared" si="6"/>
        <v>0</v>
      </c>
      <c r="N13" s="252">
        <f t="shared" si="7"/>
        <v>0</v>
      </c>
      <c r="O13" s="37"/>
      <c r="P13" s="37"/>
      <c r="Q13" s="37"/>
      <c r="R13" s="174">
        <f t="shared" si="8"/>
        <v>0</v>
      </c>
      <c r="S13" s="175">
        <f t="shared" si="9"/>
        <v>0</v>
      </c>
      <c r="T13" s="176"/>
      <c r="U13" s="219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1"/>
        <v>0</v>
      </c>
      <c r="AE13" s="19">
        <f t="shared" si="2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10"/>
        <v>0</v>
      </c>
      <c r="AL13" s="87">
        <f t="shared" si="11"/>
        <v>0</v>
      </c>
    </row>
    <row r="14" spans="1:39" ht="63.75" customHeight="1" x14ac:dyDescent="0.25">
      <c r="A14" s="371"/>
      <c r="B14" s="168" t="s">
        <v>17</v>
      </c>
      <c r="C14" s="169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4"/>
        <v>12168.05</v>
      </c>
      <c r="K14" s="32">
        <f t="shared" si="5"/>
        <v>54494.125</v>
      </c>
      <c r="L14" s="40">
        <f>K14/J14</f>
        <v>4.4784599833169656</v>
      </c>
      <c r="M14" s="32">
        <f t="shared" si="6"/>
        <v>6712.4570000000003</v>
      </c>
      <c r="N14" s="33">
        <f t="shared" si="7"/>
        <v>20510.234000000004</v>
      </c>
      <c r="O14" s="40">
        <f>N14/M14</f>
        <v>3.0555479163590924</v>
      </c>
      <c r="P14" s="35"/>
      <c r="Q14" s="36"/>
      <c r="R14" s="174">
        <f t="shared" ref="R14:S16" si="14">M14+J14+G14+D14</f>
        <v>18880.506999999998</v>
      </c>
      <c r="S14" s="175">
        <f t="shared" si="14"/>
        <v>75004.358999999997</v>
      </c>
      <c r="T14" s="176">
        <f t="shared" si="12"/>
        <v>3.9725818273841909</v>
      </c>
      <c r="U14" s="219">
        <f t="shared" si="13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44">
        <f>Z14</f>
        <v>12168.05</v>
      </c>
      <c r="AE14" s="244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10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371"/>
      <c r="B15" s="179" t="s">
        <v>7</v>
      </c>
      <c r="C15" s="180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50">
        <f t="shared" si="4"/>
        <v>1896.2909999999999</v>
      </c>
      <c r="K15" s="250">
        <f t="shared" si="5"/>
        <v>7907.0320000000002</v>
      </c>
      <c r="L15" s="44">
        <f t="shared" ref="L15:L26" si="15">K15/J15</f>
        <v>4.169735552191093</v>
      </c>
      <c r="M15" s="250">
        <f t="shared" si="6"/>
        <v>0</v>
      </c>
      <c r="N15" s="43">
        <f>AL15</f>
        <v>0</v>
      </c>
      <c r="O15" s="44"/>
      <c r="P15" s="35"/>
      <c r="Q15" s="36"/>
      <c r="R15" s="187">
        <f t="shared" si="14"/>
        <v>1896.2909999999999</v>
      </c>
      <c r="S15" s="188">
        <f t="shared" si="14"/>
        <v>7907.0320000000002</v>
      </c>
      <c r="T15" s="176">
        <f t="shared" si="12"/>
        <v>4.169735552191093</v>
      </c>
      <c r="U15" s="219">
        <f t="shared" si="13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7" si="16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10"/>
        <v>0</v>
      </c>
      <c r="AL15" s="87">
        <f t="shared" si="11"/>
        <v>0</v>
      </c>
    </row>
    <row r="16" spans="1:39" ht="15.75" x14ac:dyDescent="0.25">
      <c r="A16" s="371"/>
      <c r="B16" s="179" t="s">
        <v>8</v>
      </c>
      <c r="C16" s="180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50">
        <f t="shared" si="4"/>
        <v>0</v>
      </c>
      <c r="K16" s="250">
        <f t="shared" si="5"/>
        <v>0</v>
      </c>
      <c r="L16" s="44"/>
      <c r="M16" s="250">
        <f t="shared" si="6"/>
        <v>0</v>
      </c>
      <c r="N16" s="43">
        <f t="shared" ref="N16:N17" si="17">AL16</f>
        <v>0</v>
      </c>
      <c r="O16" s="44"/>
      <c r="P16" s="35"/>
      <c r="Q16" s="36"/>
      <c r="R16" s="187">
        <f t="shared" si="14"/>
        <v>0</v>
      </c>
      <c r="S16" s="188">
        <f t="shared" si="14"/>
        <v>0</v>
      </c>
      <c r="T16" s="176"/>
      <c r="U16" s="219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16"/>
        <v>0</v>
      </c>
      <c r="AE16" s="19">
        <f t="shared" ref="AE16:AE37" si="18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10"/>
        <v>0</v>
      </c>
      <c r="AL16" s="87">
        <f t="shared" si="11"/>
        <v>0</v>
      </c>
    </row>
    <row r="17" spans="1:38" ht="15.75" x14ac:dyDescent="0.25">
      <c r="A17" s="371"/>
      <c r="B17" s="179" t="s">
        <v>9</v>
      </c>
      <c r="C17" s="180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50">
        <f t="shared" si="4"/>
        <v>0</v>
      </c>
      <c r="K17" s="250">
        <f t="shared" si="5"/>
        <v>0</v>
      </c>
      <c r="L17" s="44"/>
      <c r="M17" s="250">
        <f t="shared" si="6"/>
        <v>0</v>
      </c>
      <c r="N17" s="43">
        <f t="shared" si="17"/>
        <v>0</v>
      </c>
      <c r="O17" s="44"/>
      <c r="P17" s="35"/>
      <c r="Q17" s="36"/>
      <c r="R17" s="187">
        <f>M17+J17+G17+D17</f>
        <v>0</v>
      </c>
      <c r="S17" s="188">
        <f t="shared" ref="R17:S21" si="19">N17+K17+H17+E17</f>
        <v>0</v>
      </c>
      <c r="T17" s="176"/>
      <c r="U17" s="219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16"/>
        <v>0</v>
      </c>
      <c r="AE17" s="19">
        <f t="shared" si="18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10"/>
        <v>0</v>
      </c>
      <c r="AL17" s="87">
        <f t="shared" si="11"/>
        <v>0</v>
      </c>
    </row>
    <row r="18" spans="1:38" ht="15.75" x14ac:dyDescent="0.25">
      <c r="A18" s="371"/>
      <c r="B18" s="179" t="s">
        <v>10</v>
      </c>
      <c r="C18" s="180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50">
        <f t="shared" si="4"/>
        <v>9200.4050000000007</v>
      </c>
      <c r="K18" s="250">
        <f t="shared" si="5"/>
        <v>41349.953999999998</v>
      </c>
      <c r="L18" s="44">
        <f t="shared" si="15"/>
        <v>4.4943623677435935</v>
      </c>
      <c r="M18" s="250">
        <f t="shared" si="6"/>
        <v>6022.2910000000002</v>
      </c>
      <c r="N18" s="43">
        <f t="shared" ref="M18:N29" si="20">AL18</f>
        <v>18290.253000000001</v>
      </c>
      <c r="O18" s="44">
        <f>N18/M18</f>
        <v>3.0370921963086808</v>
      </c>
      <c r="P18" s="35"/>
      <c r="Q18" s="36"/>
      <c r="R18" s="187">
        <f t="shared" si="19"/>
        <v>15222.696</v>
      </c>
      <c r="S18" s="188">
        <f t="shared" si="19"/>
        <v>59640.206999999995</v>
      </c>
      <c r="T18" s="176">
        <f t="shared" si="12"/>
        <v>3.9178478634796354</v>
      </c>
      <c r="U18" s="219">
        <f t="shared" si="13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16"/>
        <v>9200.4050000000007</v>
      </c>
      <c r="AE18" s="19">
        <f t="shared" si="18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10"/>
        <v>6022.2910000000002</v>
      </c>
      <c r="AL18" s="87">
        <f t="shared" si="11"/>
        <v>18290.253000000001</v>
      </c>
    </row>
    <row r="19" spans="1:38" ht="15.75" x14ac:dyDescent="0.25">
      <c r="A19" s="371"/>
      <c r="B19" s="179" t="s">
        <v>11</v>
      </c>
      <c r="C19" s="180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50">
        <f t="shared" si="4"/>
        <v>196.41800000000001</v>
      </c>
      <c r="K19" s="250">
        <f t="shared" si="5"/>
        <v>975.69800000000009</v>
      </c>
      <c r="L19" s="44"/>
      <c r="M19" s="250">
        <f t="shared" si="6"/>
        <v>0</v>
      </c>
      <c r="N19" s="43">
        <f t="shared" si="20"/>
        <v>0</v>
      </c>
      <c r="O19" s="44"/>
      <c r="P19" s="35"/>
      <c r="Q19" s="36"/>
      <c r="R19" s="187">
        <f t="shared" si="19"/>
        <v>196.41800000000001</v>
      </c>
      <c r="S19" s="188">
        <f t="shared" ref="S19:S24" si="21">N19+K19+H19+E19</f>
        <v>975.69800000000009</v>
      </c>
      <c r="T19" s="176">
        <f t="shared" si="12"/>
        <v>4.9674571576943052</v>
      </c>
      <c r="U19" s="219">
        <f t="shared" si="13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16"/>
        <v>196.41800000000001</v>
      </c>
      <c r="AE19" s="19">
        <f t="shared" si="18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10"/>
        <v>0</v>
      </c>
      <c r="AL19" s="87">
        <f t="shared" si="11"/>
        <v>0</v>
      </c>
    </row>
    <row r="20" spans="1:38" ht="15.75" x14ac:dyDescent="0.25">
      <c r="A20" s="371"/>
      <c r="B20" s="179" t="s">
        <v>12</v>
      </c>
      <c r="C20" s="180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50">
        <f t="shared" si="4"/>
        <v>874.93600000000004</v>
      </c>
      <c r="K20" s="250">
        <f t="shared" si="5"/>
        <v>4261.4409999999998</v>
      </c>
      <c r="L20" s="44">
        <f t="shared" si="15"/>
        <v>4.8705745334515891</v>
      </c>
      <c r="M20" s="250">
        <f t="shared" si="6"/>
        <v>690.16600000000005</v>
      </c>
      <c r="N20" s="43">
        <f t="shared" si="20"/>
        <v>2219.9809999999998</v>
      </c>
      <c r="O20" s="44">
        <f t="shared" ref="O20:O28" si="22">N20/M20</f>
        <v>3.2165899218448888</v>
      </c>
      <c r="P20" s="35"/>
      <c r="Q20" s="36"/>
      <c r="R20" s="187">
        <f t="shared" si="19"/>
        <v>1565.1020000000001</v>
      </c>
      <c r="S20" s="188">
        <f t="shared" si="21"/>
        <v>6481.4219999999996</v>
      </c>
      <c r="T20" s="176">
        <f t="shared" si="12"/>
        <v>4.141213799483995</v>
      </c>
      <c r="U20" s="219">
        <f t="shared" si="13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16"/>
        <v>874.93600000000004</v>
      </c>
      <c r="AE20" s="19">
        <f t="shared" si="18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10"/>
        <v>690.16600000000005</v>
      </c>
      <c r="AL20" s="87">
        <f t="shared" si="11"/>
        <v>2219.9809999999998</v>
      </c>
    </row>
    <row r="21" spans="1:38" ht="15.75" x14ac:dyDescent="0.25">
      <c r="A21" s="371"/>
      <c r="B21" s="179" t="s">
        <v>13</v>
      </c>
      <c r="C21" s="180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50">
        <f t="shared" si="4"/>
        <v>0</v>
      </c>
      <c r="K21" s="250">
        <f t="shared" si="5"/>
        <v>0</v>
      </c>
      <c r="L21" s="44"/>
      <c r="M21" s="250">
        <f t="shared" si="6"/>
        <v>0</v>
      </c>
      <c r="N21" s="43">
        <f>AL21</f>
        <v>0</v>
      </c>
      <c r="O21" s="44"/>
      <c r="P21" s="35"/>
      <c r="Q21" s="36"/>
      <c r="R21" s="187">
        <f t="shared" si="19"/>
        <v>0</v>
      </c>
      <c r="S21" s="188">
        <f t="shared" si="21"/>
        <v>0</v>
      </c>
      <c r="T21" s="176"/>
      <c r="U21" s="219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16"/>
        <v>0</v>
      </c>
      <c r="AE21" s="19">
        <f t="shared" si="18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10"/>
        <v>0</v>
      </c>
      <c r="AL21" s="87">
        <f t="shared" si="11"/>
        <v>0</v>
      </c>
    </row>
    <row r="22" spans="1:38" ht="36" x14ac:dyDescent="0.25">
      <c r="A22" s="371"/>
      <c r="B22" s="168" t="s">
        <v>74</v>
      </c>
      <c r="C22" s="169">
        <v>300</v>
      </c>
      <c r="D22" s="247">
        <f>SUM(D23:D29)</f>
        <v>76005.717000000004</v>
      </c>
      <c r="E22" s="247">
        <f>SUM(E23:E29)</f>
        <v>394744.00900000002</v>
      </c>
      <c r="F22" s="247"/>
      <c r="G22" s="247">
        <f t="shared" ref="G22:H22" si="23">SUM(G23:G29)</f>
        <v>1951.0119999999999</v>
      </c>
      <c r="H22" s="247">
        <f t="shared" si="23"/>
        <v>10625.097</v>
      </c>
      <c r="I22" s="44">
        <f>H22/G22</f>
        <v>5.445941388366653</v>
      </c>
      <c r="J22" s="32">
        <f t="shared" si="4"/>
        <v>2498.5659999999998</v>
      </c>
      <c r="K22" s="32">
        <f t="shared" si="5"/>
        <v>10831.856</v>
      </c>
      <c r="L22" s="40">
        <f t="shared" si="15"/>
        <v>4.3352290874045352</v>
      </c>
      <c r="M22" s="32">
        <f>AK22</f>
        <v>2574.8629999999998</v>
      </c>
      <c r="N22" s="33">
        <f t="shared" si="20"/>
        <v>8808.8249999999989</v>
      </c>
      <c r="O22" s="40">
        <f>N22/M22</f>
        <v>3.4210849276252753</v>
      </c>
      <c r="P22" s="35"/>
      <c r="Q22" s="36"/>
      <c r="R22" s="174">
        <f>M22+J22+G22+D22</f>
        <v>83030.15800000001</v>
      </c>
      <c r="S22" s="175">
        <f t="shared" si="21"/>
        <v>425009.78700000001</v>
      </c>
      <c r="T22" s="176">
        <f t="shared" si="12"/>
        <v>5.1187399522954049</v>
      </c>
      <c r="U22" s="219">
        <f t="shared" si="13"/>
        <v>6.1424879427544861</v>
      </c>
      <c r="V22" s="12"/>
      <c r="W22" s="12"/>
      <c r="X22" s="12"/>
      <c r="Y22" s="12"/>
      <c r="Z22" s="74">
        <f>SUM(Z23:Z29)</f>
        <v>2498.5659999999998</v>
      </c>
      <c r="AA22" s="74">
        <f>SUM(AA23:AA29)</f>
        <v>9058.9930000000004</v>
      </c>
      <c r="AB22" s="74">
        <f>SUM(AB23:AB29)</f>
        <v>2.1890000000000001</v>
      </c>
      <c r="AC22" s="74">
        <f>SUM(AC23:AC29)</f>
        <v>1772.8630000000001</v>
      </c>
      <c r="AD22" s="244">
        <f t="shared" si="16"/>
        <v>2498.5659999999998</v>
      </c>
      <c r="AE22" s="244">
        <f t="shared" si="18"/>
        <v>10831.856</v>
      </c>
      <c r="AF22" s="48"/>
      <c r="AG22" s="74">
        <f>SUM(AG23:AG29)</f>
        <v>2574.8629999999998</v>
      </c>
      <c r="AH22" s="74">
        <f>SUM(AH23:AH29)</f>
        <v>5603.6929999999993</v>
      </c>
      <c r="AI22" s="74">
        <f>SUM(AI23:AI29)</f>
        <v>3.5540000000000003</v>
      </c>
      <c r="AJ22" s="74">
        <f>SUM(AJ23:AJ29)</f>
        <v>3205.1320000000001</v>
      </c>
      <c r="AK22" s="52">
        <f t="shared" ref="AK22" si="24">AK23+AK24+AK25+AK26+AK27+AK28+AK29</f>
        <v>2574.8629999999998</v>
      </c>
      <c r="AL22" s="138">
        <f>AH22+AJ22</f>
        <v>8808.8249999999989</v>
      </c>
    </row>
    <row r="23" spans="1:38" ht="15.75" x14ac:dyDescent="0.25">
      <c r="A23" s="371"/>
      <c r="B23" s="179" t="s">
        <v>7</v>
      </c>
      <c r="C23" s="180">
        <v>311</v>
      </c>
      <c r="D23" s="234">
        <v>7774.5119999999997</v>
      </c>
      <c r="E23" s="37">
        <v>37874.377999999997</v>
      </c>
      <c r="F23" s="44">
        <f>E23/D23</f>
        <v>4.8716084044889243</v>
      </c>
      <c r="G23" s="37">
        <v>0</v>
      </c>
      <c r="H23" s="37">
        <v>0</v>
      </c>
      <c r="I23" s="44"/>
      <c r="J23" s="250">
        <f t="shared" si="4"/>
        <v>208.018</v>
      </c>
      <c r="K23" s="250">
        <f t="shared" si="5"/>
        <v>937.16899999999998</v>
      </c>
      <c r="L23" s="44"/>
      <c r="M23" s="42">
        <f t="shared" si="20"/>
        <v>0</v>
      </c>
      <c r="N23" s="43">
        <f t="shared" si="20"/>
        <v>0</v>
      </c>
      <c r="O23" s="44"/>
      <c r="P23" s="35"/>
      <c r="Q23" s="36"/>
      <c r="R23" s="187">
        <f>M23+J23+G23+D23</f>
        <v>7982.53</v>
      </c>
      <c r="S23" s="188">
        <f t="shared" si="21"/>
        <v>38811.546999999999</v>
      </c>
      <c r="T23" s="176">
        <f t="shared" si="12"/>
        <v>4.8620609004914481</v>
      </c>
      <c r="U23" s="219">
        <f t="shared" si="13"/>
        <v>5.8344730805897376</v>
      </c>
      <c r="V23" s="13"/>
      <c r="W23" s="13"/>
      <c r="X23" s="13"/>
      <c r="Y23" s="13"/>
      <c r="Z23" s="68">
        <v>208.018</v>
      </c>
      <c r="AA23" s="68">
        <v>799.06700000000001</v>
      </c>
      <c r="AB23" s="53">
        <v>0.17100000000000001</v>
      </c>
      <c r="AC23" s="52">
        <v>138.102</v>
      </c>
      <c r="AD23" s="19">
        <f t="shared" si="16"/>
        <v>208.018</v>
      </c>
      <c r="AE23" s="19">
        <f t="shared" si="18"/>
        <v>937.16899999999998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10"/>
        <v>0</v>
      </c>
      <c r="AL23" s="87">
        <f t="shared" si="11"/>
        <v>0</v>
      </c>
    </row>
    <row r="24" spans="1:38" ht="15.75" x14ac:dyDescent="0.25">
      <c r="A24" s="371"/>
      <c r="B24" s="179" t="s">
        <v>8</v>
      </c>
      <c r="C24" s="180">
        <v>321</v>
      </c>
      <c r="D24" s="37">
        <v>0</v>
      </c>
      <c r="E24" s="37">
        <v>0</v>
      </c>
      <c r="F24" s="44"/>
      <c r="G24" s="37">
        <v>0</v>
      </c>
      <c r="H24" s="37">
        <v>0</v>
      </c>
      <c r="I24" s="44"/>
      <c r="J24" s="250">
        <f t="shared" si="4"/>
        <v>0</v>
      </c>
      <c r="K24" s="250">
        <f t="shared" si="5"/>
        <v>0</v>
      </c>
      <c r="L24" s="44"/>
      <c r="M24" s="42">
        <f t="shared" si="20"/>
        <v>0</v>
      </c>
      <c r="N24" s="43">
        <f t="shared" si="20"/>
        <v>0</v>
      </c>
      <c r="O24" s="44"/>
      <c r="P24" s="35"/>
      <c r="Q24" s="36"/>
      <c r="R24" s="187">
        <f t="shared" ref="R24:S29" si="25">M24+J24+G24+D24</f>
        <v>0</v>
      </c>
      <c r="S24" s="188">
        <f t="shared" si="21"/>
        <v>0</v>
      </c>
      <c r="T24" s="176"/>
      <c r="U24" s="219"/>
      <c r="V24" s="13"/>
      <c r="W24" s="13"/>
      <c r="X24" s="13"/>
      <c r="Y24" s="13"/>
      <c r="Z24" s="68">
        <v>0</v>
      </c>
      <c r="AA24" s="68">
        <v>0</v>
      </c>
      <c r="AB24" s="53">
        <v>0</v>
      </c>
      <c r="AC24" s="52">
        <v>0</v>
      </c>
      <c r="AD24" s="19">
        <f t="shared" si="16"/>
        <v>0</v>
      </c>
      <c r="AE24" s="19">
        <f t="shared" si="18"/>
        <v>0</v>
      </c>
      <c r="AF24" s="48"/>
      <c r="AG24" s="28">
        <v>0</v>
      </c>
      <c r="AH24" s="28">
        <v>0</v>
      </c>
      <c r="AI24" s="27">
        <v>0</v>
      </c>
      <c r="AJ24" s="28">
        <v>0</v>
      </c>
      <c r="AK24" s="4">
        <f t="shared" si="10"/>
        <v>0</v>
      </c>
      <c r="AL24" s="87">
        <f t="shared" si="11"/>
        <v>0</v>
      </c>
    </row>
    <row r="25" spans="1:38" ht="15.75" x14ac:dyDescent="0.25">
      <c r="A25" s="371"/>
      <c r="B25" s="179" t="s">
        <v>9</v>
      </c>
      <c r="C25" s="180">
        <v>331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50">
        <f t="shared" si="4"/>
        <v>0</v>
      </c>
      <c r="K25" s="250">
        <f t="shared" si="5"/>
        <v>0</v>
      </c>
      <c r="L25" s="44"/>
      <c r="M25" s="42">
        <f t="shared" si="20"/>
        <v>0</v>
      </c>
      <c r="N25" s="43">
        <f t="shared" si="20"/>
        <v>0</v>
      </c>
      <c r="O25" s="44"/>
      <c r="P25" s="35"/>
      <c r="Q25" s="36"/>
      <c r="R25" s="187">
        <f t="shared" si="25"/>
        <v>0</v>
      </c>
      <c r="S25" s="188">
        <f t="shared" si="25"/>
        <v>0</v>
      </c>
      <c r="T25" s="176"/>
      <c r="U25" s="219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16"/>
        <v>0</v>
      </c>
      <c r="AE25" s="19">
        <f t="shared" si="18"/>
        <v>0</v>
      </c>
      <c r="AF25" s="48"/>
      <c r="AG25" s="29">
        <v>0</v>
      </c>
      <c r="AH25" s="29">
        <v>0</v>
      </c>
      <c r="AI25" s="27">
        <v>0</v>
      </c>
      <c r="AJ25" s="27">
        <v>0</v>
      </c>
      <c r="AK25" s="4">
        <f t="shared" si="10"/>
        <v>0</v>
      </c>
      <c r="AL25" s="87">
        <f t="shared" si="11"/>
        <v>0</v>
      </c>
    </row>
    <row r="26" spans="1:38" ht="15.75" x14ac:dyDescent="0.25">
      <c r="A26" s="371"/>
      <c r="B26" s="179" t="s">
        <v>10</v>
      </c>
      <c r="C26" s="180">
        <v>341</v>
      </c>
      <c r="D26" s="234">
        <v>46089.788999999997</v>
      </c>
      <c r="E26" s="37">
        <v>237136.524</v>
      </c>
      <c r="F26" s="44">
        <f>E26/D26</f>
        <v>5.1450989285283999</v>
      </c>
      <c r="G26" s="234">
        <v>1951.0119999999999</v>
      </c>
      <c r="H26" s="234">
        <v>10625.097</v>
      </c>
      <c r="I26" s="44">
        <f t="shared" ref="I26" si="26">H26/G26</f>
        <v>5.445941388366653</v>
      </c>
      <c r="J26" s="250">
        <f t="shared" si="4"/>
        <v>1793.4939999999999</v>
      </c>
      <c r="K26" s="250">
        <f t="shared" si="5"/>
        <v>7822.5649999999996</v>
      </c>
      <c r="L26" s="44">
        <f t="shared" si="15"/>
        <v>4.3616343294150974</v>
      </c>
      <c r="M26" s="42">
        <f t="shared" si="20"/>
        <v>2132.0509999999999</v>
      </c>
      <c r="N26" s="43">
        <f t="shared" si="20"/>
        <v>7323.1509999999998</v>
      </c>
      <c r="O26" s="44">
        <f t="shared" si="22"/>
        <v>3.4347916630512123</v>
      </c>
      <c r="P26" s="35"/>
      <c r="Q26" s="36"/>
      <c r="R26" s="187">
        <f>M26+J26+G26+D26</f>
        <v>51966.345999999998</v>
      </c>
      <c r="S26" s="188">
        <f>N26+K26+H26+E26</f>
        <v>262907.337</v>
      </c>
      <c r="T26" s="176">
        <f t="shared" si="12"/>
        <v>5.0591845922743923</v>
      </c>
      <c r="U26" s="219">
        <f t="shared" si="13"/>
        <v>6.0710215107292704</v>
      </c>
      <c r="V26" s="13"/>
      <c r="W26" s="13"/>
      <c r="X26" s="13"/>
      <c r="Y26" s="13"/>
      <c r="Z26" s="68">
        <v>1793.4939999999999</v>
      </c>
      <c r="AA26" s="68">
        <v>6580.8159999999998</v>
      </c>
      <c r="AB26" s="53">
        <v>1.5329999999999999</v>
      </c>
      <c r="AC26" s="52">
        <v>1241.749</v>
      </c>
      <c r="AD26" s="19">
        <f t="shared" si="16"/>
        <v>1793.4939999999999</v>
      </c>
      <c r="AE26" s="19">
        <f t="shared" si="18"/>
        <v>7822.5649999999996</v>
      </c>
      <c r="AF26" s="48"/>
      <c r="AG26" s="29">
        <v>2132.0509999999999</v>
      </c>
      <c r="AH26" s="29">
        <v>4639.8689999999997</v>
      </c>
      <c r="AI26" s="27">
        <v>2.91</v>
      </c>
      <c r="AJ26" s="28">
        <v>2683.2820000000002</v>
      </c>
      <c r="AK26" s="4">
        <f t="shared" si="10"/>
        <v>2132.0509999999999</v>
      </c>
      <c r="AL26" s="87">
        <f t="shared" si="11"/>
        <v>7323.1509999999998</v>
      </c>
    </row>
    <row r="27" spans="1:38" ht="15.75" x14ac:dyDescent="0.25">
      <c r="A27" s="371"/>
      <c r="B27" s="179" t="s">
        <v>11</v>
      </c>
      <c r="C27" s="180">
        <v>351</v>
      </c>
      <c r="D27" s="234">
        <v>1517.56</v>
      </c>
      <c r="E27" s="37">
        <v>7687.6610000000001</v>
      </c>
      <c r="F27" s="44">
        <f t="shared" ref="F27:F28" si="27">E27/D27</f>
        <v>5.0658036585044419</v>
      </c>
      <c r="G27" s="37">
        <v>0</v>
      </c>
      <c r="H27" s="37">
        <v>0</v>
      </c>
      <c r="I27" s="44"/>
      <c r="J27" s="250">
        <f t="shared" si="4"/>
        <v>0</v>
      </c>
      <c r="K27" s="250">
        <f t="shared" si="5"/>
        <v>0</v>
      </c>
      <c r="L27" s="44"/>
      <c r="M27" s="42">
        <f t="shared" si="20"/>
        <v>0</v>
      </c>
      <c r="N27" s="43">
        <f t="shared" si="20"/>
        <v>0</v>
      </c>
      <c r="O27" s="44"/>
      <c r="P27" s="35"/>
      <c r="Q27" s="36"/>
      <c r="R27" s="187">
        <f t="shared" si="25"/>
        <v>1517.56</v>
      </c>
      <c r="S27" s="188">
        <f t="shared" si="25"/>
        <v>7687.6610000000001</v>
      </c>
      <c r="T27" s="176">
        <f t="shared" si="12"/>
        <v>5.0658036585044419</v>
      </c>
      <c r="U27" s="219">
        <f t="shared" si="13"/>
        <v>6.0789643902053303</v>
      </c>
      <c r="V27" s="13"/>
      <c r="W27" s="13"/>
      <c r="X27" s="13"/>
      <c r="Y27" s="13"/>
      <c r="Z27" s="68">
        <v>0</v>
      </c>
      <c r="AA27" s="68">
        <v>0</v>
      </c>
      <c r="AB27" s="53">
        <v>0</v>
      </c>
      <c r="AC27" s="52">
        <v>0</v>
      </c>
      <c r="AD27" s="19">
        <f t="shared" si="16"/>
        <v>0</v>
      </c>
      <c r="AE27" s="19">
        <f t="shared" si="18"/>
        <v>0</v>
      </c>
      <c r="AF27" s="48"/>
      <c r="AG27" s="29">
        <v>0</v>
      </c>
      <c r="AH27" s="29">
        <v>0</v>
      </c>
      <c r="AI27" s="27">
        <v>0</v>
      </c>
      <c r="AJ27" s="27">
        <v>0</v>
      </c>
      <c r="AK27" s="4">
        <f t="shared" si="10"/>
        <v>0</v>
      </c>
      <c r="AL27" s="87">
        <f t="shared" si="11"/>
        <v>0</v>
      </c>
    </row>
    <row r="28" spans="1:38" ht="15.75" x14ac:dyDescent="0.25">
      <c r="A28" s="371"/>
      <c r="B28" s="179" t="s">
        <v>12</v>
      </c>
      <c r="C28" s="180">
        <v>361</v>
      </c>
      <c r="D28" s="234">
        <v>20623.856</v>
      </c>
      <c r="E28" s="37">
        <v>112045.446</v>
      </c>
      <c r="F28" s="44">
        <f t="shared" si="27"/>
        <v>5.4328078124672707</v>
      </c>
      <c r="G28" s="37">
        <v>0</v>
      </c>
      <c r="H28" s="37">
        <v>0</v>
      </c>
      <c r="I28" s="44"/>
      <c r="J28" s="250">
        <f t="shared" si="4"/>
        <v>497.05399999999997</v>
      </c>
      <c r="K28" s="250">
        <f t="shared" si="5"/>
        <v>2072.1219999999998</v>
      </c>
      <c r="L28" s="44">
        <f t="shared" ref="L28" si="28">K28/J28</f>
        <v>4.1688066085375031</v>
      </c>
      <c r="M28" s="42">
        <f t="shared" si="20"/>
        <v>442.81200000000001</v>
      </c>
      <c r="N28" s="43">
        <f t="shared" si="20"/>
        <v>1485.674</v>
      </c>
      <c r="O28" s="44">
        <f t="shared" si="22"/>
        <v>3.3550897446320334</v>
      </c>
      <c r="P28" s="35"/>
      <c r="Q28" s="36"/>
      <c r="R28" s="187">
        <f t="shared" si="25"/>
        <v>21563.722000000002</v>
      </c>
      <c r="S28" s="188">
        <f>N28+K28+H28+E28</f>
        <v>115603.242</v>
      </c>
      <c r="T28" s="176">
        <f t="shared" si="12"/>
        <v>5.3610059524974396</v>
      </c>
      <c r="U28" s="219">
        <f t="shared" si="13"/>
        <v>6.4332071429969275</v>
      </c>
      <c r="V28" s="13"/>
      <c r="W28" s="13"/>
      <c r="X28" s="13"/>
      <c r="Y28" s="13"/>
      <c r="Z28" s="68">
        <v>497.05399999999997</v>
      </c>
      <c r="AA28" s="68">
        <v>1679.11</v>
      </c>
      <c r="AB28" s="53">
        <v>0.48499999999999999</v>
      </c>
      <c r="AC28" s="52">
        <v>393.012</v>
      </c>
      <c r="AD28" s="19">
        <f t="shared" si="16"/>
        <v>497.05399999999997</v>
      </c>
      <c r="AE28" s="19">
        <f t="shared" si="18"/>
        <v>2072.1219999999998</v>
      </c>
      <c r="AF28" s="48"/>
      <c r="AG28" s="29">
        <v>442.81200000000001</v>
      </c>
      <c r="AH28" s="29">
        <v>963.82399999999996</v>
      </c>
      <c r="AI28" s="27">
        <v>0.64400000000000002</v>
      </c>
      <c r="AJ28" s="28">
        <v>521.85</v>
      </c>
      <c r="AK28" s="4">
        <f t="shared" si="10"/>
        <v>442.81200000000001</v>
      </c>
      <c r="AL28" s="87">
        <f t="shared" si="11"/>
        <v>1485.674</v>
      </c>
    </row>
    <row r="29" spans="1:38" ht="15.75" x14ac:dyDescent="0.25">
      <c r="A29" s="371"/>
      <c r="B29" s="179" t="s">
        <v>13</v>
      </c>
      <c r="C29" s="180">
        <v>371</v>
      </c>
      <c r="D29" s="37">
        <v>0</v>
      </c>
      <c r="E29" s="37">
        <v>0</v>
      </c>
      <c r="F29" s="44"/>
      <c r="G29" s="37">
        <v>0</v>
      </c>
      <c r="H29" s="37">
        <v>0</v>
      </c>
      <c r="I29" s="44"/>
      <c r="J29" s="250">
        <f t="shared" si="4"/>
        <v>0</v>
      </c>
      <c r="K29" s="250">
        <f t="shared" si="5"/>
        <v>0</v>
      </c>
      <c r="L29" s="44"/>
      <c r="M29" s="42">
        <f t="shared" si="20"/>
        <v>0</v>
      </c>
      <c r="N29" s="43">
        <f t="shared" si="20"/>
        <v>0</v>
      </c>
      <c r="O29" s="39"/>
      <c r="P29" s="41">
        <f>P31+P32+P33+P34+P35+P36+P37</f>
        <v>0</v>
      </c>
      <c r="Q29" s="41">
        <f>Q31+Q32+Q33+Q34+Q35+Q36+Q37</f>
        <v>0</v>
      </c>
      <c r="R29" s="187">
        <f t="shared" si="25"/>
        <v>0</v>
      </c>
      <c r="S29" s="188">
        <f>N29+K29+H29+E29</f>
        <v>0</v>
      </c>
      <c r="T29" s="176"/>
      <c r="U29" s="219"/>
      <c r="V29" s="13"/>
      <c r="W29" s="13"/>
      <c r="X29" s="13"/>
      <c r="Y29" s="13"/>
      <c r="Z29" s="68">
        <v>0</v>
      </c>
      <c r="AA29" s="68">
        <v>0</v>
      </c>
      <c r="AB29" s="53">
        <v>0</v>
      </c>
      <c r="AC29" s="52">
        <v>0</v>
      </c>
      <c r="AD29" s="19">
        <f t="shared" si="16"/>
        <v>0</v>
      </c>
      <c r="AE29" s="19">
        <f t="shared" si="18"/>
        <v>0</v>
      </c>
      <c r="AF29" s="48"/>
      <c r="AG29" s="29">
        <v>0</v>
      </c>
      <c r="AH29" s="29">
        <v>0</v>
      </c>
      <c r="AI29" s="27">
        <v>0</v>
      </c>
      <c r="AJ29" s="27">
        <v>0</v>
      </c>
      <c r="AK29" s="4">
        <f t="shared" si="10"/>
        <v>0</v>
      </c>
      <c r="AL29" s="87">
        <f t="shared" si="11"/>
        <v>0</v>
      </c>
    </row>
    <row r="30" spans="1:38" ht="1.5" hidden="1" customHeight="1" x14ac:dyDescent="0.25">
      <c r="A30" s="371"/>
      <c r="B30" s="168" t="s">
        <v>14</v>
      </c>
      <c r="C30" s="169">
        <v>400</v>
      </c>
      <c r="D30" s="37"/>
      <c r="E30" s="37"/>
      <c r="F30" s="44"/>
      <c r="G30" s="37"/>
      <c r="H30" s="37"/>
      <c r="I30" s="44"/>
      <c r="J30" s="66"/>
      <c r="K30" s="33"/>
      <c r="L30" s="40"/>
      <c r="M30" s="77"/>
      <c r="N30" s="33"/>
      <c r="O30" s="40"/>
      <c r="P30" s="35"/>
      <c r="Q30" s="36"/>
      <c r="R30" s="174"/>
      <c r="S30" s="188"/>
      <c r="T30" s="176" t="e">
        <f t="shared" si="12"/>
        <v>#DIV/0!</v>
      </c>
      <c r="U30" s="219" t="e">
        <f t="shared" si="13"/>
        <v>#DIV/0!</v>
      </c>
      <c r="V30" s="12"/>
      <c r="W30" s="12"/>
      <c r="X30" s="12"/>
      <c r="Y30" s="12"/>
      <c r="Z30" s="74">
        <f t="shared" ref="Z30:AC30" si="29">Z31+Z32+Z33+Z34+Z35+Z36+Z37</f>
        <v>241.89699999999999</v>
      </c>
      <c r="AA30" s="74">
        <f t="shared" si="29"/>
        <v>738.88099999999997</v>
      </c>
      <c r="AB30" s="74">
        <f t="shared" si="29"/>
        <v>0.36299999999999999</v>
      </c>
      <c r="AC30" s="74">
        <f t="shared" si="29"/>
        <v>249.67100000000002</v>
      </c>
      <c r="AD30" s="19">
        <f t="shared" si="16"/>
        <v>241.89699999999999</v>
      </c>
      <c r="AE30" s="19">
        <f t="shared" si="18"/>
        <v>988.55200000000002</v>
      </c>
      <c r="AF30" s="48"/>
      <c r="AG30" s="74">
        <f t="shared" ref="AG30:AJ30" si="30">AG31+AG32+AG33+AG34+AG35+AG36+AG37</f>
        <v>2479.3870000000002</v>
      </c>
      <c r="AH30" s="74">
        <f t="shared" si="30"/>
        <v>4662.3680000000004</v>
      </c>
      <c r="AI30" s="74">
        <f t="shared" si="30"/>
        <v>3.617</v>
      </c>
      <c r="AJ30" s="74">
        <f t="shared" si="30"/>
        <v>5121.5159999999996</v>
      </c>
      <c r="AK30" s="4">
        <f t="shared" si="10"/>
        <v>2479.3870000000002</v>
      </c>
      <c r="AL30" s="138">
        <f>AH30+AJ30</f>
        <v>9783.884</v>
      </c>
    </row>
    <row r="31" spans="1:38" ht="15.75" hidden="1" x14ac:dyDescent="0.25">
      <c r="A31" s="371"/>
      <c r="B31" s="179" t="s">
        <v>7</v>
      </c>
      <c r="C31" s="180">
        <v>411</v>
      </c>
      <c r="D31" s="37"/>
      <c r="E31" s="37"/>
      <c r="F31" s="44"/>
      <c r="G31" s="37"/>
      <c r="H31" s="37"/>
      <c r="I31" s="44"/>
      <c r="J31" s="42"/>
      <c r="K31" s="43"/>
      <c r="L31" s="44"/>
      <c r="M31" s="42"/>
      <c r="N31" s="43"/>
      <c r="O31" s="44"/>
      <c r="P31" s="35"/>
      <c r="Q31" s="36"/>
      <c r="R31" s="187"/>
      <c r="S31" s="188"/>
      <c r="T31" s="176" t="e">
        <f t="shared" si="12"/>
        <v>#DIV/0!</v>
      </c>
      <c r="U31" s="219" t="e">
        <f t="shared" si="13"/>
        <v>#DIV/0!</v>
      </c>
      <c r="V31" s="13"/>
      <c r="W31" s="13"/>
      <c r="X31" s="13"/>
      <c r="Y31" s="13"/>
      <c r="Z31" s="68">
        <v>12.760999999999999</v>
      </c>
      <c r="AA31" s="68">
        <v>43.91</v>
      </c>
      <c r="AB31" s="53">
        <v>2.1000000000000001E-2</v>
      </c>
      <c r="AC31" s="52">
        <v>14.393000000000001</v>
      </c>
      <c r="AD31" s="19">
        <f t="shared" si="16"/>
        <v>12.760999999999999</v>
      </c>
      <c r="AE31" s="19">
        <f t="shared" si="18"/>
        <v>58.302999999999997</v>
      </c>
      <c r="AF31" s="48"/>
      <c r="AG31" s="29">
        <v>298.32600000000002</v>
      </c>
      <c r="AH31" s="29">
        <v>547.93100000000004</v>
      </c>
      <c r="AI31" s="29">
        <v>0.433</v>
      </c>
      <c r="AJ31" s="29">
        <v>634.65200000000004</v>
      </c>
      <c r="AK31" s="4">
        <f t="shared" si="10"/>
        <v>298.32600000000002</v>
      </c>
      <c r="AL31" s="87">
        <f t="shared" si="11"/>
        <v>1182.5830000000001</v>
      </c>
    </row>
    <row r="32" spans="1:38" ht="15.75" hidden="1" x14ac:dyDescent="0.25">
      <c r="A32" s="371"/>
      <c r="B32" s="179" t="s">
        <v>8</v>
      </c>
      <c r="C32" s="180">
        <v>421</v>
      </c>
      <c r="D32" s="37"/>
      <c r="E32" s="37"/>
      <c r="F32" s="44"/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87"/>
      <c r="S32" s="188"/>
      <c r="T32" s="176" t="e">
        <f t="shared" si="12"/>
        <v>#DIV/0!</v>
      </c>
      <c r="U32" s="219" t="e">
        <f t="shared" si="13"/>
        <v>#DIV/0!</v>
      </c>
      <c r="V32" s="13"/>
      <c r="W32" s="13"/>
      <c r="X32" s="13"/>
      <c r="Y32" s="13"/>
      <c r="Z32" s="68">
        <v>0</v>
      </c>
      <c r="AA32" s="68">
        <v>0</v>
      </c>
      <c r="AB32" s="53">
        <v>0</v>
      </c>
      <c r="AC32" s="52">
        <v>0</v>
      </c>
      <c r="AD32" s="19">
        <f t="shared" si="16"/>
        <v>0</v>
      </c>
      <c r="AE32" s="19">
        <f t="shared" si="18"/>
        <v>0</v>
      </c>
      <c r="AF32" s="48"/>
      <c r="AG32" s="29">
        <v>0</v>
      </c>
      <c r="AH32" s="29">
        <v>0</v>
      </c>
      <c r="AI32" s="29">
        <v>0</v>
      </c>
      <c r="AJ32" s="29">
        <v>0</v>
      </c>
      <c r="AK32" s="4">
        <f t="shared" si="10"/>
        <v>0</v>
      </c>
      <c r="AL32" s="87">
        <f t="shared" si="11"/>
        <v>0</v>
      </c>
    </row>
    <row r="33" spans="1:38" ht="15.75" hidden="1" x14ac:dyDescent="0.25">
      <c r="A33" s="371"/>
      <c r="B33" s="179" t="s">
        <v>9</v>
      </c>
      <c r="C33" s="180">
        <v>431</v>
      </c>
      <c r="D33" s="37"/>
      <c r="E33" s="37"/>
      <c r="F33" s="44"/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87"/>
      <c r="S33" s="188"/>
      <c r="T33" s="176" t="e">
        <f t="shared" si="12"/>
        <v>#DIV/0!</v>
      </c>
      <c r="U33" s="219" t="e">
        <f t="shared" si="13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16"/>
        <v>0</v>
      </c>
      <c r="AE33" s="19">
        <f t="shared" si="18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10"/>
        <v>0</v>
      </c>
      <c r="AL33" s="87">
        <f t="shared" si="11"/>
        <v>0</v>
      </c>
    </row>
    <row r="34" spans="1:38" ht="15.75" hidden="1" x14ac:dyDescent="0.25">
      <c r="A34" s="371"/>
      <c r="B34" s="179" t="s">
        <v>10</v>
      </c>
      <c r="C34" s="180">
        <v>441</v>
      </c>
      <c r="D34" s="37"/>
      <c r="E34" s="37"/>
      <c r="F34" s="44"/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87"/>
      <c r="S34" s="188"/>
      <c r="T34" s="176" t="e">
        <f t="shared" si="12"/>
        <v>#DIV/0!</v>
      </c>
      <c r="U34" s="219" t="e">
        <f t="shared" si="13"/>
        <v>#DIV/0!</v>
      </c>
      <c r="V34" s="13"/>
      <c r="W34" s="13"/>
      <c r="X34" s="13"/>
      <c r="Y34" s="13"/>
      <c r="Z34" s="68">
        <v>229.136</v>
      </c>
      <c r="AA34" s="68">
        <v>694.971</v>
      </c>
      <c r="AB34" s="53">
        <v>0.34199999999999997</v>
      </c>
      <c r="AC34" s="52">
        <v>235.27800000000002</v>
      </c>
      <c r="AD34" s="19">
        <f t="shared" si="16"/>
        <v>229.136</v>
      </c>
      <c r="AE34" s="19">
        <f t="shared" si="18"/>
        <v>930.24900000000002</v>
      </c>
      <c r="AF34" s="48"/>
      <c r="AG34" s="29">
        <v>1659.7830000000001</v>
      </c>
      <c r="AH34" s="29">
        <v>3146.2049999999999</v>
      </c>
      <c r="AI34" s="29">
        <v>2.4279999999999999</v>
      </c>
      <c r="AJ34" s="29">
        <v>3367.32</v>
      </c>
      <c r="AK34" s="4">
        <f t="shared" si="10"/>
        <v>1659.7830000000001</v>
      </c>
      <c r="AL34" s="87">
        <f t="shared" si="11"/>
        <v>6513.5249999999996</v>
      </c>
    </row>
    <row r="35" spans="1:38" ht="0.75" hidden="1" customHeight="1" x14ac:dyDescent="0.25">
      <c r="A35" s="371"/>
      <c r="B35" s="179" t="s">
        <v>11</v>
      </c>
      <c r="C35" s="180">
        <v>451</v>
      </c>
      <c r="D35" s="37"/>
      <c r="E35" s="37"/>
      <c r="F35" s="44"/>
      <c r="G35" s="37"/>
      <c r="H35" s="37"/>
      <c r="I35" s="44"/>
      <c r="J35" s="42"/>
      <c r="K35" s="43"/>
      <c r="L35" s="39"/>
      <c r="M35" s="42"/>
      <c r="N35" s="43"/>
      <c r="O35" s="39"/>
      <c r="P35" s="35"/>
      <c r="Q35" s="36"/>
      <c r="R35" s="187"/>
      <c r="S35" s="188"/>
      <c r="T35" s="176" t="e">
        <f t="shared" si="12"/>
        <v>#DIV/0!</v>
      </c>
      <c r="U35" s="219" t="e">
        <f t="shared" si="13"/>
        <v>#DIV/0!</v>
      </c>
      <c r="V35" s="13"/>
      <c r="W35" s="13"/>
      <c r="X35" s="13"/>
      <c r="Y35" s="13"/>
      <c r="Z35" s="68">
        <v>0</v>
      </c>
      <c r="AA35" s="75">
        <v>0</v>
      </c>
      <c r="AB35" s="76">
        <v>0</v>
      </c>
      <c r="AC35" s="76">
        <v>0</v>
      </c>
      <c r="AD35" s="48">
        <f t="shared" si="16"/>
        <v>0</v>
      </c>
      <c r="AE35" s="19">
        <f t="shared" si="18"/>
        <v>0</v>
      </c>
      <c r="AF35" s="48"/>
      <c r="AG35" s="29">
        <v>0</v>
      </c>
      <c r="AH35" s="29">
        <v>0</v>
      </c>
      <c r="AI35" s="29">
        <v>0</v>
      </c>
      <c r="AJ35" s="29">
        <v>0</v>
      </c>
      <c r="AK35" s="4">
        <f t="shared" si="10"/>
        <v>0</v>
      </c>
      <c r="AL35" s="87">
        <f t="shared" si="11"/>
        <v>0</v>
      </c>
    </row>
    <row r="36" spans="1:38" ht="15.75" hidden="1" x14ac:dyDescent="0.25">
      <c r="A36" s="371"/>
      <c r="B36" s="179" t="s">
        <v>12</v>
      </c>
      <c r="C36" s="180">
        <v>461</v>
      </c>
      <c r="D36" s="37"/>
      <c r="E36" s="37"/>
      <c r="F36" s="44"/>
      <c r="G36" s="37"/>
      <c r="H36" s="37"/>
      <c r="I36" s="44"/>
      <c r="J36" s="42"/>
      <c r="K36" s="43"/>
      <c r="L36" s="39"/>
      <c r="M36" s="37"/>
      <c r="N36" s="38"/>
      <c r="O36" s="39"/>
      <c r="P36" s="35"/>
      <c r="Q36" s="36"/>
      <c r="R36" s="187"/>
      <c r="S36" s="188"/>
      <c r="T36" s="176" t="e">
        <f t="shared" si="12"/>
        <v>#DIV/0!</v>
      </c>
      <c r="U36" s="219" t="e">
        <f t="shared" si="13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16"/>
        <v>0</v>
      </c>
      <c r="AE36" s="19">
        <f t="shared" si="18"/>
        <v>0</v>
      </c>
      <c r="AF36" s="48"/>
      <c r="AG36" s="29">
        <v>521.27800000000002</v>
      </c>
      <c r="AH36" s="29">
        <v>968.23199999999997</v>
      </c>
      <c r="AI36" s="29">
        <v>0.75600000000000001</v>
      </c>
      <c r="AJ36" s="29">
        <v>1119.5439999999999</v>
      </c>
      <c r="AK36" s="4">
        <f t="shared" si="10"/>
        <v>521.27800000000002</v>
      </c>
      <c r="AL36" s="87">
        <f t="shared" si="11"/>
        <v>2087.7759999999998</v>
      </c>
    </row>
    <row r="37" spans="1:38" ht="15.75" hidden="1" x14ac:dyDescent="0.25">
      <c r="A37" s="371"/>
      <c r="B37" s="179" t="s">
        <v>13</v>
      </c>
      <c r="C37" s="180">
        <v>471</v>
      </c>
      <c r="D37" s="37"/>
      <c r="E37" s="37"/>
      <c r="F37" s="44"/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87"/>
      <c r="S37" s="188"/>
      <c r="T37" s="176" t="e">
        <f t="shared" si="12"/>
        <v>#DIV/0!</v>
      </c>
      <c r="U37" s="219" t="e">
        <f t="shared" si="13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16"/>
        <v>0</v>
      </c>
      <c r="AE37" s="19">
        <f t="shared" si="18"/>
        <v>0</v>
      </c>
      <c r="AF37" s="48"/>
      <c r="AG37" s="105">
        <v>0</v>
      </c>
      <c r="AH37" s="105">
        <v>0</v>
      </c>
      <c r="AI37" s="29">
        <v>0</v>
      </c>
      <c r="AJ37" s="29">
        <v>0</v>
      </c>
      <c r="AK37" s="54"/>
      <c r="AL37" s="87">
        <f t="shared" si="11"/>
        <v>0</v>
      </c>
    </row>
    <row r="38" spans="1:38" ht="56.25" customHeight="1" x14ac:dyDescent="0.25">
      <c r="A38" s="371"/>
      <c r="B38" s="168" t="s">
        <v>15</v>
      </c>
      <c r="C38" s="169">
        <v>500</v>
      </c>
      <c r="D38" s="37">
        <v>0</v>
      </c>
      <c r="E38" s="37">
        <v>0</v>
      </c>
      <c r="F38" s="44"/>
      <c r="G38" s="37">
        <v>0</v>
      </c>
      <c r="H38" s="37">
        <v>0</v>
      </c>
      <c r="I38" s="37"/>
      <c r="J38" s="42">
        <f t="shared" ref="J38:K39" si="31">AD38</f>
        <v>0</v>
      </c>
      <c r="K38" s="43">
        <f t="shared" si="31"/>
        <v>0</v>
      </c>
      <c r="L38" s="45"/>
      <c r="M38" s="37">
        <f>AK38</f>
        <v>0</v>
      </c>
      <c r="N38" s="38">
        <f>AL38</f>
        <v>0</v>
      </c>
      <c r="O38" s="45"/>
      <c r="P38" s="35"/>
      <c r="Q38" s="36"/>
      <c r="R38" s="187">
        <f t="shared" ref="R38" si="32">M38+J38+G38+D38</f>
        <v>0</v>
      </c>
      <c r="S38" s="188">
        <f>N38+K38+H38+E38</f>
        <v>0</v>
      </c>
      <c r="T38" s="176"/>
      <c r="U38" s="219"/>
      <c r="V38" s="12"/>
      <c r="W38" s="12"/>
      <c r="X38" s="12"/>
      <c r="Y38" s="12"/>
      <c r="Z38" s="71">
        <v>0</v>
      </c>
      <c r="AA38" s="71">
        <v>0</v>
      </c>
      <c r="AB38">
        <v>0</v>
      </c>
      <c r="AC38">
        <v>0</v>
      </c>
      <c r="AG38" s="105">
        <v>0</v>
      </c>
      <c r="AH38" s="105">
        <v>0</v>
      </c>
      <c r="AI38" s="105">
        <v>0</v>
      </c>
      <c r="AJ38" s="105">
        <v>0</v>
      </c>
      <c r="AK38" s="3"/>
      <c r="AL38" s="87">
        <f t="shared" si="11"/>
        <v>0</v>
      </c>
    </row>
    <row r="39" spans="1:38" ht="55.5" customHeight="1" x14ac:dyDescent="0.25">
      <c r="B39" s="191" t="s">
        <v>31</v>
      </c>
      <c r="C39" s="192">
        <v>600</v>
      </c>
      <c r="D39" s="249">
        <f>D6+D14+D22</f>
        <v>76005.717000000004</v>
      </c>
      <c r="E39" s="249">
        <f>E6+E14+E22</f>
        <v>394744.00900000002</v>
      </c>
      <c r="F39" s="8">
        <f>E39/D39</f>
        <v>5.1936094359849276</v>
      </c>
      <c r="G39" s="249">
        <f>G6+G14+G22</f>
        <v>1951.0119999999999</v>
      </c>
      <c r="H39" s="249">
        <f>H22+H14+H6</f>
        <v>10625.097</v>
      </c>
      <c r="I39" s="8">
        <f>H39/G39</f>
        <v>5.445941388366653</v>
      </c>
      <c r="J39" s="32">
        <f t="shared" si="31"/>
        <v>14777.236000000001</v>
      </c>
      <c r="K39" s="33">
        <f t="shared" si="31"/>
        <v>65983.39499999999</v>
      </c>
      <c r="L39" s="8">
        <f>K39/J39</f>
        <v>4.4652054687358307</v>
      </c>
      <c r="M39" s="66">
        <f>AK39</f>
        <v>9287.32</v>
      </c>
      <c r="N39" s="248">
        <f>AL39</f>
        <v>29319.059000000001</v>
      </c>
      <c r="O39" s="8">
        <f>N39/M39</f>
        <v>3.156891223733004</v>
      </c>
      <c r="P39" s="46"/>
      <c r="Q39" s="47"/>
      <c r="R39" s="240">
        <f>R6+R14+R22</f>
        <v>102021.285</v>
      </c>
      <c r="S39" s="240">
        <f>S6+S14+S22</f>
        <v>500671.56</v>
      </c>
      <c r="T39" s="246">
        <f t="shared" si="12"/>
        <v>4.907520621799657</v>
      </c>
      <c r="U39" s="219">
        <f t="shared" si="13"/>
        <v>5.8890247461595884</v>
      </c>
      <c r="V39" s="14"/>
      <c r="W39" s="14"/>
      <c r="X39" s="14"/>
      <c r="Y39" s="14"/>
      <c r="Z39" s="235">
        <f t="shared" ref="Z39:AE39" si="33">Z6+Z14+Z22</f>
        <v>14777.236000000001</v>
      </c>
      <c r="AA39" s="235">
        <f t="shared" si="33"/>
        <v>47684.386000000006</v>
      </c>
      <c r="AB39" s="235">
        <f t="shared" si="33"/>
        <v>22.593999999999998</v>
      </c>
      <c r="AC39" s="235">
        <f t="shared" si="33"/>
        <v>18299.009000000002</v>
      </c>
      <c r="AD39" s="235">
        <f t="shared" si="33"/>
        <v>14777.236000000001</v>
      </c>
      <c r="AE39" s="235">
        <f t="shared" si="33"/>
        <v>65983.39499999999</v>
      </c>
      <c r="AG39" s="23">
        <f t="shared" ref="AG39:AL39" si="34">AG6+AG14+AG22</f>
        <v>9287.32</v>
      </c>
      <c r="AH39" s="23">
        <f t="shared" si="34"/>
        <v>17694.406000000003</v>
      </c>
      <c r="AI39" s="23">
        <f t="shared" si="34"/>
        <v>13.545</v>
      </c>
      <c r="AJ39" s="23">
        <f t="shared" si="34"/>
        <v>11624.653</v>
      </c>
      <c r="AK39" s="23">
        <f t="shared" si="34"/>
        <v>9287.32</v>
      </c>
      <c r="AL39" s="23">
        <f t="shared" si="34"/>
        <v>29319.059000000001</v>
      </c>
    </row>
    <row r="40" spans="1:38" ht="30.75" hidden="1" customHeight="1" x14ac:dyDescent="0.25">
      <c r="B40" s="197" t="s">
        <v>22</v>
      </c>
      <c r="C40" s="198"/>
      <c r="D40" s="9">
        <f>SUM(D7:D30)</f>
        <v>152011.43400000001</v>
      </c>
      <c r="E40" s="9">
        <f>SUM(E7:E37)</f>
        <v>789488.01799999992</v>
      </c>
      <c r="F40" s="8">
        <f t="shared" ref="F40:F48" si="35">E40/D40</f>
        <v>5.1936094359849267</v>
      </c>
      <c r="G40" s="9">
        <f>G39</f>
        <v>1951.0119999999999</v>
      </c>
      <c r="H40" s="9">
        <f t="shared" ref="H40:O40" si="36">H39</f>
        <v>10625.097</v>
      </c>
      <c r="I40" s="10">
        <f t="shared" si="36"/>
        <v>5.445941388366653</v>
      </c>
      <c r="J40" s="9">
        <f t="shared" si="36"/>
        <v>14777.236000000001</v>
      </c>
      <c r="K40" s="9">
        <f t="shared" si="36"/>
        <v>65983.39499999999</v>
      </c>
      <c r="L40" s="10">
        <f t="shared" si="36"/>
        <v>4.4652054687358307</v>
      </c>
      <c r="M40" s="9">
        <f t="shared" si="36"/>
        <v>9287.32</v>
      </c>
      <c r="N40" s="9">
        <f t="shared" si="36"/>
        <v>29319.059000000001</v>
      </c>
      <c r="O40" s="10">
        <f t="shared" si="36"/>
        <v>3.156891223733004</v>
      </c>
      <c r="P40" s="48"/>
      <c r="Q40" s="48"/>
      <c r="R40" s="202">
        <f t="shared" ref="R40:S40" si="37">R39</f>
        <v>102021.285</v>
      </c>
      <c r="S40" s="202">
        <f t="shared" si="37"/>
        <v>500671.56</v>
      </c>
      <c r="T40" s="176">
        <f t="shared" si="12"/>
        <v>4.907520621799657</v>
      </c>
      <c r="U40" s="219">
        <f t="shared" si="13"/>
        <v>5.8890247461595884</v>
      </c>
      <c r="V40" s="15"/>
      <c r="W40" s="15"/>
      <c r="X40" s="15"/>
      <c r="Y40" s="15"/>
      <c r="Z40" s="72"/>
      <c r="AA40" s="72"/>
    </row>
    <row r="41" spans="1:38" ht="30.75" customHeight="1" x14ac:dyDescent="0.25">
      <c r="B41" s="197" t="s">
        <v>22</v>
      </c>
      <c r="C41" s="198" t="s">
        <v>82</v>
      </c>
      <c r="D41" s="236">
        <f>SUM(D42:D48)</f>
        <v>76005.717000000004</v>
      </c>
      <c r="E41" s="236">
        <f>SUM(E42:E48)</f>
        <v>394744.00900000002</v>
      </c>
      <c r="F41" s="8">
        <f>E41/D41</f>
        <v>5.1936094359849276</v>
      </c>
      <c r="G41" s="236">
        <f>SUM(G42:G48)</f>
        <v>1951.0119999999999</v>
      </c>
      <c r="H41" s="236">
        <f>SUM(H42:H48)</f>
        <v>10625.097</v>
      </c>
      <c r="I41" s="99">
        <f>H41/G41</f>
        <v>5.445941388366653</v>
      </c>
      <c r="J41" s="9">
        <f>SUM(J42:J48)</f>
        <v>14777.236000000001</v>
      </c>
      <c r="K41" s="9">
        <f>SUM(K42:K48)</f>
        <v>65983.39499999999</v>
      </c>
      <c r="L41" s="99">
        <f>K41/J41</f>
        <v>4.4652054687358307</v>
      </c>
      <c r="M41" s="9">
        <f>SUM(M42:M48)</f>
        <v>9287.32</v>
      </c>
      <c r="N41" s="9">
        <f>SUM(N42:N48)</f>
        <v>29319.059000000001</v>
      </c>
      <c r="O41" s="99">
        <f>N41/M41</f>
        <v>3.156891223733004</v>
      </c>
      <c r="P41" s="48"/>
      <c r="Q41" s="48"/>
      <c r="R41" s="202">
        <f>SUM(R42:R48)</f>
        <v>102021.285</v>
      </c>
      <c r="S41" s="202">
        <f>SUM(S42:S48)</f>
        <v>500671.56</v>
      </c>
      <c r="T41" s="176">
        <f t="shared" si="12"/>
        <v>4.907520621799657</v>
      </c>
      <c r="U41" s="219">
        <f t="shared" si="13"/>
        <v>5.8890247461595884</v>
      </c>
      <c r="V41" s="15"/>
      <c r="W41" s="15"/>
      <c r="X41" s="15"/>
      <c r="Y41" s="15"/>
      <c r="Z41" s="72"/>
      <c r="AA41" s="72"/>
    </row>
    <row r="42" spans="1:38" ht="24.75" customHeight="1" x14ac:dyDescent="0.25">
      <c r="A42" s="366"/>
      <c r="B42" s="204" t="s">
        <v>7</v>
      </c>
      <c r="C42" s="180"/>
      <c r="D42" s="38">
        <f>D7+D15+D23</f>
        <v>7774.5119999999997</v>
      </c>
      <c r="E42" s="38">
        <f t="shared" ref="D42:E48" si="38">E7+E15+E23+E31</f>
        <v>37874.377999999997</v>
      </c>
      <c r="F42" s="39">
        <f t="shared" si="35"/>
        <v>4.8716084044889243</v>
      </c>
      <c r="G42" s="38">
        <f t="shared" ref="G42:H48" si="39">G7+G15+G23+G31</f>
        <v>0</v>
      </c>
      <c r="H42" s="38">
        <f t="shared" si="39"/>
        <v>0</v>
      </c>
      <c r="I42" s="39"/>
      <c r="J42" s="37">
        <f t="shared" ref="J42:K48" si="40">J7+J15+J23</f>
        <v>2104.3089999999997</v>
      </c>
      <c r="K42" s="38">
        <f t="shared" si="40"/>
        <v>8844.2010000000009</v>
      </c>
      <c r="L42" s="39">
        <f t="shared" ref="L42:L47" si="41">K42/J42</f>
        <v>4.2029003345041067</v>
      </c>
      <c r="M42" s="37">
        <f t="shared" ref="M42:N48" si="42">M7+M15+M23</f>
        <v>0</v>
      </c>
      <c r="N42" s="38">
        <f t="shared" si="42"/>
        <v>0</v>
      </c>
      <c r="O42" s="39"/>
      <c r="P42" s="37">
        <f>P7+P15+P23+P31</f>
        <v>0</v>
      </c>
      <c r="Q42" s="49">
        <f>Q7+Q15+Q23+Q31</f>
        <v>0</v>
      </c>
      <c r="R42" s="181">
        <f t="shared" ref="R42:S48" si="43">R7+R15+R23</f>
        <v>9878.8209999999999</v>
      </c>
      <c r="S42" s="186">
        <f t="shared" si="43"/>
        <v>46718.578999999998</v>
      </c>
      <c r="T42" s="176">
        <f t="shared" si="12"/>
        <v>4.7291654540557015</v>
      </c>
      <c r="U42" s="219">
        <f t="shared" si="13"/>
        <v>5.6749985448668419</v>
      </c>
      <c r="V42" s="16"/>
      <c r="W42" s="16"/>
      <c r="X42" s="16"/>
      <c r="Y42" s="16"/>
      <c r="Z42" s="70"/>
      <c r="AA42" s="70"/>
      <c r="AI42" s="48"/>
    </row>
    <row r="43" spans="1:38" ht="24.75" customHeight="1" x14ac:dyDescent="0.25">
      <c r="A43" s="366"/>
      <c r="B43" s="204" t="s">
        <v>8</v>
      </c>
      <c r="C43" s="180"/>
      <c r="D43" s="38">
        <f>D8+D16+D24</f>
        <v>0</v>
      </c>
      <c r="E43" s="38">
        <f t="shared" si="38"/>
        <v>0</v>
      </c>
      <c r="F43" s="39"/>
      <c r="G43" s="38">
        <f t="shared" si="39"/>
        <v>0</v>
      </c>
      <c r="H43" s="38">
        <f t="shared" si="39"/>
        <v>0</v>
      </c>
      <c r="I43" s="39"/>
      <c r="J43" s="37">
        <f t="shared" si="40"/>
        <v>0</v>
      </c>
      <c r="K43" s="38">
        <f t="shared" si="40"/>
        <v>0</v>
      </c>
      <c r="L43" s="39"/>
      <c r="M43" s="37">
        <f t="shared" si="42"/>
        <v>0</v>
      </c>
      <c r="N43" s="38">
        <f t="shared" si="42"/>
        <v>0</v>
      </c>
      <c r="O43" s="39"/>
      <c r="P43" s="37"/>
      <c r="Q43" s="49"/>
      <c r="R43" s="181">
        <f t="shared" si="43"/>
        <v>0</v>
      </c>
      <c r="S43" s="186">
        <f t="shared" si="43"/>
        <v>0</v>
      </c>
      <c r="T43" s="176"/>
      <c r="U43" s="219"/>
      <c r="V43" s="16"/>
      <c r="W43" s="16"/>
      <c r="X43" s="16"/>
      <c r="Y43" s="16"/>
      <c r="Z43" s="70"/>
      <c r="AA43" s="70"/>
    </row>
    <row r="44" spans="1:38" ht="24.75" customHeight="1" x14ac:dyDescent="0.25">
      <c r="A44" s="366"/>
      <c r="B44" s="204" t="s">
        <v>9</v>
      </c>
      <c r="C44" s="180"/>
      <c r="D44" s="38">
        <f>D9+D17+D25</f>
        <v>0</v>
      </c>
      <c r="E44" s="38">
        <f t="shared" si="38"/>
        <v>0</v>
      </c>
      <c r="F44" s="39"/>
      <c r="G44" s="38">
        <f t="shared" si="39"/>
        <v>0</v>
      </c>
      <c r="H44" s="38">
        <f t="shared" si="39"/>
        <v>0</v>
      </c>
      <c r="I44" s="39"/>
      <c r="J44" s="37">
        <f t="shared" si="40"/>
        <v>0</v>
      </c>
      <c r="K44" s="38">
        <f t="shared" si="40"/>
        <v>0</v>
      </c>
      <c r="L44" s="39"/>
      <c r="M44" s="37">
        <f t="shared" si="42"/>
        <v>0</v>
      </c>
      <c r="N44" s="38">
        <f t="shared" si="42"/>
        <v>0</v>
      </c>
      <c r="O44" s="39"/>
      <c r="P44" s="37">
        <f t="shared" ref="P44:Q48" si="44">P9+P17+P25+P33</f>
        <v>0</v>
      </c>
      <c r="Q44" s="49">
        <f t="shared" si="44"/>
        <v>0</v>
      </c>
      <c r="R44" s="181">
        <f t="shared" si="43"/>
        <v>0</v>
      </c>
      <c r="S44" s="186">
        <f t="shared" si="43"/>
        <v>0</v>
      </c>
      <c r="T44" s="176"/>
      <c r="U44" s="219"/>
      <c r="V44" s="16"/>
      <c r="W44" s="16"/>
      <c r="X44" s="16"/>
      <c r="Y44" s="16"/>
      <c r="Z44" s="70"/>
      <c r="AA44" s="70"/>
      <c r="AD44" s="367" t="s">
        <v>32</v>
      </c>
      <c r="AE44" s="367"/>
      <c r="AF44" s="367"/>
      <c r="AG44" s="367"/>
      <c r="AH44" s="367"/>
      <c r="AI44" s="367"/>
    </row>
    <row r="45" spans="1:38" ht="24.75" customHeight="1" x14ac:dyDescent="0.25">
      <c r="A45" s="366"/>
      <c r="B45" s="204" t="s">
        <v>10</v>
      </c>
      <c r="C45" s="180"/>
      <c r="D45" s="38">
        <f t="shared" si="38"/>
        <v>46089.788999999997</v>
      </c>
      <c r="E45" s="38">
        <f t="shared" si="38"/>
        <v>237136.524</v>
      </c>
      <c r="F45" s="39">
        <f t="shared" si="35"/>
        <v>5.1450989285283999</v>
      </c>
      <c r="G45" s="234">
        <f t="shared" si="39"/>
        <v>1951.0119999999999</v>
      </c>
      <c r="H45" s="237">
        <f t="shared" si="39"/>
        <v>10625.097</v>
      </c>
      <c r="I45" s="39">
        <f t="shared" ref="I45" si="45">H45/G45</f>
        <v>5.445941388366653</v>
      </c>
      <c r="J45" s="37">
        <f t="shared" si="40"/>
        <v>11104.519000000002</v>
      </c>
      <c r="K45" s="38">
        <f t="shared" si="40"/>
        <v>49829.932999999997</v>
      </c>
      <c r="L45" s="39">
        <f t="shared" si="41"/>
        <v>4.4873562736035648</v>
      </c>
      <c r="M45" s="37">
        <f t="shared" si="42"/>
        <v>8154.3420000000006</v>
      </c>
      <c r="N45" s="38">
        <f t="shared" si="42"/>
        <v>25613.404000000002</v>
      </c>
      <c r="O45" s="39">
        <f t="shared" ref="O45:O47" si="46">N45/M45</f>
        <v>3.1410755153512082</v>
      </c>
      <c r="P45" s="37">
        <f t="shared" si="44"/>
        <v>0</v>
      </c>
      <c r="Q45" s="49">
        <f t="shared" si="44"/>
        <v>0</v>
      </c>
      <c r="R45" s="181">
        <f t="shared" si="43"/>
        <v>67299.661999999997</v>
      </c>
      <c r="S45" s="186">
        <f t="shared" si="43"/>
        <v>323204.95799999998</v>
      </c>
      <c r="T45" s="176">
        <f t="shared" si="12"/>
        <v>4.8024752041102374</v>
      </c>
      <c r="U45" s="219">
        <f t="shared" si="13"/>
        <v>5.7629702449322844</v>
      </c>
      <c r="V45" s="16"/>
      <c r="W45" s="16"/>
      <c r="X45" s="16"/>
      <c r="Y45" s="16"/>
      <c r="Z45" s="70"/>
      <c r="AA45" s="70"/>
      <c r="AD45" s="367"/>
      <c r="AE45" s="367"/>
      <c r="AF45" s="367"/>
      <c r="AG45" s="367"/>
      <c r="AH45" s="367"/>
      <c r="AI45" s="367"/>
    </row>
    <row r="46" spans="1:38" ht="24.75" customHeight="1" x14ac:dyDescent="0.25">
      <c r="A46" s="366"/>
      <c r="B46" s="204" t="s">
        <v>11</v>
      </c>
      <c r="C46" s="180"/>
      <c r="D46" s="38">
        <f t="shared" si="38"/>
        <v>1517.56</v>
      </c>
      <c r="E46" s="38">
        <f t="shared" si="38"/>
        <v>7687.6610000000001</v>
      </c>
      <c r="F46" s="39">
        <f t="shared" si="35"/>
        <v>5.0658036585044419</v>
      </c>
      <c r="G46" s="38">
        <f t="shared" si="39"/>
        <v>0</v>
      </c>
      <c r="H46" s="38">
        <f t="shared" si="39"/>
        <v>0</v>
      </c>
      <c r="I46" s="39"/>
      <c r="J46" s="37">
        <f t="shared" si="40"/>
        <v>196.41800000000001</v>
      </c>
      <c r="K46" s="38">
        <f t="shared" si="40"/>
        <v>975.69800000000009</v>
      </c>
      <c r="L46" s="39"/>
      <c r="M46" s="37">
        <f t="shared" si="42"/>
        <v>0</v>
      </c>
      <c r="N46" s="38">
        <f t="shared" si="42"/>
        <v>0</v>
      </c>
      <c r="O46" s="39"/>
      <c r="P46" s="37">
        <f t="shared" si="44"/>
        <v>0</v>
      </c>
      <c r="Q46" s="49">
        <f t="shared" si="44"/>
        <v>0</v>
      </c>
      <c r="R46" s="181">
        <f t="shared" si="43"/>
        <v>1713.9780000000001</v>
      </c>
      <c r="S46" s="186">
        <f t="shared" si="43"/>
        <v>8663.3590000000004</v>
      </c>
      <c r="T46" s="176">
        <f t="shared" si="12"/>
        <v>5.054533372073621</v>
      </c>
      <c r="U46" s="219">
        <f t="shared" si="13"/>
        <v>6.0654400464883453</v>
      </c>
      <c r="V46" s="16"/>
      <c r="W46" s="16"/>
      <c r="X46" s="16"/>
      <c r="Y46" s="16"/>
      <c r="Z46" s="70"/>
      <c r="AA46" s="70"/>
      <c r="AD46" s="367"/>
      <c r="AE46" s="367"/>
      <c r="AF46" s="367"/>
      <c r="AG46" s="367"/>
      <c r="AH46" s="367"/>
      <c r="AI46" s="367"/>
    </row>
    <row r="47" spans="1:38" ht="24.75" customHeight="1" x14ac:dyDescent="0.25">
      <c r="A47" s="366"/>
      <c r="B47" s="204" t="s">
        <v>12</v>
      </c>
      <c r="C47" s="180"/>
      <c r="D47" s="38">
        <f t="shared" si="38"/>
        <v>20623.856</v>
      </c>
      <c r="E47" s="38">
        <f t="shared" si="38"/>
        <v>112045.446</v>
      </c>
      <c r="F47" s="39">
        <f t="shared" si="35"/>
        <v>5.4328078124672707</v>
      </c>
      <c r="G47" s="38">
        <f t="shared" si="39"/>
        <v>0</v>
      </c>
      <c r="H47" s="38">
        <f t="shared" si="39"/>
        <v>0</v>
      </c>
      <c r="I47" s="39"/>
      <c r="J47" s="37">
        <f t="shared" si="40"/>
        <v>1371.99</v>
      </c>
      <c r="K47" s="38">
        <f t="shared" si="40"/>
        <v>6333.5630000000001</v>
      </c>
      <c r="L47" s="39">
        <f t="shared" si="41"/>
        <v>4.6163332094257248</v>
      </c>
      <c r="M47" s="37">
        <f t="shared" si="42"/>
        <v>1132.9780000000001</v>
      </c>
      <c r="N47" s="38">
        <f t="shared" si="42"/>
        <v>3705.6549999999997</v>
      </c>
      <c r="O47" s="39">
        <f t="shared" si="46"/>
        <v>3.2707210554838659</v>
      </c>
      <c r="P47" s="37">
        <f t="shared" si="44"/>
        <v>0</v>
      </c>
      <c r="Q47" s="49">
        <f t="shared" si="44"/>
        <v>0</v>
      </c>
      <c r="R47" s="181">
        <f t="shared" si="43"/>
        <v>23128.824000000001</v>
      </c>
      <c r="S47" s="186">
        <f t="shared" si="43"/>
        <v>122084.664</v>
      </c>
      <c r="T47" s="176">
        <f t="shared" si="12"/>
        <v>5.2784639634077379</v>
      </c>
      <c r="U47" s="219">
        <f t="shared" si="13"/>
        <v>6.3341567560892855</v>
      </c>
      <c r="V47" s="16"/>
      <c r="W47" s="16"/>
      <c r="X47" s="16"/>
      <c r="Y47" s="16"/>
      <c r="Z47" s="70"/>
      <c r="AA47" s="70"/>
      <c r="AD47" s="367"/>
      <c r="AE47" s="367"/>
      <c r="AF47" s="367"/>
      <c r="AG47" s="367"/>
      <c r="AH47" s="367"/>
      <c r="AI47" s="367"/>
    </row>
    <row r="48" spans="1:38" ht="24.75" customHeight="1" x14ac:dyDescent="0.25">
      <c r="A48" s="366"/>
      <c r="B48" s="204" t="s">
        <v>13</v>
      </c>
      <c r="C48" s="207"/>
      <c r="D48" s="38">
        <f t="shared" si="38"/>
        <v>0</v>
      </c>
      <c r="E48" s="38">
        <f t="shared" si="38"/>
        <v>0</v>
      </c>
      <c r="F48" s="39" t="e">
        <f t="shared" si="35"/>
        <v>#DIV/0!</v>
      </c>
      <c r="G48" s="38">
        <f t="shared" si="39"/>
        <v>0</v>
      </c>
      <c r="H48" s="38">
        <f t="shared" si="39"/>
        <v>0</v>
      </c>
      <c r="I48" s="39"/>
      <c r="J48" s="37">
        <f t="shared" si="40"/>
        <v>0</v>
      </c>
      <c r="K48" s="38">
        <f t="shared" si="40"/>
        <v>0</v>
      </c>
      <c r="L48" s="39"/>
      <c r="M48" s="37">
        <f t="shared" si="42"/>
        <v>0</v>
      </c>
      <c r="N48" s="38">
        <f t="shared" si="42"/>
        <v>0</v>
      </c>
      <c r="O48" s="39"/>
      <c r="P48" s="37">
        <f t="shared" si="44"/>
        <v>0</v>
      </c>
      <c r="Q48" s="49">
        <f t="shared" si="44"/>
        <v>0</v>
      </c>
      <c r="R48" s="181">
        <f t="shared" si="43"/>
        <v>0</v>
      </c>
      <c r="S48" s="186">
        <f t="shared" si="43"/>
        <v>0</v>
      </c>
      <c r="T48" s="176"/>
      <c r="U48" s="219"/>
      <c r="V48" s="16"/>
      <c r="W48" s="16"/>
      <c r="X48" s="16"/>
      <c r="Y48" s="16"/>
      <c r="Z48" s="70"/>
      <c r="AA48" s="70"/>
    </row>
    <row r="49" spans="1:20" ht="18.75" x14ac:dyDescent="0.3">
      <c r="A49" s="21"/>
      <c r="B49" s="67" t="s">
        <v>72</v>
      </c>
      <c r="C49"/>
      <c r="S49" s="378" t="s">
        <v>75</v>
      </c>
      <c r="T49" s="378"/>
    </row>
    <row r="50" spans="1:20" x14ac:dyDescent="0.25">
      <c r="C50"/>
      <c r="R50" s="48"/>
    </row>
    <row r="51" spans="1:20" x14ac:dyDescent="0.25">
      <c r="C51"/>
    </row>
    <row r="52" spans="1:20" x14ac:dyDescent="0.25">
      <c r="R52" s="48"/>
    </row>
  </sheetData>
  <mergeCells count="19">
    <mergeCell ref="S49:T49"/>
    <mergeCell ref="Z4:AE4"/>
    <mergeCell ref="J1:L1"/>
    <mergeCell ref="S3:T3"/>
    <mergeCell ref="R4:U4"/>
    <mergeCell ref="R1:T1"/>
    <mergeCell ref="B2:U2"/>
    <mergeCell ref="A42:A48"/>
    <mergeCell ref="AD44:AI47"/>
    <mergeCell ref="AG4:AL4"/>
    <mergeCell ref="A6:A38"/>
    <mergeCell ref="Z2:AA2"/>
    <mergeCell ref="AB2:AC2"/>
    <mergeCell ref="B4:B5"/>
    <mergeCell ref="C4:C5"/>
    <mergeCell ref="D4:F4"/>
    <mergeCell ref="G4:I4"/>
    <mergeCell ref="J4:L4"/>
    <mergeCell ref="M4:O4"/>
  </mergeCells>
  <dataValidations count="1">
    <dataValidation type="decimal" allowBlank="1" showErrorMessage="1" errorTitle="Ошибка" error="Допускается ввод только действительных чисел!" sqref="G30:H34 AG39:AL39 D38:D39 D40:F41 D22:D30 F42:F48 AG23:AJ38 O29:Q29 G22:H28 AG15:AJ21 R39:S39 O42:O48 I42:I48 J6:K28 Z15:AC34 Z35:Z37 AG22:AK22 J30:K38 L42:L48 E22:E39 AG6:AJ13 G29:L29 V39:AE39 O39 F22 F39:L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9966"/>
  </sheetPr>
  <dimension ref="K1:R3"/>
  <sheetViews>
    <sheetView view="pageBreakPreview" topLeftCell="A4" zoomScaleNormal="57" zoomScaleSheetLayoutView="100" workbookViewId="0">
      <selection activeCell="K2" sqref="K2:R2"/>
    </sheetView>
  </sheetViews>
  <sheetFormatPr defaultRowHeight="15" x14ac:dyDescent="0.25"/>
  <cols>
    <col min="19" max="19" width="9.140625" customWidth="1"/>
  </cols>
  <sheetData>
    <row r="1" spans="11:18" ht="9" customHeight="1" x14ac:dyDescent="0.25"/>
    <row r="2" spans="11:18" ht="23.25" customHeight="1" x14ac:dyDescent="0.35">
      <c r="K2" s="428" t="s">
        <v>63</v>
      </c>
      <c r="L2" s="428"/>
      <c r="M2" s="428"/>
      <c r="N2" s="428"/>
      <c r="O2" s="428"/>
      <c r="P2" s="428"/>
      <c r="Q2" s="428"/>
      <c r="R2" s="428"/>
    </row>
    <row r="3" spans="11:18" x14ac:dyDescent="0.25">
      <c r="P3" s="429" t="s">
        <v>147</v>
      </c>
      <c r="Q3" s="430"/>
      <c r="R3" s="430"/>
    </row>
  </sheetData>
  <mergeCells count="2">
    <mergeCell ref="K2:R2"/>
    <mergeCell ref="P3:R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  <pageSetUpPr fitToPage="1"/>
  </sheetPr>
  <dimension ref="A1:AK46"/>
  <sheetViews>
    <sheetView zoomScale="80" zoomScaleNormal="80" zoomScaleSheetLayoutView="80" workbookViewId="0">
      <pane xSplit="2" ySplit="5" topLeftCell="AB15" activePane="bottomRight" state="frozen"/>
      <selection pane="topRight" activeCell="C1" sqref="C1"/>
      <selection pane="bottomLeft" activeCell="A6" sqref="A6"/>
      <selection pane="bottomRight" activeCell="AM32" sqref="AM32"/>
    </sheetView>
  </sheetViews>
  <sheetFormatPr defaultRowHeight="15" x14ac:dyDescent="0.25"/>
  <cols>
    <col min="1" max="1" width="2" customWidth="1"/>
    <col min="2" max="2" width="47.28515625" customWidth="1"/>
    <col min="3" max="3" width="8.85546875" style="3" customWidth="1"/>
    <col min="4" max="4" width="0.425781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79" t="s">
        <v>73</v>
      </c>
      <c r="S1" s="379"/>
      <c r="T1" s="379"/>
      <c r="U1" s="146"/>
      <c r="V1" s="117"/>
    </row>
    <row r="2" spans="1:37" s="112" customFormat="1" ht="87.75" customHeight="1" x14ac:dyDescent="0.25">
      <c r="B2" s="381" t="s">
        <v>77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119"/>
      <c r="W2" s="119"/>
      <c r="X2" s="116"/>
      <c r="Y2" s="372">
        <v>3</v>
      </c>
      <c r="Z2" s="372"/>
      <c r="AA2" s="373">
        <v>5</v>
      </c>
      <c r="AB2" s="373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74" t="s">
        <v>2</v>
      </c>
      <c r="C4" s="375" t="s">
        <v>0</v>
      </c>
      <c r="D4" s="376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 t="s">
        <v>19</v>
      </c>
      <c r="N4" s="377"/>
      <c r="O4" s="377"/>
      <c r="P4" s="160" t="s">
        <v>26</v>
      </c>
      <c r="Q4" s="161"/>
      <c r="R4" s="377" t="s">
        <v>26</v>
      </c>
      <c r="S4" s="377"/>
      <c r="T4" s="377"/>
      <c r="U4" s="377"/>
      <c r="V4" s="120"/>
      <c r="W4" s="18"/>
      <c r="X4" s="18"/>
      <c r="Y4" s="369" t="s">
        <v>16</v>
      </c>
      <c r="Z4" s="369"/>
      <c r="AA4" s="369"/>
      <c r="AB4" s="369"/>
      <c r="AC4" s="369"/>
      <c r="AD4" s="370"/>
      <c r="AF4" s="368" t="s">
        <v>19</v>
      </c>
      <c r="AG4" s="369"/>
      <c r="AH4" s="369"/>
      <c r="AI4" s="369"/>
      <c r="AJ4" s="369"/>
      <c r="AK4" s="370"/>
    </row>
    <row r="5" spans="1:37" ht="61.5" customHeight="1" thickBot="1" x14ac:dyDescent="0.3">
      <c r="B5" s="374"/>
      <c r="C5" s="375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71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50.61</v>
      </c>
      <c r="K6" s="228">
        <f t="shared" si="0"/>
        <v>291.89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50.61</v>
      </c>
      <c r="S6" s="175">
        <f>N6+K6+H6+E6</f>
        <v>291.89</v>
      </c>
      <c r="T6" s="176">
        <f>S6/R6</f>
        <v>5.7674372653625765</v>
      </c>
      <c r="U6" s="176">
        <f>T6*1.2</f>
        <v>6.9209247184350913</v>
      </c>
      <c r="V6" s="121"/>
      <c r="W6" s="12"/>
      <c r="X6" s="12"/>
      <c r="Y6" s="130">
        <f>Y7+Y8+Y9+Y10+Y11+Y12+Y13</f>
        <v>50.61</v>
      </c>
      <c r="Z6" s="50">
        <f t="shared" ref="Z6:AB6" si="1">Z7+Z8+Z9+Z10+Z11+Z12+Z13</f>
        <v>133.33000000000001</v>
      </c>
      <c r="AA6" s="50">
        <f t="shared" si="1"/>
        <v>0.20100000000000001</v>
      </c>
      <c r="AB6" s="50">
        <f t="shared" si="1"/>
        <v>158.56</v>
      </c>
      <c r="AC6" s="19">
        <f t="shared" ref="AC6:AC13" si="2">Y6</f>
        <v>50.61</v>
      </c>
      <c r="AD6" s="19">
        <f t="shared" ref="AD6:AD13" si="3">Z6+AB6</f>
        <v>291.89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71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371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371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371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50.61</v>
      </c>
      <c r="K10" s="230">
        <f t="shared" si="0"/>
        <v>291.89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50.61</v>
      </c>
      <c r="S10" s="188">
        <f>N10+K10+H10+E10</f>
        <v>291.89</v>
      </c>
      <c r="T10" s="183">
        <f t="shared" ref="T10:T27" si="9">S10/R10</f>
        <v>5.7674372653625765</v>
      </c>
      <c r="U10" s="176">
        <f t="shared" si="4"/>
        <v>6.9209247184350913</v>
      </c>
      <c r="V10" s="122"/>
      <c r="W10" s="12"/>
      <c r="X10" s="12"/>
      <c r="Y10" s="131">
        <v>50.61</v>
      </c>
      <c r="Z10" s="51">
        <v>133.33000000000001</v>
      </c>
      <c r="AA10" s="51">
        <v>0.20100000000000001</v>
      </c>
      <c r="AB10" s="51">
        <v>158.56</v>
      </c>
      <c r="AC10" s="19">
        <f t="shared" si="2"/>
        <v>50.61</v>
      </c>
      <c r="AD10" s="19">
        <f t="shared" si="3"/>
        <v>291.89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371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371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371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371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8760.5259999999998</v>
      </c>
      <c r="K14" s="175">
        <f>SUM(K15:K21)</f>
        <v>41436.415999999997</v>
      </c>
      <c r="L14" s="173">
        <f>K14/J14</f>
        <v>4.7299004648807612</v>
      </c>
      <c r="M14" s="174">
        <f>SUM(M15:M21)</f>
        <v>8200.3119999999999</v>
      </c>
      <c r="N14" s="175">
        <f>N15+N16+N17+N18+N19+N20+N21</f>
        <v>24264.718999999997</v>
      </c>
      <c r="O14" s="173">
        <f t="shared" si="8"/>
        <v>2.9589994868487928</v>
      </c>
      <c r="P14" s="177"/>
      <c r="Q14" s="178"/>
      <c r="R14" s="174">
        <f>M14+J14+G14+D14</f>
        <v>16960.838</v>
      </c>
      <c r="S14" s="175">
        <f>N14+K14+H14+E14</f>
        <v>65701.134999999995</v>
      </c>
      <c r="T14" s="173">
        <f>S14/R14</f>
        <v>3.8736962760920184</v>
      </c>
      <c r="U14" s="176">
        <f t="shared" si="4"/>
        <v>4.6484355313104215</v>
      </c>
      <c r="V14" s="123"/>
      <c r="W14" s="12"/>
      <c r="X14" s="12"/>
      <c r="Y14" s="132">
        <f>SUM(Y15:Y21)</f>
        <v>8760.5259999999998</v>
      </c>
      <c r="Z14" s="69">
        <f>SUM(Z15:Z21)</f>
        <v>30169.366999999998</v>
      </c>
      <c r="AA14" s="69">
        <f>SUM(AA15:AA21)</f>
        <v>14.272000000000002</v>
      </c>
      <c r="AB14" s="69">
        <f>SUM(AB15:AB21)</f>
        <v>11267.048999999999</v>
      </c>
      <c r="AC14" s="19">
        <f>Y14</f>
        <v>8760.5259999999998</v>
      </c>
      <c r="AD14" s="19">
        <f>Z14+AB14</f>
        <v>41436.415999999997</v>
      </c>
      <c r="AE14" s="48"/>
      <c r="AF14" s="69">
        <f t="shared" ref="AF14:AH14" si="10">SUM(AF15:AF21)</f>
        <v>8200.3119999999999</v>
      </c>
      <c r="AG14" s="69">
        <f t="shared" si="10"/>
        <v>16301.909</v>
      </c>
      <c r="AH14" s="69">
        <f t="shared" si="10"/>
        <v>9.854000000000001</v>
      </c>
      <c r="AI14" s="69">
        <f>SUM(AI15:AI21)</f>
        <v>7962.81</v>
      </c>
      <c r="AJ14" s="4">
        <f t="shared" si="5"/>
        <v>8200.3119999999999</v>
      </c>
      <c r="AK14" s="87">
        <f>AG14+AI14</f>
        <v>24264.719000000001</v>
      </c>
    </row>
    <row r="15" spans="1:37" ht="15.75" x14ac:dyDescent="0.25">
      <c r="A15" s="371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1214.6769999999999</v>
      </c>
      <c r="K15" s="186">
        <f t="shared" si="11"/>
        <v>5088.9439999999995</v>
      </c>
      <c r="L15" s="182">
        <f t="shared" ref="L15:L26" si="12">K15/J15</f>
        <v>4.1895450395454921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1214.6769999999999</v>
      </c>
      <c r="S15" s="188">
        <f>N15+K15+H15+E15</f>
        <v>5088.9439999999995</v>
      </c>
      <c r="T15" s="183">
        <f t="shared" si="9"/>
        <v>4.1895450395454921</v>
      </c>
      <c r="U15" s="176">
        <f t="shared" si="4"/>
        <v>5.0274540474545901</v>
      </c>
      <c r="V15" s="122"/>
      <c r="W15" s="13"/>
      <c r="X15" s="13"/>
      <c r="Y15" s="133">
        <v>1214.6769999999999</v>
      </c>
      <c r="Z15" s="68">
        <v>3611.6109999999999</v>
      </c>
      <c r="AA15" s="53">
        <v>1.871</v>
      </c>
      <c r="AB15" s="52">
        <v>1477.3330000000001</v>
      </c>
      <c r="AC15" s="19">
        <f t="shared" ref="AC15:AC29" si="13">Y15</f>
        <v>1214.6769999999999</v>
      </c>
      <c r="AD15" s="19">
        <f>Z15+AB15</f>
        <v>5088.9439999999995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71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371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371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6473.8230000000003</v>
      </c>
      <c r="K18" s="186">
        <f t="shared" si="11"/>
        <v>30829.974999999999</v>
      </c>
      <c r="L18" s="182">
        <f t="shared" si="12"/>
        <v>4.7622517637569022</v>
      </c>
      <c r="M18" s="181">
        <f>AJ18</f>
        <v>5529.1719999999996</v>
      </c>
      <c r="N18" s="186">
        <f t="shared" si="7"/>
        <v>17785.045999999998</v>
      </c>
      <c r="O18" s="182">
        <f t="shared" si="8"/>
        <v>3.2165839659175006</v>
      </c>
      <c r="P18" s="177"/>
      <c r="Q18" s="178"/>
      <c r="R18" s="187">
        <f>M18+J18+G18+D18</f>
        <v>12002.994999999999</v>
      </c>
      <c r="S18" s="188">
        <f t="shared" si="15"/>
        <v>48615.020999999993</v>
      </c>
      <c r="T18" s="183">
        <f t="shared" si="9"/>
        <v>4.0502408773810199</v>
      </c>
      <c r="U18" s="176">
        <f t="shared" si="4"/>
        <v>4.8602890528572233</v>
      </c>
      <c r="V18" s="122"/>
      <c r="W18" s="13"/>
      <c r="X18" s="13"/>
      <c r="Y18" s="133">
        <v>6473.8230000000003</v>
      </c>
      <c r="Z18" s="68">
        <v>22463.031999999999</v>
      </c>
      <c r="AA18" s="53">
        <v>10.598000000000001</v>
      </c>
      <c r="AB18" s="52">
        <v>8366.9429999999993</v>
      </c>
      <c r="AC18" s="19">
        <f t="shared" si="13"/>
        <v>6473.8230000000003</v>
      </c>
      <c r="AD18" s="19">
        <f t="shared" si="14"/>
        <v>30829.974999999999</v>
      </c>
      <c r="AE18" s="48"/>
      <c r="AF18" s="27">
        <v>5529.1719999999996</v>
      </c>
      <c r="AG18" s="27">
        <v>11115.174999999999</v>
      </c>
      <c r="AH18" s="27">
        <v>8.2170000000000005</v>
      </c>
      <c r="AI18" s="27">
        <v>6669.8710000000001</v>
      </c>
      <c r="AJ18" s="4">
        <f t="shared" si="5"/>
        <v>5529.1719999999996</v>
      </c>
      <c r="AK18" s="87">
        <f>AG18+AI18</f>
        <v>17785.045999999998</v>
      </c>
    </row>
    <row r="19" spans="1:37" ht="15.75" x14ac:dyDescent="0.25">
      <c r="A19" s="371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180.511</v>
      </c>
      <c r="K19" s="186">
        <f t="shared" si="11"/>
        <v>932.904</v>
      </c>
      <c r="L19" s="182">
        <f t="shared" si="12"/>
        <v>5.1681282581116941</v>
      </c>
      <c r="M19" s="181"/>
      <c r="N19" s="186"/>
      <c r="O19" s="182"/>
      <c r="P19" s="177"/>
      <c r="Q19" s="178"/>
      <c r="R19" s="187">
        <f t="shared" si="15"/>
        <v>180.511</v>
      </c>
      <c r="S19" s="188">
        <f t="shared" si="15"/>
        <v>932.904</v>
      </c>
      <c r="T19" s="183">
        <f t="shared" si="9"/>
        <v>5.1681282581116941</v>
      </c>
      <c r="U19" s="176">
        <f t="shared" si="4"/>
        <v>6.2017539097340331</v>
      </c>
      <c r="V19" s="122"/>
      <c r="W19" s="13"/>
      <c r="X19" s="13"/>
      <c r="Y19" s="133">
        <v>180.511</v>
      </c>
      <c r="Z19" s="68">
        <v>692.87199999999996</v>
      </c>
      <c r="AA19" s="53">
        <v>0.30399999999999999</v>
      </c>
      <c r="AB19" s="52">
        <v>240.03200000000001</v>
      </c>
      <c r="AC19" s="19">
        <f t="shared" si="13"/>
        <v>180.511</v>
      </c>
      <c r="AD19" s="19">
        <f t="shared" si="14"/>
        <v>932.904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371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891.51499999999999</v>
      </c>
      <c r="K20" s="186">
        <f t="shared" si="11"/>
        <v>4584.5929999999998</v>
      </c>
      <c r="L20" s="182">
        <f t="shared" si="12"/>
        <v>5.1424743274089613</v>
      </c>
      <c r="M20" s="181">
        <f t="shared" si="7"/>
        <v>2671.14</v>
      </c>
      <c r="N20" s="186">
        <f t="shared" si="7"/>
        <v>6479.6730000000007</v>
      </c>
      <c r="O20" s="182">
        <f t="shared" si="8"/>
        <v>2.4258080819425416</v>
      </c>
      <c r="P20" s="177"/>
      <c r="Q20" s="178"/>
      <c r="R20" s="187">
        <f t="shared" si="15"/>
        <v>3562.6549999999997</v>
      </c>
      <c r="S20" s="188">
        <f>E20+K20+N20</f>
        <v>11064.266</v>
      </c>
      <c r="T20" s="183">
        <f t="shared" si="9"/>
        <v>3.1056237553173127</v>
      </c>
      <c r="U20" s="176">
        <f t="shared" si="4"/>
        <v>3.7267485063807753</v>
      </c>
      <c r="V20" s="122"/>
      <c r="W20" s="13"/>
      <c r="X20" s="13"/>
      <c r="Y20" s="133">
        <v>891.51499999999999</v>
      </c>
      <c r="Z20" s="68">
        <v>3401.8519999999999</v>
      </c>
      <c r="AA20" s="53">
        <v>1.4990000000000001</v>
      </c>
      <c r="AB20" s="52">
        <v>1182.741</v>
      </c>
      <c r="AC20" s="19">
        <f t="shared" si="13"/>
        <v>891.51499999999999</v>
      </c>
      <c r="AD20" s="19">
        <f t="shared" si="14"/>
        <v>4584.5929999999998</v>
      </c>
      <c r="AE20" s="48"/>
      <c r="AF20" s="27">
        <v>2671.14</v>
      </c>
      <c r="AG20" s="27">
        <v>5186.7340000000004</v>
      </c>
      <c r="AH20" s="27">
        <v>1.637</v>
      </c>
      <c r="AI20" s="27">
        <v>1292.9390000000001</v>
      </c>
      <c r="AJ20" s="4">
        <f t="shared" si="5"/>
        <v>2671.14</v>
      </c>
      <c r="AK20" s="87">
        <f>AG20+AI20</f>
        <v>6479.6730000000007</v>
      </c>
    </row>
    <row r="21" spans="1:37" ht="15.75" x14ac:dyDescent="0.25">
      <c r="A21" s="371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1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371"/>
      <c r="B22" s="168" t="s">
        <v>74</v>
      </c>
      <c r="C22" s="169">
        <v>300</v>
      </c>
      <c r="D22" s="189">
        <f>SUM(D23:D29)</f>
        <v>46632.169000000002</v>
      </c>
      <c r="E22" s="189">
        <f>SUM(E23:E29)</f>
        <v>229067.70499999999</v>
      </c>
      <c r="F22" s="183">
        <f>E22/D22</f>
        <v>4.9122249707063803</v>
      </c>
      <c r="G22" s="189">
        <f>G23+G24+G25+G26+G27+G28+G29+G30</f>
        <v>1652.6769999999999</v>
      </c>
      <c r="H22" s="189">
        <f>H23+H24+H25+H26+H27+H28+H29+H30</f>
        <v>8365.5580000000009</v>
      </c>
      <c r="I22" s="176">
        <f>H22/G22</f>
        <v>5.0618227276110224</v>
      </c>
      <c r="J22" s="170">
        <f>J23+J24+J25+J26+J27+J28+J29</f>
        <v>1266.3969999999999</v>
      </c>
      <c r="K22" s="175">
        <f>SUM(K23:K29)</f>
        <v>5661.0729999999994</v>
      </c>
      <c r="L22" s="173">
        <f t="shared" si="12"/>
        <v>4.470219844172088</v>
      </c>
      <c r="M22" s="174">
        <f>SUM(M23:M29)</f>
        <v>3079.672</v>
      </c>
      <c r="N22" s="175">
        <f>SUM(N23:N29)</f>
        <v>10748.886999999999</v>
      </c>
      <c r="O22" s="173">
        <f t="shared" si="8"/>
        <v>3.4902700677214971</v>
      </c>
      <c r="P22" s="177"/>
      <c r="Q22" s="178"/>
      <c r="R22" s="174">
        <f>M22+J22+G22+D22</f>
        <v>52630.915000000001</v>
      </c>
      <c r="S22" s="175">
        <f>N22+K22+H22+E22</f>
        <v>253843.223</v>
      </c>
      <c r="T22" s="173">
        <f t="shared" si="9"/>
        <v>4.8230820801804413</v>
      </c>
      <c r="U22" s="176">
        <f t="shared" si="4"/>
        <v>5.787698496216529</v>
      </c>
      <c r="V22" s="123"/>
      <c r="W22" s="12"/>
      <c r="X22" s="12"/>
      <c r="Y22" s="134">
        <f t="shared" ref="Y22:AB22" si="16">Y23+Y24+Y25+Y26+Y27+Y28+Y29</f>
        <v>1266.3969999999999</v>
      </c>
      <c r="Z22" s="74">
        <f t="shared" si="16"/>
        <v>4824.8100000000004</v>
      </c>
      <c r="AA22" s="74">
        <f t="shared" si="16"/>
        <v>1.0580000000000001</v>
      </c>
      <c r="AB22" s="74">
        <f t="shared" si="16"/>
        <v>836.26299999999992</v>
      </c>
      <c r="AC22" s="19">
        <f t="shared" si="13"/>
        <v>1266.3969999999999</v>
      </c>
      <c r="AD22" s="19">
        <f>Z22+AB22</f>
        <v>5661.0730000000003</v>
      </c>
      <c r="AE22" s="48"/>
      <c r="AF22" s="74">
        <f t="shared" ref="AF22:AJ22" si="17">AF23+AF24+AF25+AF26+AF27+AF28+AF29</f>
        <v>3079.672</v>
      </c>
      <c r="AG22" s="74">
        <f t="shared" si="17"/>
        <v>7089.7449999999999</v>
      </c>
      <c r="AH22" s="74">
        <f t="shared" si="17"/>
        <v>4.32</v>
      </c>
      <c r="AI22" s="74">
        <f t="shared" si="17"/>
        <v>3659.1419999999998</v>
      </c>
      <c r="AJ22" s="52">
        <f t="shared" si="17"/>
        <v>3079.672</v>
      </c>
      <c r="AK22" s="87">
        <f>AG22+AI22</f>
        <v>10748.886999999999</v>
      </c>
    </row>
    <row r="23" spans="1:37" ht="15.75" x14ac:dyDescent="0.25">
      <c r="A23" s="371"/>
      <c r="B23" s="179" t="s">
        <v>7</v>
      </c>
      <c r="C23" s="180">
        <v>311</v>
      </c>
      <c r="D23" s="185">
        <v>4924.8969999999999</v>
      </c>
      <c r="E23" s="185">
        <v>23872.733</v>
      </c>
      <c r="F23" s="183">
        <f t="shared" ref="F23:F30" si="18">E23/D23</f>
        <v>4.847356807665216</v>
      </c>
      <c r="G23" s="223">
        <v>0</v>
      </c>
      <c r="H23" s="223">
        <v>0</v>
      </c>
      <c r="I23" s="182"/>
      <c r="J23" s="181">
        <f>AC23</f>
        <v>214.74299999999999</v>
      </c>
      <c r="K23" s="186">
        <f>AD23</f>
        <v>979.44100000000003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5139.6400000000003</v>
      </c>
      <c r="S23" s="188">
        <f>N23+K23+H23+E23</f>
        <v>24852.173999999999</v>
      </c>
      <c r="T23" s="183">
        <f t="shared" si="9"/>
        <v>4.8353919729786519</v>
      </c>
      <c r="U23" s="176">
        <f t="shared" si="4"/>
        <v>5.8024703675743821</v>
      </c>
      <c r="V23" s="122"/>
      <c r="W23" s="13"/>
      <c r="X23" s="13"/>
      <c r="Y23" s="133">
        <v>214.74299999999999</v>
      </c>
      <c r="Z23" s="68">
        <v>845.27200000000005</v>
      </c>
      <c r="AA23" s="53">
        <v>0.17</v>
      </c>
      <c r="AB23" s="52">
        <v>134.16900000000001</v>
      </c>
      <c r="AC23" s="19">
        <f t="shared" si="13"/>
        <v>214.74299999999999</v>
      </c>
      <c r="AD23" s="19">
        <f t="shared" si="14"/>
        <v>979.44100000000003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371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6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371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8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6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371"/>
      <c r="B26" s="179" t="s">
        <v>10</v>
      </c>
      <c r="C26" s="180">
        <v>341</v>
      </c>
      <c r="D26" s="185">
        <v>27976.208999999999</v>
      </c>
      <c r="E26" s="185">
        <v>130607.754</v>
      </c>
      <c r="F26" s="183">
        <f t="shared" si="18"/>
        <v>4.6685293922418154</v>
      </c>
      <c r="G26" s="185">
        <v>1652.6769999999999</v>
      </c>
      <c r="H26" s="185">
        <v>8365.5580000000009</v>
      </c>
      <c r="I26" s="182">
        <f>H26/G26</f>
        <v>5.0618227276110224</v>
      </c>
      <c r="J26" s="181">
        <f t="shared" si="11"/>
        <v>1036.1579999999999</v>
      </c>
      <c r="K26" s="186">
        <f t="shared" si="19"/>
        <v>4610.9539999999997</v>
      </c>
      <c r="L26" s="182">
        <f t="shared" si="12"/>
        <v>4.4500491237822803</v>
      </c>
      <c r="M26" s="181">
        <f t="shared" si="7"/>
        <v>2075.14</v>
      </c>
      <c r="N26" s="186">
        <f t="shared" si="7"/>
        <v>7703.3519999999999</v>
      </c>
      <c r="O26" s="182">
        <f t="shared" si="8"/>
        <v>3.7122083329317541</v>
      </c>
      <c r="P26" s="177"/>
      <c r="Q26" s="178"/>
      <c r="R26" s="187">
        <f t="shared" si="15"/>
        <v>32740.183999999997</v>
      </c>
      <c r="S26" s="188">
        <f t="shared" si="15"/>
        <v>151287.61800000002</v>
      </c>
      <c r="T26" s="183">
        <f t="shared" si="9"/>
        <v>4.6208542383268227</v>
      </c>
      <c r="U26" s="176">
        <f t="shared" si="4"/>
        <v>5.5450250859921875</v>
      </c>
      <c r="V26" s="122"/>
      <c r="W26" s="13"/>
      <c r="X26" s="13"/>
      <c r="Y26" s="133">
        <v>1036.1579999999999</v>
      </c>
      <c r="Z26" s="68">
        <v>3918.5430000000001</v>
      </c>
      <c r="AA26" s="53">
        <v>0.876</v>
      </c>
      <c r="AB26" s="52">
        <v>692.41099999999994</v>
      </c>
      <c r="AC26" s="19">
        <f t="shared" si="13"/>
        <v>1036.1579999999999</v>
      </c>
      <c r="AD26" s="19">
        <f t="shared" si="14"/>
        <v>4610.9539999999997</v>
      </c>
      <c r="AE26" s="48"/>
      <c r="AF26" s="29">
        <v>2075.14</v>
      </c>
      <c r="AG26" s="29">
        <v>4787.442</v>
      </c>
      <c r="AH26" s="29">
        <v>3.3780000000000001</v>
      </c>
      <c r="AI26" s="29">
        <v>2915.91</v>
      </c>
      <c r="AJ26" s="4">
        <f t="shared" si="5"/>
        <v>2075.14</v>
      </c>
      <c r="AK26" s="87">
        <f>AG26+AI26</f>
        <v>7703.3519999999999</v>
      </c>
    </row>
    <row r="27" spans="1:37" ht="15.75" x14ac:dyDescent="0.25">
      <c r="A27" s="371"/>
      <c r="B27" s="179" t="s">
        <v>11</v>
      </c>
      <c r="C27" s="180">
        <v>351</v>
      </c>
      <c r="D27" s="185">
        <v>2149.58</v>
      </c>
      <c r="E27" s="185">
        <v>11018.615</v>
      </c>
      <c r="F27" s="183">
        <f t="shared" si="18"/>
        <v>5.1259385554387373</v>
      </c>
      <c r="G27" s="223">
        <v>0</v>
      </c>
      <c r="H27" s="223">
        <v>0</v>
      </c>
      <c r="I27" s="182"/>
      <c r="J27" s="181">
        <f t="shared" si="11"/>
        <v>0</v>
      </c>
      <c r="K27" s="186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2149.58</v>
      </c>
      <c r="S27" s="188">
        <f t="shared" si="15"/>
        <v>11018.615</v>
      </c>
      <c r="T27" s="183">
        <f t="shared" si="9"/>
        <v>5.1259385554387373</v>
      </c>
      <c r="U27" s="176">
        <f t="shared" si="4"/>
        <v>6.151126266526485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371"/>
      <c r="B28" s="179" t="s">
        <v>12</v>
      </c>
      <c r="C28" s="180">
        <v>361</v>
      </c>
      <c r="D28" s="185">
        <v>11544.214</v>
      </c>
      <c r="E28" s="185">
        <v>63381.307000000001</v>
      </c>
      <c r="F28" s="183">
        <f t="shared" si="18"/>
        <v>5.4903094312007727</v>
      </c>
      <c r="G28" s="223">
        <v>0</v>
      </c>
      <c r="H28" s="223">
        <v>0</v>
      </c>
      <c r="I28" s="182"/>
      <c r="J28" s="181">
        <f t="shared" si="11"/>
        <v>15.496</v>
      </c>
      <c r="K28" s="186">
        <f t="shared" si="19"/>
        <v>70.677999999999997</v>
      </c>
      <c r="L28" s="182"/>
      <c r="M28" s="181">
        <f t="shared" si="7"/>
        <v>1004.532</v>
      </c>
      <c r="N28" s="186">
        <f t="shared" si="7"/>
        <v>3045.5349999999999</v>
      </c>
      <c r="O28" s="182">
        <f t="shared" si="8"/>
        <v>3.0317949054883266</v>
      </c>
      <c r="P28" s="177"/>
      <c r="Q28" s="178"/>
      <c r="R28" s="187">
        <f t="shared" si="15"/>
        <v>12564.242</v>
      </c>
      <c r="S28" s="188">
        <f>N28+K28+H28+E28</f>
        <v>66497.52</v>
      </c>
      <c r="T28" s="183">
        <f>S28/R28</f>
        <v>5.2926010180319674</v>
      </c>
      <c r="U28" s="176">
        <f t="shared" si="4"/>
        <v>6.351121221638361</v>
      </c>
      <c r="V28" s="122"/>
      <c r="W28" s="13"/>
      <c r="X28" s="13"/>
      <c r="Y28" s="133">
        <v>15.496</v>
      </c>
      <c r="Z28" s="68">
        <v>60.994999999999997</v>
      </c>
      <c r="AA28" s="53">
        <v>1.2E-2</v>
      </c>
      <c r="AB28" s="52">
        <v>9.6829999999999998</v>
      </c>
      <c r="AC28" s="19">
        <f t="shared" si="13"/>
        <v>15.496</v>
      </c>
      <c r="AD28" s="19">
        <f t="shared" si="14"/>
        <v>70.677999999999997</v>
      </c>
      <c r="AE28" s="48"/>
      <c r="AF28" s="29">
        <v>1004.532</v>
      </c>
      <c r="AG28" s="29">
        <v>2302.3029999999999</v>
      </c>
      <c r="AH28" s="29">
        <v>0.94199999999999995</v>
      </c>
      <c r="AI28" s="29">
        <v>743.23199999999997</v>
      </c>
      <c r="AJ28" s="4">
        <f t="shared" si="5"/>
        <v>1004.532</v>
      </c>
      <c r="AK28" s="87">
        <f>AG28+AI28</f>
        <v>3045.5349999999999</v>
      </c>
    </row>
    <row r="29" spans="1:37" ht="15.75" x14ac:dyDescent="0.25">
      <c r="A29" s="371"/>
      <c r="B29" s="179" t="s">
        <v>13</v>
      </c>
      <c r="C29" s="180">
        <v>371</v>
      </c>
      <c r="D29" s="185">
        <v>37.268999999999998</v>
      </c>
      <c r="E29" s="185">
        <v>187.29599999999999</v>
      </c>
      <c r="F29" s="183">
        <f t="shared" si="18"/>
        <v>5.0255171858649277</v>
      </c>
      <c r="G29" s="223">
        <v>0</v>
      </c>
      <c r="H29" s="223">
        <v>0</v>
      </c>
      <c r="I29" s="182"/>
      <c r="J29" s="181">
        <f t="shared" si="11"/>
        <v>0</v>
      </c>
      <c r="K29" s="186">
        <f t="shared" si="19"/>
        <v>0</v>
      </c>
      <c r="L29" s="182"/>
      <c r="M29" s="182"/>
      <c r="N29" s="182"/>
      <c r="O29" s="182"/>
      <c r="P29" s="182">
        <f>D29</f>
        <v>37.268999999999998</v>
      </c>
      <c r="Q29" s="182">
        <f>E29</f>
        <v>187.29599999999999</v>
      </c>
      <c r="R29" s="182">
        <f t="shared" si="15"/>
        <v>37.268999999999998</v>
      </c>
      <c r="S29" s="182">
        <f>N29+K29+H29+E29</f>
        <v>187.29599999999999</v>
      </c>
      <c r="T29" s="182">
        <f>S29/R29</f>
        <v>5.0255171858649277</v>
      </c>
      <c r="U29" s="176">
        <f t="shared" si="4"/>
        <v>6.0306206230379127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371"/>
      <c r="B30" s="168" t="s">
        <v>15</v>
      </c>
      <c r="C30" s="169">
        <v>500</v>
      </c>
      <c r="D30" s="189">
        <v>20217.844000000001</v>
      </c>
      <c r="E30" s="189">
        <v>68546.341</v>
      </c>
      <c r="F30" s="183">
        <f t="shared" si="18"/>
        <v>3.3903882629621633</v>
      </c>
      <c r="G30" s="189">
        <v>0</v>
      </c>
      <c r="H30" s="189">
        <v>0</v>
      </c>
      <c r="I30" s="176"/>
      <c r="J30" s="181">
        <f t="shared" ref="J30" si="20">AC30</f>
        <v>0</v>
      </c>
      <c r="K30" s="186">
        <f>AD30</f>
        <v>0</v>
      </c>
      <c r="L30" s="176"/>
      <c r="M30" s="174"/>
      <c r="N30" s="175"/>
      <c r="O30" s="176"/>
      <c r="P30" s="177"/>
      <c r="Q30" s="178"/>
      <c r="R30" s="174">
        <f>D30+G30+J30+M30</f>
        <v>20217.844000000001</v>
      </c>
      <c r="S30" s="175">
        <f>E30+H30+K30+N30</f>
        <v>68546.341</v>
      </c>
      <c r="T30" s="176">
        <f>S30/R30</f>
        <v>3.3903882629621633</v>
      </c>
      <c r="U30" s="176">
        <f t="shared" si="4"/>
        <v>4.0684659155545955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46632.169000000002</v>
      </c>
      <c r="E31" s="155">
        <f>E22+E14</f>
        <v>229067.70499999999</v>
      </c>
      <c r="F31" s="193">
        <f>E31/D31</f>
        <v>4.9122249707063803</v>
      </c>
      <c r="G31" s="155">
        <f>G22+G14</f>
        <v>1652.6769999999999</v>
      </c>
      <c r="H31" s="155">
        <f>H22+H14</f>
        <v>8365.5580000000009</v>
      </c>
      <c r="I31" s="193">
        <f>H31/G31</f>
        <v>5.0618227276110224</v>
      </c>
      <c r="J31" s="155">
        <f>J14+J22</f>
        <v>10026.922999999999</v>
      </c>
      <c r="K31" s="155">
        <f>K14+K22</f>
        <v>47097.488999999994</v>
      </c>
      <c r="L31" s="193">
        <f>K31/J31</f>
        <v>4.6971028898895506</v>
      </c>
      <c r="M31" s="155">
        <f>M6+M14+M22</f>
        <v>11279.984</v>
      </c>
      <c r="N31" s="155">
        <f>N6+N14+N22</f>
        <v>35013.606</v>
      </c>
      <c r="O31" s="193">
        <f>N31/M31</f>
        <v>3.1040474880106212</v>
      </c>
      <c r="P31" s="194"/>
      <c r="Q31" s="195"/>
      <c r="R31" s="155">
        <f>R6+R14+R22</f>
        <v>69642.362999999998</v>
      </c>
      <c r="S31" s="155">
        <f>S6+S14+S22</f>
        <v>319836.24800000002</v>
      </c>
      <c r="T31" s="196">
        <f>S31/R31</f>
        <v>4.5925530700329631</v>
      </c>
      <c r="U31" s="176">
        <f t="shared" si="4"/>
        <v>5.5110636840395557</v>
      </c>
      <c r="V31" s="124"/>
      <c r="W31" s="14"/>
      <c r="X31" s="14"/>
      <c r="Y31" s="135">
        <f t="shared" ref="Y31:AD31" si="21">Y6+Y14+Y22</f>
        <v>10077.532999999999</v>
      </c>
      <c r="Z31" s="23">
        <f t="shared" si="21"/>
        <v>35127.506999999998</v>
      </c>
      <c r="AA31" s="23">
        <f t="shared" si="21"/>
        <v>15.531000000000002</v>
      </c>
      <c r="AB31" s="23">
        <f t="shared" si="21"/>
        <v>12261.871999999999</v>
      </c>
      <c r="AC31" s="23">
        <f t="shared" si="21"/>
        <v>10077.532999999999</v>
      </c>
      <c r="AD31" s="23">
        <f t="shared" si="21"/>
        <v>47389.379000000001</v>
      </c>
      <c r="AF31" s="23">
        <f>AF6+AF14+AF22</f>
        <v>11279.984</v>
      </c>
      <c r="AG31" s="23">
        <f t="shared" ref="AG31:AK31" si="22">AG6+AG14+AG22</f>
        <v>23391.653999999999</v>
      </c>
      <c r="AH31" s="23">
        <f t="shared" si="22"/>
        <v>14.174000000000001</v>
      </c>
      <c r="AI31" s="23">
        <f t="shared" si="22"/>
        <v>11621.952000000001</v>
      </c>
      <c r="AJ31" s="23">
        <f t="shared" si="22"/>
        <v>11279.984</v>
      </c>
      <c r="AK31" s="23">
        <f t="shared" si="22"/>
        <v>35013.606</v>
      </c>
    </row>
    <row r="32" spans="1:37" ht="30.75" customHeight="1" x14ac:dyDescent="0.25">
      <c r="B32" s="197" t="s">
        <v>22</v>
      </c>
      <c r="C32" s="198"/>
      <c r="D32" s="199">
        <f>SUM(D33:D39)</f>
        <v>46632.169000000002</v>
      </c>
      <c r="E32" s="199">
        <f>SUM(E33:E39)</f>
        <v>229067.70499999999</v>
      </c>
      <c r="F32" s="193">
        <f t="shared" ref="F32:F39" si="23">E32/D32</f>
        <v>4.9122249707063803</v>
      </c>
      <c r="G32" s="199">
        <f>G31</f>
        <v>1652.6769999999999</v>
      </c>
      <c r="H32" s="199">
        <f t="shared" ref="H32:O32" si="24">H31</f>
        <v>8365.5580000000009</v>
      </c>
      <c r="I32" s="200">
        <f t="shared" si="24"/>
        <v>5.0618227276110224</v>
      </c>
      <c r="J32" s="199">
        <f t="shared" si="24"/>
        <v>10026.922999999999</v>
      </c>
      <c r="K32" s="199">
        <f>K31</f>
        <v>47097.488999999994</v>
      </c>
      <c r="L32" s="200">
        <f t="shared" si="24"/>
        <v>4.6971028898895506</v>
      </c>
      <c r="M32" s="199">
        <f t="shared" si="24"/>
        <v>11279.984</v>
      </c>
      <c r="N32" s="199">
        <f t="shared" si="24"/>
        <v>35013.606</v>
      </c>
      <c r="O32" s="200">
        <f t="shared" si="24"/>
        <v>3.1040474880106212</v>
      </c>
      <c r="P32" s="201"/>
      <c r="Q32" s="201"/>
      <c r="R32" s="202">
        <f>R31</f>
        <v>69642.362999999998</v>
      </c>
      <c r="S32" s="202">
        <f t="shared" ref="S32:T32" si="25">S31</f>
        <v>319836.24800000002</v>
      </c>
      <c r="T32" s="203">
        <f t="shared" si="25"/>
        <v>4.5925530700329631</v>
      </c>
      <c r="U32" s="176">
        <f t="shared" si="4"/>
        <v>5.5110636840395557</v>
      </c>
      <c r="V32" s="15"/>
      <c r="W32" s="15"/>
      <c r="X32" s="15"/>
      <c r="Y32" s="72"/>
      <c r="Z32" s="72"/>
    </row>
    <row r="33" spans="1:34" ht="24.75" customHeight="1" x14ac:dyDescent="0.25">
      <c r="A33" s="366"/>
      <c r="B33" s="204" t="s">
        <v>7</v>
      </c>
      <c r="C33" s="180"/>
      <c r="D33" s="186">
        <f t="shared" ref="D33:E39" si="26">D7+D15+D23</f>
        <v>4924.8969999999999</v>
      </c>
      <c r="E33" s="186">
        <f t="shared" si="26"/>
        <v>23872.733</v>
      </c>
      <c r="F33" s="182">
        <f t="shared" si="23"/>
        <v>4.847356807665216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1429.4199999999998</v>
      </c>
      <c r="K33" s="186">
        <f>K7+K15+K23</f>
        <v>6068.3849999999993</v>
      </c>
      <c r="L33" s="182">
        <f t="shared" ref="L33:L38" si="28">K33/J33</f>
        <v>4.2453477634285237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6354.317</v>
      </c>
      <c r="S33" s="186">
        <f>S7+S15+S23</f>
        <v>29941.117999999999</v>
      </c>
      <c r="T33" s="182">
        <f>S33/R33</f>
        <v>4.7119333202923306</v>
      </c>
      <c r="U33" s="176">
        <f t="shared" si="4"/>
        <v>5.6543199843507965</v>
      </c>
      <c r="V33" s="115"/>
      <c r="W33" s="16"/>
      <c r="X33" s="16"/>
      <c r="Y33" s="70"/>
      <c r="Z33" s="70"/>
    </row>
    <row r="34" spans="1:34" ht="24.75" customHeight="1" x14ac:dyDescent="0.25">
      <c r="A34" s="366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366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367" t="s">
        <v>32</v>
      </c>
      <c r="AD35" s="367"/>
      <c r="AE35" s="367"/>
      <c r="AF35" s="367"/>
      <c r="AG35" s="367"/>
      <c r="AH35" s="367"/>
    </row>
    <row r="36" spans="1:34" ht="24.75" customHeight="1" x14ac:dyDescent="0.25">
      <c r="A36" s="366"/>
      <c r="B36" s="204" t="s">
        <v>10</v>
      </c>
      <c r="C36" s="180"/>
      <c r="D36" s="186">
        <f t="shared" si="26"/>
        <v>27976.208999999999</v>
      </c>
      <c r="E36" s="186">
        <f t="shared" si="26"/>
        <v>130607.754</v>
      </c>
      <c r="F36" s="182">
        <f t="shared" si="23"/>
        <v>4.6685293922418154</v>
      </c>
      <c r="G36" s="181">
        <f t="shared" si="27"/>
        <v>1652.6769999999999</v>
      </c>
      <c r="H36" s="186">
        <f t="shared" si="27"/>
        <v>8365.5580000000009</v>
      </c>
      <c r="I36" s="182">
        <f t="shared" ref="I36" si="32">H36/G36</f>
        <v>5.0618227276110224</v>
      </c>
      <c r="J36" s="181">
        <f t="shared" si="30"/>
        <v>7560.5910000000003</v>
      </c>
      <c r="K36" s="186">
        <f>K10+K18+K26</f>
        <v>35732.818999999996</v>
      </c>
      <c r="L36" s="182">
        <f t="shared" si="28"/>
        <v>4.7261938914563686</v>
      </c>
      <c r="M36" s="181">
        <f>M10+M18+M26</f>
        <v>7604.3119999999999</v>
      </c>
      <c r="N36" s="186">
        <f>N10+N18+N26</f>
        <v>25488.397999999997</v>
      </c>
      <c r="O36" s="182">
        <f t="shared" si="29"/>
        <v>3.3518348536987959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44793.788999999997</v>
      </c>
      <c r="S36" s="186">
        <f>S10+S18+S26</f>
        <v>200194.52900000001</v>
      </c>
      <c r="T36" s="182">
        <f t="shared" ref="T36" si="33">S36/R36</f>
        <v>4.4692474887534077</v>
      </c>
      <c r="U36" s="176">
        <f t="shared" si="4"/>
        <v>5.3630969865040887</v>
      </c>
      <c r="V36" s="115"/>
      <c r="W36" s="16"/>
      <c r="X36" s="16"/>
      <c r="Y36" s="70"/>
      <c r="Z36" s="70"/>
      <c r="AC36" s="367"/>
      <c r="AD36" s="367"/>
      <c r="AE36" s="367"/>
      <c r="AF36" s="367"/>
      <c r="AG36" s="367"/>
      <c r="AH36" s="367"/>
    </row>
    <row r="37" spans="1:34" ht="24.75" customHeight="1" x14ac:dyDescent="0.25">
      <c r="A37" s="366"/>
      <c r="B37" s="204" t="s">
        <v>11</v>
      </c>
      <c r="C37" s="180"/>
      <c r="D37" s="186">
        <f t="shared" si="26"/>
        <v>2149.58</v>
      </c>
      <c r="E37" s="186">
        <f t="shared" si="26"/>
        <v>11018.615</v>
      </c>
      <c r="F37" s="182">
        <f t="shared" si="23"/>
        <v>5.1259385554387373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180.511</v>
      </c>
      <c r="K37" s="206">
        <f>K11+K19+K27</f>
        <v>932.904</v>
      </c>
      <c r="L37" s="182">
        <f t="shared" si="28"/>
        <v>5.1681282581116941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2330.0909999999999</v>
      </c>
      <c r="S37" s="186">
        <f>S11+S19+S27</f>
        <v>11951.519</v>
      </c>
      <c r="T37" s="182">
        <f>S37/R37</f>
        <v>5.1292069708865453</v>
      </c>
      <c r="U37" s="176">
        <f t="shared" si="4"/>
        <v>6.1550483650638546</v>
      </c>
      <c r="V37" s="115"/>
      <c r="W37" s="16"/>
      <c r="X37" s="16"/>
      <c r="Y37" s="70"/>
      <c r="Z37" s="70"/>
      <c r="AC37" s="367"/>
      <c r="AD37" s="367"/>
      <c r="AE37" s="367"/>
      <c r="AF37" s="367"/>
      <c r="AG37" s="367"/>
      <c r="AH37" s="367"/>
    </row>
    <row r="38" spans="1:34" ht="24.75" customHeight="1" x14ac:dyDescent="0.25">
      <c r="A38" s="366"/>
      <c r="B38" s="204" t="s">
        <v>12</v>
      </c>
      <c r="C38" s="180"/>
      <c r="D38" s="186">
        <f t="shared" si="26"/>
        <v>11544.214</v>
      </c>
      <c r="E38" s="186">
        <f t="shared" si="26"/>
        <v>63381.307000000001</v>
      </c>
      <c r="F38" s="182">
        <f t="shared" si="23"/>
        <v>5.4903094312007727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907.01099999999997</v>
      </c>
      <c r="K38" s="186">
        <f>K12+K20+K28</f>
        <v>4655.2709999999997</v>
      </c>
      <c r="L38" s="182">
        <f t="shared" si="28"/>
        <v>5.1325408401882671</v>
      </c>
      <c r="M38" s="181">
        <f>M12+M20+M28</f>
        <v>3675.672</v>
      </c>
      <c r="N38" s="186">
        <f>N12+N20+N28</f>
        <v>9525.2080000000005</v>
      </c>
      <c r="O38" s="182">
        <f t="shared" si="29"/>
        <v>2.5914194737724152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16126.897000000001</v>
      </c>
      <c r="S38" s="186">
        <f>S12+S20+S28</f>
        <v>77561.786000000007</v>
      </c>
      <c r="T38" s="182">
        <f>S38/R38</f>
        <v>4.8094674381562683</v>
      </c>
      <c r="U38" s="176">
        <f t="shared" si="4"/>
        <v>5.7713609257875218</v>
      </c>
      <c r="V38" s="115"/>
      <c r="W38" s="16"/>
      <c r="X38" s="16"/>
      <c r="Y38" s="70"/>
      <c r="Z38" s="70"/>
      <c r="AC38" s="367"/>
      <c r="AD38" s="367"/>
      <c r="AE38" s="367"/>
      <c r="AF38" s="367"/>
      <c r="AG38" s="367"/>
      <c r="AH38" s="367"/>
    </row>
    <row r="39" spans="1:34" ht="24.75" customHeight="1" x14ac:dyDescent="0.25">
      <c r="A39" s="366"/>
      <c r="B39" s="204" t="s">
        <v>13</v>
      </c>
      <c r="C39" s="207"/>
      <c r="D39" s="186">
        <f t="shared" si="26"/>
        <v>37.268999999999998</v>
      </c>
      <c r="E39" s="206">
        <f t="shared" si="26"/>
        <v>187.29599999999999</v>
      </c>
      <c r="F39" s="182">
        <f t="shared" si="23"/>
        <v>5.0255171858649277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37.268999999999998</v>
      </c>
      <c r="S39" s="186">
        <f>S13+S21+S29</f>
        <v>187.29599999999999</v>
      </c>
      <c r="T39" s="182">
        <f>S39/R39</f>
        <v>5.0255171858649277</v>
      </c>
      <c r="U39" s="176">
        <f t="shared" si="4"/>
        <v>6.0306206230379127</v>
      </c>
      <c r="V39" s="115"/>
      <c r="W39" s="16"/>
      <c r="X39" s="16"/>
      <c r="Y39" s="70"/>
      <c r="Z39" s="70"/>
    </row>
    <row r="40" spans="1:34" x14ac:dyDescent="0.25">
      <c r="B40" s="153"/>
      <c r="C40" s="153"/>
      <c r="D40" s="153"/>
      <c r="E40" s="153"/>
      <c r="F40" s="153"/>
      <c r="G40" s="153"/>
      <c r="H40" s="153"/>
      <c r="I40" s="153"/>
      <c r="J40" s="201"/>
      <c r="K40" s="201"/>
      <c r="L40" s="153"/>
      <c r="M40" s="153"/>
      <c r="N40" s="153"/>
      <c r="O40" s="153"/>
      <c r="P40" s="153"/>
      <c r="Q40" s="153"/>
      <c r="R40" s="201"/>
      <c r="S40" s="231"/>
      <c r="T40" s="222"/>
      <c r="U40" s="222"/>
      <c r="V40" s="115"/>
      <c r="W40" s="3"/>
      <c r="X40" s="17"/>
    </row>
    <row r="41" spans="1:34" ht="17.25" customHeight="1" x14ac:dyDescent="0.25"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201"/>
      <c r="N41" s="153"/>
      <c r="O41" s="153"/>
      <c r="P41" s="153"/>
      <c r="Q41" s="153"/>
      <c r="R41" s="201"/>
      <c r="S41" s="232"/>
      <c r="T41" s="233"/>
      <c r="U41" s="233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W43" s="3"/>
      <c r="X43" s="17"/>
    </row>
    <row r="44" spans="1:34" ht="15.75" x14ac:dyDescent="0.25">
      <c r="B44" s="67" t="s">
        <v>72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201"/>
      <c r="S44" s="388" t="s">
        <v>75</v>
      </c>
      <c r="T44" s="388"/>
      <c r="U44" s="226"/>
      <c r="V44" s="126"/>
      <c r="W44" s="3"/>
      <c r="X44" s="17"/>
    </row>
    <row r="45" spans="1:34" x14ac:dyDescent="0.25"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22:E30 L33:L39 G29:Q29 K6:K12 AF31:AK31 R31:T31 T33:T39 V33:V39 AF23:AI30 D22:D32 E32 J15:J28 J30:K30 K14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  <pageSetUpPr fitToPage="1"/>
  </sheetPr>
  <dimension ref="A1:AK46"/>
  <sheetViews>
    <sheetView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39" sqref="T39"/>
    </sheetView>
  </sheetViews>
  <sheetFormatPr defaultRowHeight="15" x14ac:dyDescent="0.25"/>
  <cols>
    <col min="1" max="1" width="2" customWidth="1"/>
    <col min="2" max="2" width="43.8554687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0.2851562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79" t="s">
        <v>73</v>
      </c>
      <c r="S1" s="379"/>
      <c r="T1" s="379"/>
      <c r="U1" s="146"/>
      <c r="V1" s="117"/>
    </row>
    <row r="2" spans="1:37" s="112" customFormat="1" ht="84" customHeight="1" x14ac:dyDescent="0.25">
      <c r="B2" s="381" t="s">
        <v>78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119"/>
      <c r="W2" s="119"/>
      <c r="X2" s="116"/>
      <c r="Y2" s="372">
        <v>3</v>
      </c>
      <c r="Z2" s="372"/>
      <c r="AA2" s="373">
        <v>5</v>
      </c>
      <c r="AB2" s="373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74" t="s">
        <v>2</v>
      </c>
      <c r="C4" s="375" t="s">
        <v>0</v>
      </c>
      <c r="D4" s="376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 t="s">
        <v>19</v>
      </c>
      <c r="N4" s="377"/>
      <c r="O4" s="377"/>
      <c r="P4" s="160" t="s">
        <v>26</v>
      </c>
      <c r="Q4" s="161"/>
      <c r="R4" s="377" t="s">
        <v>26</v>
      </c>
      <c r="S4" s="377"/>
      <c r="T4" s="377"/>
      <c r="U4" s="377"/>
      <c r="V4" s="120"/>
      <c r="W4" s="18"/>
      <c r="X4" s="18"/>
      <c r="Y4" s="369" t="s">
        <v>16</v>
      </c>
      <c r="Z4" s="369"/>
      <c r="AA4" s="369"/>
      <c r="AB4" s="369"/>
      <c r="AC4" s="369"/>
      <c r="AD4" s="370"/>
      <c r="AF4" s="368" t="s">
        <v>19</v>
      </c>
      <c r="AG4" s="369"/>
      <c r="AH4" s="369"/>
      <c r="AI4" s="369"/>
      <c r="AJ4" s="369"/>
      <c r="AK4" s="370"/>
    </row>
    <row r="5" spans="1:37" ht="61.5" customHeight="1" thickBot="1" x14ac:dyDescent="0.3">
      <c r="B5" s="374"/>
      <c r="C5" s="375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71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44.124000000000002</v>
      </c>
      <c r="K6" s="228">
        <f t="shared" si="0"/>
        <v>228.81799999999998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44.124000000000002</v>
      </c>
      <c r="S6" s="175">
        <f>N6+K6+H6+E6</f>
        <v>228.81799999999998</v>
      </c>
      <c r="T6" s="176">
        <f>S6/R6</f>
        <v>5.1857945789139688</v>
      </c>
      <c r="U6" s="176">
        <f>T6*1.2</f>
        <v>6.2229534946967622</v>
      </c>
      <c r="V6" s="121"/>
      <c r="W6" s="12"/>
      <c r="X6" s="12"/>
      <c r="Y6" s="130">
        <f>Y7+Y8+Y9+Y10+Y11+Y12+Y13</f>
        <v>44.124000000000002</v>
      </c>
      <c r="Z6" s="130">
        <f>Z7+Z8+Z9+Z10+Z11+Z12+Z13</f>
        <v>115.05</v>
      </c>
      <c r="AA6" s="130">
        <f>AA7+AA8+AA9+AA10+AA11+AA12+AA13</f>
        <v>0.13700000000000001</v>
      </c>
      <c r="AB6" s="50">
        <f t="shared" ref="AB6" si="1">AB7+AB8+AB9+AB10+AB11+AB12+AB13</f>
        <v>113.768</v>
      </c>
      <c r="AC6" s="19">
        <f t="shared" ref="AC6:AC13" si="2">Y6</f>
        <v>44.124000000000002</v>
      </c>
      <c r="AD6" s="19">
        <f t="shared" ref="AD6:AD13" si="3">Z6+AB6</f>
        <v>228.81799999999998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71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371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371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371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44.124000000000002</v>
      </c>
      <c r="K10" s="230">
        <f t="shared" si="0"/>
        <v>228.81799999999998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44.124000000000002</v>
      </c>
      <c r="S10" s="188">
        <f>N10+K10+H10+E10</f>
        <v>228.81799999999998</v>
      </c>
      <c r="T10" s="183">
        <f t="shared" ref="T10:T27" si="9">S10/R10</f>
        <v>5.1857945789139688</v>
      </c>
      <c r="U10" s="176">
        <f t="shared" si="4"/>
        <v>6.2229534946967622</v>
      </c>
      <c r="V10" s="122"/>
      <c r="W10" s="12"/>
      <c r="X10" s="12"/>
      <c r="Y10" s="131">
        <v>44.124000000000002</v>
      </c>
      <c r="Z10" s="51">
        <v>115.05</v>
      </c>
      <c r="AA10" s="51">
        <v>0.13700000000000001</v>
      </c>
      <c r="AB10" s="51">
        <v>113.768</v>
      </c>
      <c r="AC10" s="19">
        <f t="shared" si="2"/>
        <v>44.124000000000002</v>
      </c>
      <c r="AD10" s="19">
        <f t="shared" si="3"/>
        <v>228.81799999999998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371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371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371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371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9366.9239999999991</v>
      </c>
      <c r="K14" s="175">
        <f>SUM(K15:K21)</f>
        <v>42370.905999999995</v>
      </c>
      <c r="L14" s="173">
        <f>K14/J14</f>
        <v>4.5234599960456601</v>
      </c>
      <c r="M14" s="174">
        <f>SUM(M15:M21)</f>
        <v>6003.2870000000003</v>
      </c>
      <c r="N14" s="175">
        <f>N15+N16+N17+N18+N19+N20+N21</f>
        <v>19016.575999999997</v>
      </c>
      <c r="O14" s="173">
        <f t="shared" si="8"/>
        <v>3.1676939649895126</v>
      </c>
      <c r="P14" s="177"/>
      <c r="Q14" s="178"/>
      <c r="R14" s="174">
        <f>M14+J14+G14+D14</f>
        <v>15370.210999999999</v>
      </c>
      <c r="S14" s="175">
        <f>N14+K14+H14+E14</f>
        <v>61387.481999999989</v>
      </c>
      <c r="T14" s="173">
        <f>S14/R14</f>
        <v>3.9939257828015498</v>
      </c>
      <c r="U14" s="176">
        <f t="shared" si="4"/>
        <v>4.7927109393618599</v>
      </c>
      <c r="V14" s="123"/>
      <c r="W14" s="12"/>
      <c r="X14" s="12"/>
      <c r="Y14" s="132">
        <f>SUM(Y15:Y21)</f>
        <v>9366.9239999999991</v>
      </c>
      <c r="Z14" s="69">
        <f>SUM(Z15:Z21)</f>
        <v>31178.036000000004</v>
      </c>
      <c r="AA14" s="69">
        <f>SUM(AA15:AA21)</f>
        <v>13.48</v>
      </c>
      <c r="AB14" s="69">
        <f>SUM(AB15:AB21)</f>
        <v>11192.869999999999</v>
      </c>
      <c r="AC14" s="19">
        <f>Y14</f>
        <v>9366.9239999999991</v>
      </c>
      <c r="AD14" s="19">
        <f>Z14+AB14</f>
        <v>42370.906000000003</v>
      </c>
      <c r="AE14" s="48"/>
      <c r="AF14" s="69">
        <f t="shared" ref="AF14:AH14" si="10">SUM(AF15:AF21)</f>
        <v>6003.2870000000003</v>
      </c>
      <c r="AG14" s="69">
        <f t="shared" si="10"/>
        <v>11871.43</v>
      </c>
      <c r="AH14" s="69">
        <f t="shared" si="10"/>
        <v>8.3640000000000008</v>
      </c>
      <c r="AI14" s="69">
        <f>SUM(AI15:AI21)</f>
        <v>7145.1459999999997</v>
      </c>
      <c r="AJ14" s="4">
        <f t="shared" si="5"/>
        <v>6003.2870000000003</v>
      </c>
      <c r="AK14" s="87">
        <f>AG14+AI14</f>
        <v>19016.576000000001</v>
      </c>
    </row>
    <row r="15" spans="1:37" ht="15.75" x14ac:dyDescent="0.25">
      <c r="A15" s="371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1550.52</v>
      </c>
      <c r="K15" s="186">
        <f t="shared" si="11"/>
        <v>6341.15</v>
      </c>
      <c r="L15" s="182">
        <f t="shared" ref="L15:L26" si="12">K15/J15</f>
        <v>4.0896924902613314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1550.52</v>
      </c>
      <c r="S15" s="188">
        <f>N15+K15+H15+E15</f>
        <v>6341.15</v>
      </c>
      <c r="T15" s="183">
        <f t="shared" si="9"/>
        <v>4.0896924902613314</v>
      </c>
      <c r="U15" s="176">
        <f t="shared" si="4"/>
        <v>4.9076309883135973</v>
      </c>
      <c r="V15" s="122"/>
      <c r="W15" s="13"/>
      <c r="X15" s="13"/>
      <c r="Y15" s="133">
        <v>1550.52</v>
      </c>
      <c r="Z15" s="68">
        <v>4530.4139999999998</v>
      </c>
      <c r="AA15" s="53">
        <v>2.181</v>
      </c>
      <c r="AB15" s="52">
        <v>1810.7360000000001</v>
      </c>
      <c r="AC15" s="19">
        <f t="shared" ref="AC15:AC29" si="13">Y15</f>
        <v>1550.52</v>
      </c>
      <c r="AD15" s="19">
        <f>Z15+AB15</f>
        <v>6341.15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71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371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371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6835.62</v>
      </c>
      <c r="K18" s="186">
        <f t="shared" si="11"/>
        <v>31146.107</v>
      </c>
      <c r="L18" s="182">
        <f t="shared" si="12"/>
        <v>4.5564421369239367</v>
      </c>
      <c r="M18" s="181">
        <f>AJ18</f>
        <v>5366.4390000000003</v>
      </c>
      <c r="N18" s="186">
        <f t="shared" si="7"/>
        <v>16911.582999999999</v>
      </c>
      <c r="O18" s="182">
        <f t="shared" si="8"/>
        <v>3.1513603341060987</v>
      </c>
      <c r="P18" s="177"/>
      <c r="Q18" s="178"/>
      <c r="R18" s="187">
        <f>M18+J18+G18+D18</f>
        <v>12202.059000000001</v>
      </c>
      <c r="S18" s="188">
        <f t="shared" si="15"/>
        <v>48057.69</v>
      </c>
      <c r="T18" s="183">
        <f t="shared" si="9"/>
        <v>3.9384902171018839</v>
      </c>
      <c r="U18" s="176">
        <f t="shared" si="4"/>
        <v>4.7261882605222603</v>
      </c>
      <c r="V18" s="122"/>
      <c r="W18" s="13"/>
      <c r="X18" s="13"/>
      <c r="Y18" s="133">
        <v>6835.62</v>
      </c>
      <c r="Z18" s="68">
        <v>22973.644</v>
      </c>
      <c r="AA18" s="53">
        <v>9.843</v>
      </c>
      <c r="AB18" s="52">
        <v>8172.4629999999997</v>
      </c>
      <c r="AC18" s="19">
        <f t="shared" si="13"/>
        <v>6835.62</v>
      </c>
      <c r="AD18" s="19">
        <f t="shared" si="14"/>
        <v>31146.107</v>
      </c>
      <c r="AE18" s="48"/>
      <c r="AF18" s="27">
        <v>5366.4390000000003</v>
      </c>
      <c r="AG18" s="27">
        <v>10533.619000000001</v>
      </c>
      <c r="AH18" s="27">
        <v>7.44</v>
      </c>
      <c r="AI18" s="27">
        <v>6377.9639999999999</v>
      </c>
      <c r="AJ18" s="4">
        <f t="shared" si="5"/>
        <v>5366.4390000000003</v>
      </c>
      <c r="AK18" s="87">
        <f>AG18+AI18</f>
        <v>16911.582999999999</v>
      </c>
    </row>
    <row r="19" spans="1:37" ht="15.75" x14ac:dyDescent="0.25">
      <c r="A19" s="371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252.18799999999999</v>
      </c>
      <c r="K19" s="186">
        <f t="shared" si="11"/>
        <v>1265.307</v>
      </c>
      <c r="L19" s="182">
        <f t="shared" si="12"/>
        <v>5.0173164464605771</v>
      </c>
      <c r="M19" s="181"/>
      <c r="N19" s="186"/>
      <c r="O19" s="182"/>
      <c r="P19" s="177"/>
      <c r="Q19" s="178"/>
      <c r="R19" s="187">
        <f t="shared" si="15"/>
        <v>252.18799999999999</v>
      </c>
      <c r="S19" s="188">
        <f t="shared" si="15"/>
        <v>1265.307</v>
      </c>
      <c r="T19" s="183">
        <f t="shared" si="9"/>
        <v>5.0173164464605771</v>
      </c>
      <c r="U19" s="176">
        <f t="shared" si="4"/>
        <v>6.0207797357526927</v>
      </c>
      <c r="V19" s="122"/>
      <c r="W19" s="13"/>
      <c r="X19" s="13"/>
      <c r="Y19" s="133">
        <v>252.18799999999999</v>
      </c>
      <c r="Z19" s="68">
        <v>953.59699999999998</v>
      </c>
      <c r="AA19" s="53">
        <v>0.375</v>
      </c>
      <c r="AB19" s="52">
        <v>311.70999999999998</v>
      </c>
      <c r="AC19" s="19">
        <f t="shared" si="13"/>
        <v>252.18799999999999</v>
      </c>
      <c r="AD19" s="19">
        <f t="shared" si="14"/>
        <v>1265.307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371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728.596</v>
      </c>
      <c r="K20" s="186">
        <f t="shared" si="11"/>
        <v>3618.3419999999996</v>
      </c>
      <c r="L20" s="182">
        <f t="shared" si="12"/>
        <v>4.966184277706712</v>
      </c>
      <c r="M20" s="181">
        <f t="shared" si="7"/>
        <v>636.84799999999996</v>
      </c>
      <c r="N20" s="186">
        <f t="shared" si="7"/>
        <v>2104.9929999999999</v>
      </c>
      <c r="O20" s="182">
        <f t="shared" si="8"/>
        <v>3.3053303142979176</v>
      </c>
      <c r="P20" s="177"/>
      <c r="Q20" s="178"/>
      <c r="R20" s="187">
        <f t="shared" si="15"/>
        <v>1365.444</v>
      </c>
      <c r="S20" s="188">
        <f>E20+K20+N20</f>
        <v>5723.3349999999991</v>
      </c>
      <c r="T20" s="183">
        <f t="shared" si="9"/>
        <v>4.1915560066908633</v>
      </c>
      <c r="U20" s="176">
        <f t="shared" si="4"/>
        <v>5.0298672080290361</v>
      </c>
      <c r="V20" s="122"/>
      <c r="W20" s="13"/>
      <c r="X20" s="13"/>
      <c r="Y20" s="133">
        <v>728.596</v>
      </c>
      <c r="Z20" s="68">
        <v>2720.3809999999999</v>
      </c>
      <c r="AA20" s="53">
        <v>1.081</v>
      </c>
      <c r="AB20" s="52">
        <v>897.96100000000001</v>
      </c>
      <c r="AC20" s="19">
        <f t="shared" si="13"/>
        <v>728.596</v>
      </c>
      <c r="AD20" s="19">
        <f t="shared" si="14"/>
        <v>3618.3419999999996</v>
      </c>
      <c r="AE20" s="48"/>
      <c r="AF20" s="27">
        <v>636.84799999999996</v>
      </c>
      <c r="AG20" s="27">
        <v>1337.8109999999999</v>
      </c>
      <c r="AH20" s="27">
        <v>0.92400000000000004</v>
      </c>
      <c r="AI20" s="27">
        <v>767.18200000000002</v>
      </c>
      <c r="AJ20" s="4">
        <f t="shared" si="5"/>
        <v>636.84799999999996</v>
      </c>
      <c r="AK20" s="87">
        <f>AG20+AI20</f>
        <v>2104.9929999999999</v>
      </c>
    </row>
    <row r="21" spans="1:37" ht="15.75" x14ac:dyDescent="0.25">
      <c r="A21" s="371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6"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371"/>
      <c r="B22" s="168" t="s">
        <v>74</v>
      </c>
      <c r="C22" s="169">
        <v>300</v>
      </c>
      <c r="D22" s="189">
        <f>SUM(D23:D29)</f>
        <v>45596.993999999999</v>
      </c>
      <c r="E22" s="189">
        <f>E23+E24+E25+E26+E27+E28+E29</f>
        <v>232795.51699999999</v>
      </c>
      <c r="F22" s="183">
        <f t="shared" ref="F22:F30" si="16">E22/D22</f>
        <v>5.1055014065181581</v>
      </c>
      <c r="G22" s="189">
        <f>G23+G24+G25+G26+G27+G28+G29</f>
        <v>1877.7829999999999</v>
      </c>
      <c r="H22" s="189">
        <f>H23+H24+H25+H26+H27+H28+H29</f>
        <v>9620.8979999999992</v>
      </c>
      <c r="I22" s="176">
        <f>H22/G22</f>
        <v>5.1235408990282689</v>
      </c>
      <c r="J22" s="170">
        <f>J23+J24+J25+J26+J27+J28+J29</f>
        <v>1554.9190000000001</v>
      </c>
      <c r="K22" s="175">
        <f>SUM(K23:K29)</f>
        <v>6903.6950000000006</v>
      </c>
      <c r="L22" s="173">
        <f t="shared" si="12"/>
        <v>4.4399065160307387</v>
      </c>
      <c r="M22" s="174">
        <f>SUM(M23:M29)</f>
        <v>2518.4920000000002</v>
      </c>
      <c r="N22" s="175">
        <f>SUM(N23:N29)</f>
        <v>9044.8430000000008</v>
      </c>
      <c r="O22" s="173">
        <f t="shared" si="8"/>
        <v>3.5913725356284636</v>
      </c>
      <c r="P22" s="177"/>
      <c r="Q22" s="178"/>
      <c r="R22" s="174">
        <f>M22+J22+G22+D22</f>
        <v>51548.187999999995</v>
      </c>
      <c r="S22" s="175">
        <f>N22+K22+H22+E22</f>
        <v>258364.95299999998</v>
      </c>
      <c r="T22" s="173">
        <f t="shared" si="9"/>
        <v>5.0121054303596475</v>
      </c>
      <c r="U22" s="176">
        <f t="shared" si="4"/>
        <v>6.0145265164315767</v>
      </c>
      <c r="V22" s="123"/>
      <c r="W22" s="12"/>
      <c r="X22" s="12"/>
      <c r="Y22" s="134">
        <f t="shared" ref="Y22:AB22" si="17">Y23+Y24+Y25+Y26+Y27+Y28+Y29</f>
        <v>1554.9190000000001</v>
      </c>
      <c r="Z22" s="74">
        <f t="shared" si="17"/>
        <v>5843.84</v>
      </c>
      <c r="AA22" s="74">
        <f t="shared" si="17"/>
        <v>1.2779999999999998</v>
      </c>
      <c r="AB22" s="74">
        <f t="shared" si="17"/>
        <v>1059.855</v>
      </c>
      <c r="AC22" s="19">
        <f t="shared" si="13"/>
        <v>1554.9190000000001</v>
      </c>
      <c r="AD22" s="19">
        <f>Z22+AB22</f>
        <v>6903.6949999999997</v>
      </c>
      <c r="AE22" s="48"/>
      <c r="AF22" s="74">
        <f t="shared" ref="AF22:AJ22" si="18">AF23+AF24+AF25+AF26+AF27+AF28+AF29</f>
        <v>2518.4920000000002</v>
      </c>
      <c r="AG22" s="74">
        <f t="shared" si="18"/>
        <v>5636.893</v>
      </c>
      <c r="AH22" s="74">
        <f t="shared" si="18"/>
        <v>3.657</v>
      </c>
      <c r="AI22" s="74">
        <f t="shared" si="18"/>
        <v>3407.95</v>
      </c>
      <c r="AJ22" s="52">
        <f t="shared" si="18"/>
        <v>2518.4920000000002</v>
      </c>
      <c r="AK22" s="87">
        <f>AG22+AI22</f>
        <v>9044.8430000000008</v>
      </c>
    </row>
    <row r="23" spans="1:37" ht="15.75" x14ac:dyDescent="0.25">
      <c r="A23" s="371"/>
      <c r="B23" s="179" t="s">
        <v>7</v>
      </c>
      <c r="C23" s="180">
        <v>311</v>
      </c>
      <c r="D23" s="185">
        <v>6164.2969999999996</v>
      </c>
      <c r="E23" s="185">
        <v>30379.952000000001</v>
      </c>
      <c r="F23" s="183">
        <f t="shared" si="16"/>
        <v>4.9283725297467011</v>
      </c>
      <c r="G23" s="223">
        <v>0</v>
      </c>
      <c r="H23" s="223">
        <v>0</v>
      </c>
      <c r="I23" s="182"/>
      <c r="J23" s="181">
        <f>AC23</f>
        <v>202.91</v>
      </c>
      <c r="K23" s="181">
        <f>AD23</f>
        <v>919.30700000000002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6367.2069999999994</v>
      </c>
      <c r="S23" s="188">
        <f>N23+K23+H23+E23</f>
        <v>31299.259000000002</v>
      </c>
      <c r="T23" s="183">
        <f t="shared" si="9"/>
        <v>4.9156967882464011</v>
      </c>
      <c r="U23" s="176">
        <f t="shared" si="4"/>
        <v>5.8988361458956815</v>
      </c>
      <c r="V23" s="122"/>
      <c r="W23" s="13"/>
      <c r="X23" s="13"/>
      <c r="Y23" s="133">
        <v>202.91</v>
      </c>
      <c r="Z23" s="68">
        <v>789.17899999999997</v>
      </c>
      <c r="AA23" s="53">
        <v>0.157</v>
      </c>
      <c r="AB23" s="52">
        <v>130.12799999999999</v>
      </c>
      <c r="AC23" s="19">
        <f t="shared" si="13"/>
        <v>202.91</v>
      </c>
      <c r="AD23" s="19">
        <f t="shared" si="14"/>
        <v>919.30700000000002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371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371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371"/>
      <c r="B26" s="179" t="s">
        <v>10</v>
      </c>
      <c r="C26" s="180">
        <v>341</v>
      </c>
      <c r="D26" s="185">
        <v>24409.444</v>
      </c>
      <c r="E26" s="185">
        <v>120511.105</v>
      </c>
      <c r="F26" s="183">
        <f t="shared" si="16"/>
        <v>4.9370688246729424</v>
      </c>
      <c r="G26" s="185">
        <v>1877.7829999999999</v>
      </c>
      <c r="H26" s="185">
        <v>9620.8979999999992</v>
      </c>
      <c r="I26" s="182">
        <f>H26/G26</f>
        <v>5.1235408990282689</v>
      </c>
      <c r="J26" s="181">
        <f t="shared" si="11"/>
        <v>1137.5830000000001</v>
      </c>
      <c r="K26" s="181">
        <f t="shared" si="19"/>
        <v>5012.9090000000006</v>
      </c>
      <c r="L26" s="182">
        <f t="shared" si="12"/>
        <v>4.4066314282122709</v>
      </c>
      <c r="M26" s="181">
        <f t="shared" si="7"/>
        <v>2178.6120000000001</v>
      </c>
      <c r="N26" s="186">
        <f t="shared" si="7"/>
        <v>7922.4110000000001</v>
      </c>
      <c r="O26" s="182">
        <f t="shared" si="8"/>
        <v>3.6364488031829438</v>
      </c>
      <c r="P26" s="177"/>
      <c r="Q26" s="178"/>
      <c r="R26" s="187">
        <f t="shared" si="15"/>
        <v>29603.421999999999</v>
      </c>
      <c r="S26" s="188">
        <f t="shared" si="15"/>
        <v>143067.323</v>
      </c>
      <c r="T26" s="183">
        <f t="shared" si="9"/>
        <v>4.8327967962622704</v>
      </c>
      <c r="U26" s="176">
        <f t="shared" si="4"/>
        <v>5.7993561555147242</v>
      </c>
      <c r="V26" s="122"/>
      <c r="W26" s="13"/>
      <c r="X26" s="13"/>
      <c r="Y26" s="133">
        <v>1137.5830000000001</v>
      </c>
      <c r="Z26" s="68">
        <v>4220.6930000000002</v>
      </c>
      <c r="AA26" s="53">
        <v>0.95499999999999996</v>
      </c>
      <c r="AB26" s="52">
        <v>792.21600000000001</v>
      </c>
      <c r="AC26" s="19">
        <f t="shared" si="13"/>
        <v>1137.5830000000001</v>
      </c>
      <c r="AD26" s="19">
        <f t="shared" si="14"/>
        <v>5012.9090000000006</v>
      </c>
      <c r="AE26" s="48"/>
      <c r="AF26" s="29">
        <v>2178.6120000000001</v>
      </c>
      <c r="AG26" s="29">
        <v>4869.34</v>
      </c>
      <c r="AH26" s="29">
        <v>3.206</v>
      </c>
      <c r="AI26" s="29">
        <v>3053.0709999999999</v>
      </c>
      <c r="AJ26" s="4">
        <f t="shared" si="5"/>
        <v>2178.6120000000001</v>
      </c>
      <c r="AK26" s="87">
        <f>AG26+AI26</f>
        <v>7922.4110000000001</v>
      </c>
    </row>
    <row r="27" spans="1:37" ht="15.75" x14ac:dyDescent="0.25">
      <c r="A27" s="371"/>
      <c r="B27" s="179" t="s">
        <v>11</v>
      </c>
      <c r="C27" s="180">
        <v>351</v>
      </c>
      <c r="D27" s="185">
        <v>1042.684</v>
      </c>
      <c r="E27" s="185">
        <v>5260.451</v>
      </c>
      <c r="F27" s="183">
        <f t="shared" si="16"/>
        <v>5.045105707961377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1042.684</v>
      </c>
      <c r="S27" s="188">
        <f t="shared" si="15"/>
        <v>5260.451</v>
      </c>
      <c r="T27" s="183">
        <f t="shared" si="9"/>
        <v>5.045105707961377</v>
      </c>
      <c r="U27" s="176">
        <f t="shared" si="4"/>
        <v>6.0541268495536524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371"/>
      <c r="B28" s="179" t="s">
        <v>12</v>
      </c>
      <c r="C28" s="180">
        <v>361</v>
      </c>
      <c r="D28" s="185">
        <v>13934.02</v>
      </c>
      <c r="E28" s="185">
        <v>76408.024000000005</v>
      </c>
      <c r="F28" s="183">
        <f t="shared" si="16"/>
        <v>5.4835592312914727</v>
      </c>
      <c r="G28" s="223">
        <v>0</v>
      </c>
      <c r="H28" s="223">
        <v>0</v>
      </c>
      <c r="I28" s="182"/>
      <c r="J28" s="181">
        <f t="shared" si="11"/>
        <v>214.42599999999999</v>
      </c>
      <c r="K28" s="181">
        <f t="shared" si="19"/>
        <v>971.47899999999993</v>
      </c>
      <c r="L28" s="182"/>
      <c r="M28" s="181">
        <f t="shared" si="7"/>
        <v>339.88</v>
      </c>
      <c r="N28" s="186">
        <f t="shared" si="7"/>
        <v>1122.432</v>
      </c>
      <c r="O28" s="182">
        <f t="shared" si="8"/>
        <v>3.3024361539366835</v>
      </c>
      <c r="P28" s="177"/>
      <c r="Q28" s="178"/>
      <c r="R28" s="187">
        <f t="shared" si="15"/>
        <v>14488.326000000001</v>
      </c>
      <c r="S28" s="188">
        <f>N28+K28+H28+E28</f>
        <v>78501.934999999998</v>
      </c>
      <c r="T28" s="183">
        <f>S28/R28</f>
        <v>5.4182888347487479</v>
      </c>
      <c r="U28" s="176">
        <f t="shared" si="4"/>
        <v>6.5019466016984975</v>
      </c>
      <c r="V28" s="122"/>
      <c r="W28" s="13"/>
      <c r="X28" s="13"/>
      <c r="Y28" s="133">
        <v>214.42599999999999</v>
      </c>
      <c r="Z28" s="68">
        <v>833.96799999999996</v>
      </c>
      <c r="AA28" s="53">
        <v>0.16600000000000001</v>
      </c>
      <c r="AB28" s="52">
        <v>137.511</v>
      </c>
      <c r="AC28" s="19">
        <f t="shared" si="13"/>
        <v>214.42599999999999</v>
      </c>
      <c r="AD28" s="19">
        <f t="shared" si="14"/>
        <v>971.47899999999993</v>
      </c>
      <c r="AE28" s="48"/>
      <c r="AF28" s="29">
        <v>339.88</v>
      </c>
      <c r="AG28" s="29">
        <v>767.553</v>
      </c>
      <c r="AH28" s="29">
        <v>0.45100000000000001</v>
      </c>
      <c r="AI28" s="29">
        <v>354.87900000000002</v>
      </c>
      <c r="AJ28" s="4">
        <f t="shared" si="5"/>
        <v>339.88</v>
      </c>
      <c r="AK28" s="87">
        <f>AG28+AI28</f>
        <v>1122.432</v>
      </c>
    </row>
    <row r="29" spans="1:37" ht="15.75" x14ac:dyDescent="0.25">
      <c r="A29" s="371"/>
      <c r="B29" s="179" t="s">
        <v>13</v>
      </c>
      <c r="C29" s="180">
        <v>371</v>
      </c>
      <c r="D29" s="185">
        <v>46.548999999999999</v>
      </c>
      <c r="E29" s="185">
        <v>235.98500000000001</v>
      </c>
      <c r="F29" s="183">
        <f t="shared" si="16"/>
        <v>5.0696040731272429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46.548999999999999</v>
      </c>
      <c r="Q29" s="182">
        <f>E29</f>
        <v>235.98500000000001</v>
      </c>
      <c r="R29" s="182">
        <f t="shared" si="15"/>
        <v>46.548999999999999</v>
      </c>
      <c r="S29" s="182">
        <f>N29+K29+H29+E29</f>
        <v>235.98500000000001</v>
      </c>
      <c r="T29" s="182">
        <f>S29/R29</f>
        <v>5.0696040731272429</v>
      </c>
      <c r="U29" s="176">
        <f t="shared" si="4"/>
        <v>6.0835248877526915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371"/>
      <c r="B30" s="168" t="s">
        <v>15</v>
      </c>
      <c r="C30" s="169">
        <v>500</v>
      </c>
      <c r="D30" s="189">
        <v>31979.344000000001</v>
      </c>
      <c r="E30" s="189">
        <v>117898.413</v>
      </c>
      <c r="F30" s="183">
        <f t="shared" si="16"/>
        <v>3.6867051744401009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31979.344000000001</v>
      </c>
      <c r="S30" s="175">
        <f>E30+H30+K30+N30</f>
        <v>117898.413</v>
      </c>
      <c r="T30" s="176">
        <f>S30/R30</f>
        <v>3.6867051744401009</v>
      </c>
      <c r="U30" s="176">
        <f t="shared" si="4"/>
        <v>4.4240462093281208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45596.993999999999</v>
      </c>
      <c r="E31" s="155">
        <f>E22+E14</f>
        <v>232795.51699999999</v>
      </c>
      <c r="F31" s="193">
        <f>E31/D31</f>
        <v>5.1055014065181581</v>
      </c>
      <c r="G31" s="155">
        <f>G22+G14</f>
        <v>1877.7829999999999</v>
      </c>
      <c r="H31" s="155">
        <f>H22+H14</f>
        <v>9620.8979999999992</v>
      </c>
      <c r="I31" s="193">
        <f>H31/G31</f>
        <v>5.1235408990282689</v>
      </c>
      <c r="J31" s="155">
        <f>J14+J22</f>
        <v>10921.842999999999</v>
      </c>
      <c r="K31" s="155">
        <f>K14+K22</f>
        <v>49274.600999999995</v>
      </c>
      <c r="L31" s="193">
        <f>K31/J31</f>
        <v>4.5115646690764555</v>
      </c>
      <c r="M31" s="155">
        <f>M6+M14+M22</f>
        <v>8521.7790000000005</v>
      </c>
      <c r="N31" s="155">
        <f>N6+N14+N22</f>
        <v>28061.418999999998</v>
      </c>
      <c r="O31" s="193">
        <f>N31/M31</f>
        <v>3.2929062112500214</v>
      </c>
      <c r="P31" s="194"/>
      <c r="Q31" s="195"/>
      <c r="R31" s="155">
        <f>R6+R14+R22</f>
        <v>66962.522999999986</v>
      </c>
      <c r="S31" s="155">
        <f>S6+S14+S22</f>
        <v>319981.25299999997</v>
      </c>
      <c r="T31" s="196">
        <f>S31/R31</f>
        <v>4.778512497206834</v>
      </c>
      <c r="U31" s="176">
        <f t="shared" si="4"/>
        <v>5.734214996648201</v>
      </c>
      <c r="V31" s="124"/>
      <c r="W31" s="14"/>
      <c r="X31" s="14"/>
      <c r="Y31" s="135">
        <f t="shared" ref="Y31:AD31" si="21">Y6+Y14+Y22</f>
        <v>10965.966999999999</v>
      </c>
      <c r="Z31" s="23">
        <f t="shared" si="21"/>
        <v>37136.926000000007</v>
      </c>
      <c r="AA31" s="23">
        <f t="shared" si="21"/>
        <v>14.895000000000001</v>
      </c>
      <c r="AB31" s="23">
        <f t="shared" si="21"/>
        <v>12366.492999999999</v>
      </c>
      <c r="AC31" s="23">
        <f t="shared" si="21"/>
        <v>10965.966999999999</v>
      </c>
      <c r="AD31" s="23">
        <f t="shared" si="21"/>
        <v>49503.419000000002</v>
      </c>
      <c r="AF31" s="23">
        <f>AF6+AF14+AF22</f>
        <v>8521.7790000000005</v>
      </c>
      <c r="AG31" s="23">
        <f t="shared" ref="AG31:AK31" si="22">AG6+AG14+AG22</f>
        <v>17508.323</v>
      </c>
      <c r="AH31" s="23">
        <f t="shared" si="22"/>
        <v>12.021000000000001</v>
      </c>
      <c r="AI31" s="23">
        <f t="shared" si="22"/>
        <v>10553.096</v>
      </c>
      <c r="AJ31" s="23">
        <f t="shared" si="22"/>
        <v>8521.7790000000005</v>
      </c>
      <c r="AK31" s="23">
        <f t="shared" si="22"/>
        <v>28061.419000000002</v>
      </c>
    </row>
    <row r="32" spans="1:37" ht="30.75" customHeight="1" x14ac:dyDescent="0.25">
      <c r="B32" s="197" t="s">
        <v>22</v>
      </c>
      <c r="C32" s="198"/>
      <c r="D32" s="199">
        <f>SUM(D33:D39)</f>
        <v>45596.993999999999</v>
      </c>
      <c r="E32" s="199">
        <f>SUM(E33:E39)</f>
        <v>232795.51699999999</v>
      </c>
      <c r="F32" s="193">
        <f t="shared" ref="F32:F39" si="23">E32/D32</f>
        <v>5.1055014065181581</v>
      </c>
      <c r="G32" s="199">
        <f>G31</f>
        <v>1877.7829999999999</v>
      </c>
      <c r="H32" s="199">
        <f t="shared" ref="H32:O32" si="24">H31</f>
        <v>9620.8979999999992</v>
      </c>
      <c r="I32" s="200">
        <f t="shared" si="24"/>
        <v>5.1235408990282689</v>
      </c>
      <c r="J32" s="199">
        <f t="shared" si="24"/>
        <v>10921.842999999999</v>
      </c>
      <c r="K32" s="199">
        <f>K31</f>
        <v>49274.600999999995</v>
      </c>
      <c r="L32" s="200">
        <f t="shared" si="24"/>
        <v>4.5115646690764555</v>
      </c>
      <c r="M32" s="199">
        <f t="shared" si="24"/>
        <v>8521.7790000000005</v>
      </c>
      <c r="N32" s="199">
        <f t="shared" si="24"/>
        <v>28061.418999999998</v>
      </c>
      <c r="O32" s="200">
        <f t="shared" si="24"/>
        <v>3.2929062112500214</v>
      </c>
      <c r="P32" s="201"/>
      <c r="Q32" s="201"/>
      <c r="R32" s="202">
        <f>R31</f>
        <v>66962.522999999986</v>
      </c>
      <c r="S32" s="202">
        <f t="shared" ref="S32:T32" si="25">S31</f>
        <v>319981.25299999997</v>
      </c>
      <c r="T32" s="203">
        <f t="shared" si="25"/>
        <v>4.778512497206834</v>
      </c>
      <c r="U32" s="176">
        <f t="shared" si="4"/>
        <v>5.734214996648201</v>
      </c>
      <c r="V32" s="15"/>
      <c r="W32" s="15"/>
      <c r="X32" s="15"/>
      <c r="Y32" s="72"/>
      <c r="Z32" s="72"/>
    </row>
    <row r="33" spans="1:34" ht="24.75" customHeight="1" x14ac:dyDescent="0.25">
      <c r="A33" s="366"/>
      <c r="B33" s="204" t="s">
        <v>7</v>
      </c>
      <c r="C33" s="180"/>
      <c r="D33" s="186">
        <f t="shared" ref="D33:E39" si="26">D7+D15+D23</f>
        <v>6164.2969999999996</v>
      </c>
      <c r="E33" s="186">
        <f t="shared" si="26"/>
        <v>30379.952000000001</v>
      </c>
      <c r="F33" s="182">
        <f t="shared" si="23"/>
        <v>4.9283725297467011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1753.43</v>
      </c>
      <c r="K33" s="186">
        <f>K7+K15+K23</f>
        <v>7260.4569999999994</v>
      </c>
      <c r="L33" s="182">
        <f t="shared" ref="L33:L38" si="28">K33/J33</f>
        <v>4.1407167665661015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7917.726999999999</v>
      </c>
      <c r="S33" s="186">
        <f>S7+S15+S23</f>
        <v>37640.409</v>
      </c>
      <c r="T33" s="182">
        <f>S33/R33</f>
        <v>4.753941251068647</v>
      </c>
      <c r="U33" s="176">
        <f t="shared" si="4"/>
        <v>5.704729501282376</v>
      </c>
      <c r="V33" s="115"/>
      <c r="W33" s="16"/>
      <c r="X33" s="16"/>
      <c r="Y33" s="70"/>
      <c r="Z33" s="70"/>
    </row>
    <row r="34" spans="1:34" ht="24.75" customHeight="1" x14ac:dyDescent="0.25">
      <c r="A34" s="366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366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367" t="s">
        <v>32</v>
      </c>
      <c r="AD35" s="367"/>
      <c r="AE35" s="367"/>
      <c r="AF35" s="367"/>
      <c r="AG35" s="367"/>
      <c r="AH35" s="367"/>
    </row>
    <row r="36" spans="1:34" ht="24.75" customHeight="1" x14ac:dyDescent="0.25">
      <c r="A36" s="366"/>
      <c r="B36" s="204" t="s">
        <v>10</v>
      </c>
      <c r="C36" s="180"/>
      <c r="D36" s="186">
        <f t="shared" si="26"/>
        <v>24409.444</v>
      </c>
      <c r="E36" s="186">
        <f t="shared" si="26"/>
        <v>120511.105</v>
      </c>
      <c r="F36" s="182">
        <f t="shared" si="23"/>
        <v>4.9370688246729424</v>
      </c>
      <c r="G36" s="181">
        <f t="shared" si="27"/>
        <v>1877.7829999999999</v>
      </c>
      <c r="H36" s="186">
        <f t="shared" si="27"/>
        <v>9620.8979999999992</v>
      </c>
      <c r="I36" s="182">
        <f t="shared" ref="I36" si="32">H36/G36</f>
        <v>5.1235408990282689</v>
      </c>
      <c r="J36" s="181">
        <f t="shared" si="30"/>
        <v>8017.3269999999993</v>
      </c>
      <c r="K36" s="186">
        <f>K10+K18+K26</f>
        <v>36387.834000000003</v>
      </c>
      <c r="L36" s="182">
        <f t="shared" si="28"/>
        <v>4.5386491033732321</v>
      </c>
      <c r="M36" s="181">
        <f>M10+M18+M26</f>
        <v>7545.0510000000004</v>
      </c>
      <c r="N36" s="186">
        <f>N10+N18+N26</f>
        <v>24833.993999999999</v>
      </c>
      <c r="O36" s="182">
        <f t="shared" si="29"/>
        <v>3.2914282487951372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41849.604999999996</v>
      </c>
      <c r="S36" s="186">
        <f>S10+S18+S26</f>
        <v>191353.83100000001</v>
      </c>
      <c r="T36" s="182">
        <f t="shared" ref="T36" si="33">S36/R36</f>
        <v>4.5724166572181515</v>
      </c>
      <c r="U36" s="176">
        <f t="shared" si="4"/>
        <v>5.486899988661782</v>
      </c>
      <c r="V36" s="115"/>
      <c r="W36" s="16"/>
      <c r="X36" s="16"/>
      <c r="Y36" s="70"/>
      <c r="Z36" s="70"/>
      <c r="AC36" s="367"/>
      <c r="AD36" s="367"/>
      <c r="AE36" s="367"/>
      <c r="AF36" s="367"/>
      <c r="AG36" s="367"/>
      <c r="AH36" s="367"/>
    </row>
    <row r="37" spans="1:34" ht="24.75" customHeight="1" x14ac:dyDescent="0.25">
      <c r="A37" s="366"/>
      <c r="B37" s="204" t="s">
        <v>11</v>
      </c>
      <c r="C37" s="180"/>
      <c r="D37" s="186">
        <f t="shared" si="26"/>
        <v>1042.684</v>
      </c>
      <c r="E37" s="186">
        <f t="shared" si="26"/>
        <v>5260.451</v>
      </c>
      <c r="F37" s="182">
        <f t="shared" si="23"/>
        <v>5.045105707961377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252.18799999999999</v>
      </c>
      <c r="K37" s="206">
        <f>K11+K19+K27</f>
        <v>1265.307</v>
      </c>
      <c r="L37" s="182">
        <f t="shared" si="28"/>
        <v>5.0173164464605771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1294.8719999999998</v>
      </c>
      <c r="S37" s="186">
        <f>S11+S19+S27</f>
        <v>6525.7579999999998</v>
      </c>
      <c r="T37" s="182">
        <f>S37/R37</f>
        <v>5.0396934986624169</v>
      </c>
      <c r="U37" s="176">
        <f t="shared" si="4"/>
        <v>6.0476321983948997</v>
      </c>
      <c r="V37" s="115"/>
      <c r="W37" s="16"/>
      <c r="X37" s="16"/>
      <c r="Y37" s="70"/>
      <c r="Z37" s="70"/>
      <c r="AC37" s="367"/>
      <c r="AD37" s="367"/>
      <c r="AE37" s="367"/>
      <c r="AF37" s="367"/>
      <c r="AG37" s="367"/>
      <c r="AH37" s="367"/>
    </row>
    <row r="38" spans="1:34" ht="24.75" customHeight="1" x14ac:dyDescent="0.25">
      <c r="A38" s="366"/>
      <c r="B38" s="204" t="s">
        <v>12</v>
      </c>
      <c r="C38" s="180"/>
      <c r="D38" s="186">
        <f t="shared" si="26"/>
        <v>13934.02</v>
      </c>
      <c r="E38" s="186">
        <f t="shared" si="26"/>
        <v>76408.024000000005</v>
      </c>
      <c r="F38" s="182">
        <f t="shared" si="23"/>
        <v>5.4835592312914727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943.02199999999993</v>
      </c>
      <c r="K38" s="186">
        <f>K12+K20+K28</f>
        <v>4589.8209999999999</v>
      </c>
      <c r="L38" s="182">
        <f t="shared" si="28"/>
        <v>4.8671409574750113</v>
      </c>
      <c r="M38" s="181">
        <f>M12+M20+M28</f>
        <v>976.72799999999995</v>
      </c>
      <c r="N38" s="186">
        <f>N12+N20+N28</f>
        <v>3227.4250000000002</v>
      </c>
      <c r="O38" s="182">
        <f t="shared" si="29"/>
        <v>3.3043232097369999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15853.77</v>
      </c>
      <c r="S38" s="186">
        <f>S12+S20+S28</f>
        <v>84225.26999999999</v>
      </c>
      <c r="T38" s="182">
        <f>S38/R38</f>
        <v>5.3126335250227541</v>
      </c>
      <c r="U38" s="176">
        <f t="shared" si="4"/>
        <v>6.3751602300273049</v>
      </c>
      <c r="V38" s="115"/>
      <c r="W38" s="16"/>
      <c r="X38" s="16"/>
      <c r="Y38" s="70"/>
      <c r="Z38" s="70"/>
      <c r="AC38" s="367"/>
      <c r="AD38" s="367"/>
      <c r="AE38" s="367"/>
      <c r="AF38" s="367"/>
      <c r="AG38" s="367"/>
      <c r="AH38" s="367"/>
    </row>
    <row r="39" spans="1:34" ht="24.75" customHeight="1" x14ac:dyDescent="0.25">
      <c r="A39" s="366"/>
      <c r="B39" s="204" t="s">
        <v>13</v>
      </c>
      <c r="C39" s="207"/>
      <c r="D39" s="186">
        <f t="shared" si="26"/>
        <v>46.548999999999999</v>
      </c>
      <c r="E39" s="206">
        <f t="shared" si="26"/>
        <v>235.98500000000001</v>
      </c>
      <c r="F39" s="182">
        <f t="shared" si="23"/>
        <v>5.0696040731272429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46.548999999999999</v>
      </c>
      <c r="S39" s="186">
        <f>S13+S21+S29</f>
        <v>235.98500000000001</v>
      </c>
      <c r="T39" s="182">
        <f>S39/R39</f>
        <v>5.0696040731272429</v>
      </c>
      <c r="U39" s="176">
        <f t="shared" si="4"/>
        <v>6.0835248877526915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388" t="s">
        <v>75</v>
      </c>
      <c r="T44" s="388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AK46"/>
  <sheetViews>
    <sheetView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B2" sqref="B2:U39"/>
    </sheetView>
  </sheetViews>
  <sheetFormatPr defaultRowHeight="15" x14ac:dyDescent="0.25"/>
  <cols>
    <col min="1" max="1" width="2" customWidth="1"/>
    <col min="2" max="2" width="44.2851562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79" t="s">
        <v>73</v>
      </c>
      <c r="S1" s="379"/>
      <c r="T1" s="379"/>
      <c r="U1" s="146"/>
      <c r="V1" s="117"/>
    </row>
    <row r="2" spans="1:37" s="112" customFormat="1" ht="85.5" customHeight="1" x14ac:dyDescent="0.25">
      <c r="B2" s="381" t="s">
        <v>79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119"/>
      <c r="W2" s="119"/>
      <c r="X2" s="116"/>
      <c r="Y2" s="372">
        <v>3</v>
      </c>
      <c r="Z2" s="372"/>
      <c r="AA2" s="373">
        <v>5</v>
      </c>
      <c r="AB2" s="373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74" t="s">
        <v>2</v>
      </c>
      <c r="C4" s="375" t="s">
        <v>0</v>
      </c>
      <c r="D4" s="376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 t="s">
        <v>19</v>
      </c>
      <c r="N4" s="377"/>
      <c r="O4" s="377"/>
      <c r="P4" s="160" t="s">
        <v>26</v>
      </c>
      <c r="Q4" s="161"/>
      <c r="R4" s="377" t="s">
        <v>26</v>
      </c>
      <c r="S4" s="377"/>
      <c r="T4" s="377"/>
      <c r="U4" s="377"/>
      <c r="V4" s="120"/>
      <c r="W4" s="18"/>
      <c r="X4" s="18"/>
      <c r="Y4" s="369" t="s">
        <v>16</v>
      </c>
      <c r="Z4" s="369"/>
      <c r="AA4" s="369"/>
      <c r="AB4" s="369"/>
      <c r="AC4" s="369"/>
      <c r="AD4" s="370"/>
      <c r="AF4" s="368" t="s">
        <v>19</v>
      </c>
      <c r="AG4" s="369"/>
      <c r="AH4" s="369"/>
      <c r="AI4" s="369"/>
      <c r="AJ4" s="369"/>
      <c r="AK4" s="370"/>
    </row>
    <row r="5" spans="1:37" ht="61.5" customHeight="1" thickBot="1" x14ac:dyDescent="0.3">
      <c r="B5" s="374"/>
      <c r="C5" s="375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71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85.844999999999999</v>
      </c>
      <c r="K6" s="228">
        <f t="shared" si="0"/>
        <v>554.93499999999995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85.844999999999999</v>
      </c>
      <c r="S6" s="175">
        <f>N6+K6+H6+E6</f>
        <v>554.93499999999995</v>
      </c>
      <c r="T6" s="176">
        <f>S6/R6</f>
        <v>6.4643834818568342</v>
      </c>
      <c r="U6" s="176">
        <f>T6*1.2</f>
        <v>7.7572601782282007</v>
      </c>
      <c r="V6" s="121"/>
      <c r="W6" s="12"/>
      <c r="X6" s="12"/>
      <c r="Y6" s="130">
        <f>Y7+Y8+Y9+Y10+Y11+Y12+Y13</f>
        <v>85.844999999999999</v>
      </c>
      <c r="Z6" s="50">
        <f t="shared" ref="Z6:AB6" si="1">Z7+Z8+Z9+Z10+Z11+Z12+Z13</f>
        <v>210.77799999999999</v>
      </c>
      <c r="AA6" s="50">
        <f t="shared" si="1"/>
        <v>0.42899999999999999</v>
      </c>
      <c r="AB6" s="50">
        <f t="shared" si="1"/>
        <v>344.15699999999998</v>
      </c>
      <c r="AC6" s="19">
        <f t="shared" ref="AC6:AC13" si="2">Y6</f>
        <v>85.844999999999999</v>
      </c>
      <c r="AD6" s="19">
        <f t="shared" ref="AD6:AD13" si="3">Z6+AB6</f>
        <v>554.93499999999995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71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371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371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371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85.844999999999999</v>
      </c>
      <c r="K10" s="230">
        <f t="shared" si="0"/>
        <v>554.93499999999995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85.844999999999999</v>
      </c>
      <c r="S10" s="188">
        <f>N10+K10+H10+E10</f>
        <v>554.93499999999995</v>
      </c>
      <c r="T10" s="183">
        <f t="shared" ref="T10:T27" si="9">S10/R10</f>
        <v>6.4643834818568342</v>
      </c>
      <c r="U10" s="176">
        <f t="shared" si="4"/>
        <v>7.7572601782282007</v>
      </c>
      <c r="V10" s="122"/>
      <c r="W10" s="12"/>
      <c r="X10" s="12"/>
      <c r="Y10" s="131">
        <v>85.844999999999999</v>
      </c>
      <c r="Z10" s="51">
        <v>210.77799999999999</v>
      </c>
      <c r="AA10" s="51">
        <v>0.42899999999999999</v>
      </c>
      <c r="AB10" s="51">
        <v>344.15699999999998</v>
      </c>
      <c r="AC10" s="19">
        <f t="shared" si="2"/>
        <v>85.844999999999999</v>
      </c>
      <c r="AD10" s="19">
        <f t="shared" si="3"/>
        <v>554.93499999999995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371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371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371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371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11035.369999999999</v>
      </c>
      <c r="K14" s="175">
        <f>SUM(K15:K21)</f>
        <v>47160.851000000002</v>
      </c>
      <c r="L14" s="173">
        <f>K14/J14</f>
        <v>4.2736084970417849</v>
      </c>
      <c r="M14" s="174">
        <f>SUM(M15:M21)</f>
        <v>6922.1390000000001</v>
      </c>
      <c r="N14" s="175">
        <f>N15+N16+N17+N18+N19+N20+N21</f>
        <v>20617.984</v>
      </c>
      <c r="O14" s="173">
        <f t="shared" si="8"/>
        <v>2.9785567726969946</v>
      </c>
      <c r="P14" s="177"/>
      <c r="Q14" s="178"/>
      <c r="R14" s="174">
        <f>M14+J14+G14+D14</f>
        <v>17957.508999999998</v>
      </c>
      <c r="S14" s="175">
        <f>N14+K14+H14+E14</f>
        <v>67778.835000000006</v>
      </c>
      <c r="T14" s="173">
        <f>S14/R14</f>
        <v>3.774400725624028</v>
      </c>
      <c r="U14" s="176">
        <f t="shared" si="4"/>
        <v>4.529280870748833</v>
      </c>
      <c r="V14" s="123"/>
      <c r="W14" s="12"/>
      <c r="X14" s="12"/>
      <c r="Y14" s="132">
        <f>SUM(Y15:Y21)</f>
        <v>11035.369999999999</v>
      </c>
      <c r="Z14" s="69">
        <f>SUM(Z15:Z21)</f>
        <v>32971.892999999996</v>
      </c>
      <c r="AA14" s="69">
        <f>SUM(AA15:AA21)</f>
        <v>17.698</v>
      </c>
      <c r="AB14" s="69">
        <f>SUM(AB15:AB21)</f>
        <v>14188.958000000001</v>
      </c>
      <c r="AC14" s="19">
        <f>Y14</f>
        <v>11035.369999999999</v>
      </c>
      <c r="AD14" s="19">
        <f>Z14+AB14</f>
        <v>47160.850999999995</v>
      </c>
      <c r="AE14" s="48"/>
      <c r="AF14" s="69">
        <f t="shared" ref="AF14:AH14" si="10">SUM(AF15:AF21)</f>
        <v>6922.1390000000001</v>
      </c>
      <c r="AG14" s="69">
        <f t="shared" si="10"/>
        <v>12205.929</v>
      </c>
      <c r="AH14" s="69">
        <f t="shared" si="10"/>
        <v>10.124000000000001</v>
      </c>
      <c r="AI14" s="69">
        <f>SUM(AI15:AI21)</f>
        <v>8412.0550000000003</v>
      </c>
      <c r="AJ14" s="4">
        <f t="shared" si="5"/>
        <v>6922.1390000000001</v>
      </c>
      <c r="AK14" s="87">
        <f>AG14+AI14</f>
        <v>20617.984</v>
      </c>
    </row>
    <row r="15" spans="1:37" ht="15.75" x14ac:dyDescent="0.25">
      <c r="A15" s="371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1838.0260000000001</v>
      </c>
      <c r="K15" s="186">
        <f t="shared" si="11"/>
        <v>6865.0609999999997</v>
      </c>
      <c r="L15" s="182">
        <f t="shared" ref="L15:L26" si="12">K15/J15</f>
        <v>3.7350184382593064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1838.0260000000001</v>
      </c>
      <c r="S15" s="188">
        <f>N15+K15+H15+E15</f>
        <v>6865.0609999999997</v>
      </c>
      <c r="T15" s="183">
        <f t="shared" si="9"/>
        <v>3.7350184382593064</v>
      </c>
      <c r="U15" s="176">
        <f t="shared" si="4"/>
        <v>4.4820221259111674</v>
      </c>
      <c r="V15" s="122"/>
      <c r="W15" s="13"/>
      <c r="X15" s="13"/>
      <c r="Y15" s="133">
        <v>1838.0260000000001</v>
      </c>
      <c r="Z15" s="68">
        <v>4547.567</v>
      </c>
      <c r="AA15" s="53">
        <v>2.8919999999999999</v>
      </c>
      <c r="AB15" s="52">
        <v>2317.4940000000001</v>
      </c>
      <c r="AC15" s="19">
        <f t="shared" ref="AC15:AC29" si="13">Y15</f>
        <v>1838.0260000000001</v>
      </c>
      <c r="AD15" s="19">
        <f>Z15+AB15</f>
        <v>6865.0609999999997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71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371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371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8208.5370000000003</v>
      </c>
      <c r="K18" s="186">
        <f t="shared" si="11"/>
        <v>35526.976000000002</v>
      </c>
      <c r="L18" s="182">
        <f t="shared" si="12"/>
        <v>4.3280521242701351</v>
      </c>
      <c r="M18" s="181">
        <f>AJ18</f>
        <v>6264.1540000000005</v>
      </c>
      <c r="N18" s="186">
        <f t="shared" si="7"/>
        <v>18534.817999999999</v>
      </c>
      <c r="O18" s="182">
        <f t="shared" si="8"/>
        <v>2.9588701044067558</v>
      </c>
      <c r="P18" s="177"/>
      <c r="Q18" s="178"/>
      <c r="R18" s="187">
        <f>M18+J18+G18+D18</f>
        <v>14472.691000000001</v>
      </c>
      <c r="S18" s="188">
        <f t="shared" si="15"/>
        <v>54061.794000000002</v>
      </c>
      <c r="T18" s="183">
        <f t="shared" si="9"/>
        <v>3.7354348268749744</v>
      </c>
      <c r="U18" s="176">
        <f t="shared" si="4"/>
        <v>4.4825217922499689</v>
      </c>
      <c r="V18" s="122"/>
      <c r="W18" s="13"/>
      <c r="X18" s="13"/>
      <c r="Y18" s="133">
        <v>8208.5370000000003</v>
      </c>
      <c r="Z18" s="68">
        <v>24991.573</v>
      </c>
      <c r="AA18" s="53">
        <v>13.14</v>
      </c>
      <c r="AB18" s="52">
        <v>10535.403</v>
      </c>
      <c r="AC18" s="19">
        <f t="shared" si="13"/>
        <v>8208.5370000000003</v>
      </c>
      <c r="AD18" s="19">
        <f t="shared" si="14"/>
        <v>35526.976000000002</v>
      </c>
      <c r="AE18" s="48"/>
      <c r="AF18" s="27">
        <v>6264.1540000000005</v>
      </c>
      <c r="AG18" s="27">
        <v>10971.694</v>
      </c>
      <c r="AH18" s="27">
        <v>9.0660000000000007</v>
      </c>
      <c r="AI18" s="27">
        <v>7563.1239999999998</v>
      </c>
      <c r="AJ18" s="4">
        <f t="shared" si="5"/>
        <v>6264.1540000000005</v>
      </c>
      <c r="AK18" s="87">
        <f>AG18+AI18</f>
        <v>18534.817999999999</v>
      </c>
    </row>
    <row r="19" spans="1:37" ht="15.75" x14ac:dyDescent="0.25">
      <c r="A19" s="371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206.864</v>
      </c>
      <c r="K19" s="186">
        <f t="shared" si="11"/>
        <v>1022.5359999999999</v>
      </c>
      <c r="L19" s="182">
        <f t="shared" si="12"/>
        <v>4.9430350375125682</v>
      </c>
      <c r="M19" s="181"/>
      <c r="N19" s="186"/>
      <c r="O19" s="182"/>
      <c r="P19" s="177"/>
      <c r="Q19" s="178"/>
      <c r="R19" s="187">
        <f t="shared" si="15"/>
        <v>206.864</v>
      </c>
      <c r="S19" s="188">
        <f t="shared" si="15"/>
        <v>1022.5359999999999</v>
      </c>
      <c r="T19" s="183">
        <f t="shared" si="9"/>
        <v>4.9430350375125682</v>
      </c>
      <c r="U19" s="176">
        <f t="shared" si="4"/>
        <v>5.9316420450150815</v>
      </c>
      <c r="V19" s="122"/>
      <c r="W19" s="13"/>
      <c r="X19" s="13"/>
      <c r="Y19" s="133">
        <v>206.864</v>
      </c>
      <c r="Z19" s="68">
        <v>741.01199999999994</v>
      </c>
      <c r="AA19" s="53">
        <v>0.35099999999999998</v>
      </c>
      <c r="AB19" s="52">
        <v>281.524</v>
      </c>
      <c r="AC19" s="19">
        <f t="shared" si="13"/>
        <v>206.864</v>
      </c>
      <c r="AD19" s="19">
        <f t="shared" si="14"/>
        <v>1022.5359999999999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371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781.94299999999998</v>
      </c>
      <c r="K20" s="186">
        <f t="shared" si="11"/>
        <v>3746.2780000000002</v>
      </c>
      <c r="L20" s="182">
        <f t="shared" si="12"/>
        <v>4.7909860437397613</v>
      </c>
      <c r="M20" s="181">
        <f t="shared" si="7"/>
        <v>657.98500000000001</v>
      </c>
      <c r="N20" s="186">
        <f t="shared" si="7"/>
        <v>2083.1660000000002</v>
      </c>
      <c r="O20" s="182">
        <f t="shared" si="8"/>
        <v>3.1659779478255583</v>
      </c>
      <c r="P20" s="177"/>
      <c r="Q20" s="178"/>
      <c r="R20" s="187">
        <f t="shared" si="15"/>
        <v>1439.9279999999999</v>
      </c>
      <c r="S20" s="188">
        <f>E20+K20+N20</f>
        <v>5829.4440000000004</v>
      </c>
      <c r="T20" s="183">
        <f t="shared" si="9"/>
        <v>4.0484274213710689</v>
      </c>
      <c r="U20" s="176">
        <f t="shared" si="4"/>
        <v>4.8581129056452825</v>
      </c>
      <c r="V20" s="122"/>
      <c r="W20" s="13"/>
      <c r="X20" s="13"/>
      <c r="Y20" s="133">
        <v>781.94299999999998</v>
      </c>
      <c r="Z20" s="68">
        <v>2691.741</v>
      </c>
      <c r="AA20" s="53">
        <v>1.3149999999999999</v>
      </c>
      <c r="AB20" s="52">
        <v>1054.537</v>
      </c>
      <c r="AC20" s="19">
        <f t="shared" si="13"/>
        <v>781.94299999999998</v>
      </c>
      <c r="AD20" s="19">
        <f t="shared" si="14"/>
        <v>3746.2780000000002</v>
      </c>
      <c r="AE20" s="48"/>
      <c r="AF20" s="27">
        <v>657.98500000000001</v>
      </c>
      <c r="AG20" s="27">
        <v>1234.2349999999999</v>
      </c>
      <c r="AH20" s="27">
        <v>1.0580000000000001</v>
      </c>
      <c r="AI20" s="27">
        <v>848.93100000000004</v>
      </c>
      <c r="AJ20" s="4">
        <f t="shared" si="5"/>
        <v>657.98500000000001</v>
      </c>
      <c r="AK20" s="87">
        <f>AG20+AI20</f>
        <v>2083.1660000000002</v>
      </c>
    </row>
    <row r="21" spans="1:37" ht="15.75" x14ac:dyDescent="0.25">
      <c r="A21" s="371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6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371"/>
      <c r="B22" s="168" t="s">
        <v>74</v>
      </c>
      <c r="C22" s="169">
        <v>300</v>
      </c>
      <c r="D22" s="189">
        <f>SUM(D23:D29)</f>
        <v>52285.442999999999</v>
      </c>
      <c r="E22" s="189">
        <f>E23+E24+E25+E26+E27+E28+E29</f>
        <v>263780.97500000003</v>
      </c>
      <c r="F22" s="183">
        <f t="shared" ref="F22:F30" si="16">E22/D22</f>
        <v>5.0450175013339766</v>
      </c>
      <c r="G22" s="189">
        <f>G23+G24+G25+G26+G27+G28+G29</f>
        <v>2206.0140000000001</v>
      </c>
      <c r="H22" s="189">
        <f>H23+H24+H25+H26+H27+H28+H29</f>
        <v>11094.6</v>
      </c>
      <c r="I22" s="176">
        <f>H22/G22</f>
        <v>5.0292518542493383</v>
      </c>
      <c r="J22" s="170">
        <f>J23+J24+J25+J26+J27+J28+J29</f>
        <v>2160.5549999999998</v>
      </c>
      <c r="K22" s="175">
        <f>SUM(K23:K29)</f>
        <v>9219.601999999999</v>
      </c>
      <c r="L22" s="173">
        <f t="shared" si="12"/>
        <v>4.2672378162092608</v>
      </c>
      <c r="M22" s="174">
        <f>SUM(M23:M29)</f>
        <v>2556.6799999999998</v>
      </c>
      <c r="N22" s="175">
        <f>SUM(N23:N29)</f>
        <v>8895.7450000000008</v>
      </c>
      <c r="O22" s="173">
        <f t="shared" si="8"/>
        <v>3.4794127540403967</v>
      </c>
      <c r="P22" s="177"/>
      <c r="Q22" s="178"/>
      <c r="R22" s="174">
        <f>M22+J22+G22+D22</f>
        <v>59208.691999999995</v>
      </c>
      <c r="S22" s="175">
        <f>N22+K22+H22+E22</f>
        <v>292990.92200000002</v>
      </c>
      <c r="T22" s="173">
        <f t="shared" si="9"/>
        <v>4.9484444277201742</v>
      </c>
      <c r="U22" s="176">
        <f t="shared" si="4"/>
        <v>5.9381333132642089</v>
      </c>
      <c r="V22" s="123"/>
      <c r="W22" s="12"/>
      <c r="X22" s="12"/>
      <c r="Y22" s="134">
        <f t="shared" ref="Y22:AB22" si="17">Y23+Y24+Y25+Y26+Y27+Y28+Y29</f>
        <v>2160.5549999999998</v>
      </c>
      <c r="Z22" s="74">
        <f t="shared" si="17"/>
        <v>7665.8579999999993</v>
      </c>
      <c r="AA22" s="74">
        <f t="shared" si="17"/>
        <v>1.9359999999999999</v>
      </c>
      <c r="AB22" s="74">
        <f t="shared" si="17"/>
        <v>1553.7440000000001</v>
      </c>
      <c r="AC22" s="19">
        <f t="shared" si="13"/>
        <v>2160.5549999999998</v>
      </c>
      <c r="AD22" s="19">
        <f>Z22+AB22</f>
        <v>9219.601999999999</v>
      </c>
      <c r="AE22" s="48"/>
      <c r="AF22" s="74">
        <f t="shared" ref="AF22:AJ22" si="18">AF23+AF24+AF25+AF26+AF27+AF28+AF29</f>
        <v>2556.6799999999998</v>
      </c>
      <c r="AG22" s="74">
        <f t="shared" si="18"/>
        <v>5151.5990000000002</v>
      </c>
      <c r="AH22" s="74">
        <f t="shared" si="18"/>
        <v>4.0869999999999997</v>
      </c>
      <c r="AI22" s="74">
        <f t="shared" si="18"/>
        <v>3744.1459999999997</v>
      </c>
      <c r="AJ22" s="52">
        <f t="shared" si="18"/>
        <v>2556.6799999999998</v>
      </c>
      <c r="AK22" s="87">
        <f>AG22+AI22</f>
        <v>8895.744999999999</v>
      </c>
    </row>
    <row r="23" spans="1:37" ht="15.75" x14ac:dyDescent="0.25">
      <c r="A23" s="371"/>
      <c r="B23" s="179" t="s">
        <v>7</v>
      </c>
      <c r="C23" s="180">
        <v>311</v>
      </c>
      <c r="D23" s="185">
        <v>4853.5770000000002</v>
      </c>
      <c r="E23" s="185">
        <v>23065.64</v>
      </c>
      <c r="F23" s="183">
        <f t="shared" si="16"/>
        <v>4.7522971202476025</v>
      </c>
      <c r="G23" s="223">
        <v>0</v>
      </c>
      <c r="H23" s="223">
        <v>0</v>
      </c>
      <c r="I23" s="182"/>
      <c r="J23" s="181">
        <f>AC23</f>
        <v>188.25</v>
      </c>
      <c r="K23" s="181">
        <f>AD23</f>
        <v>825.95399999999995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5041.8270000000002</v>
      </c>
      <c r="S23" s="188">
        <f>N23+K23+H23+E23</f>
        <v>23891.594000000001</v>
      </c>
      <c r="T23" s="183">
        <f t="shared" si="9"/>
        <v>4.7386778641948641</v>
      </c>
      <c r="U23" s="176">
        <f t="shared" si="4"/>
        <v>5.6864134370338366</v>
      </c>
      <c r="V23" s="122"/>
      <c r="W23" s="13"/>
      <c r="X23" s="13"/>
      <c r="Y23" s="133">
        <v>188.25</v>
      </c>
      <c r="Z23" s="68">
        <v>693.94899999999996</v>
      </c>
      <c r="AA23" s="53">
        <v>0.16500000000000001</v>
      </c>
      <c r="AB23" s="52">
        <v>132.005</v>
      </c>
      <c r="AC23" s="19">
        <f t="shared" si="13"/>
        <v>188.25</v>
      </c>
      <c r="AD23" s="19">
        <f t="shared" si="14"/>
        <v>825.95399999999995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371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371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371"/>
      <c r="B26" s="179" t="s">
        <v>10</v>
      </c>
      <c r="C26" s="180">
        <v>341</v>
      </c>
      <c r="D26" s="185">
        <v>27774.225999999999</v>
      </c>
      <c r="E26" s="185">
        <v>136001.02600000001</v>
      </c>
      <c r="F26" s="183">
        <f t="shared" si="16"/>
        <v>4.8966630429233211</v>
      </c>
      <c r="G26" s="185">
        <v>2206.0140000000001</v>
      </c>
      <c r="H26" s="185">
        <v>11094.6</v>
      </c>
      <c r="I26" s="182">
        <f>H26/G26</f>
        <v>5.0292518542493383</v>
      </c>
      <c r="J26" s="181">
        <f t="shared" si="11"/>
        <v>1709.0609999999999</v>
      </c>
      <c r="K26" s="181">
        <f t="shared" si="19"/>
        <v>7238.6409999999996</v>
      </c>
      <c r="L26" s="182">
        <f t="shared" si="12"/>
        <v>4.2354491735520261</v>
      </c>
      <c r="M26" s="181">
        <f t="shared" si="7"/>
        <v>2137.625</v>
      </c>
      <c r="N26" s="186">
        <f t="shared" si="7"/>
        <v>7564.8760000000002</v>
      </c>
      <c r="O26" s="182">
        <f t="shared" si="8"/>
        <v>3.538916320683001</v>
      </c>
      <c r="P26" s="177"/>
      <c r="Q26" s="178"/>
      <c r="R26" s="187">
        <f t="shared" si="15"/>
        <v>33826.925999999999</v>
      </c>
      <c r="S26" s="188">
        <f t="shared" si="15"/>
        <v>161899.14300000001</v>
      </c>
      <c r="T26" s="183">
        <f t="shared" si="9"/>
        <v>4.7861027336625268</v>
      </c>
      <c r="U26" s="176">
        <f t="shared" si="4"/>
        <v>5.7433232803950318</v>
      </c>
      <c r="V26" s="122"/>
      <c r="W26" s="13"/>
      <c r="X26" s="13"/>
      <c r="Y26" s="133">
        <v>1709.0609999999999</v>
      </c>
      <c r="Z26" s="68">
        <v>6001.509</v>
      </c>
      <c r="AA26" s="53">
        <v>1.5409999999999999</v>
      </c>
      <c r="AB26" s="52">
        <v>1237.1320000000001</v>
      </c>
      <c r="AC26" s="19">
        <f t="shared" si="13"/>
        <v>1709.0609999999999</v>
      </c>
      <c r="AD26" s="19">
        <f t="shared" si="14"/>
        <v>7238.6409999999996</v>
      </c>
      <c r="AE26" s="48"/>
      <c r="AF26" s="29">
        <v>2137.625</v>
      </c>
      <c r="AG26" s="29">
        <v>4301.8649999999998</v>
      </c>
      <c r="AH26" s="29">
        <v>3.4860000000000002</v>
      </c>
      <c r="AI26" s="29">
        <v>3263.011</v>
      </c>
      <c r="AJ26" s="4">
        <f t="shared" si="5"/>
        <v>2137.625</v>
      </c>
      <c r="AK26" s="87">
        <f>AG26+AI26</f>
        <v>7564.8760000000002</v>
      </c>
    </row>
    <row r="27" spans="1:37" ht="15.75" x14ac:dyDescent="0.25">
      <c r="A27" s="371"/>
      <c r="B27" s="179" t="s">
        <v>11</v>
      </c>
      <c r="C27" s="180">
        <v>351</v>
      </c>
      <c r="D27" s="185">
        <v>2131.8159999999998</v>
      </c>
      <c r="E27" s="185">
        <v>11028.83</v>
      </c>
      <c r="F27" s="183">
        <f t="shared" si="16"/>
        <v>5.1734436743133561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2131.8159999999998</v>
      </c>
      <c r="S27" s="188">
        <f t="shared" si="15"/>
        <v>11028.83</v>
      </c>
      <c r="T27" s="183">
        <f t="shared" si="9"/>
        <v>5.1734436743133561</v>
      </c>
      <c r="U27" s="176">
        <f t="shared" si="4"/>
        <v>6.2081324091760273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371"/>
      <c r="B28" s="179" t="s">
        <v>12</v>
      </c>
      <c r="C28" s="180">
        <v>361</v>
      </c>
      <c r="D28" s="185">
        <v>17470.715</v>
      </c>
      <c r="E28" s="185">
        <v>93418.709000000003</v>
      </c>
      <c r="F28" s="183">
        <f t="shared" si="16"/>
        <v>5.3471600332327558</v>
      </c>
      <c r="G28" s="223">
        <v>0</v>
      </c>
      <c r="H28" s="223">
        <v>0</v>
      </c>
      <c r="I28" s="182"/>
      <c r="J28" s="181">
        <f t="shared" si="11"/>
        <v>263.24400000000003</v>
      </c>
      <c r="K28" s="181">
        <f t="shared" si="19"/>
        <v>1155.0070000000001</v>
      </c>
      <c r="L28" s="182"/>
      <c r="M28" s="181">
        <f t="shared" si="7"/>
        <v>419.05500000000001</v>
      </c>
      <c r="N28" s="186">
        <f t="shared" si="7"/>
        <v>1330.8690000000001</v>
      </c>
      <c r="O28" s="182">
        <f t="shared" si="8"/>
        <v>3.1758814475426855</v>
      </c>
      <c r="P28" s="177"/>
      <c r="Q28" s="178"/>
      <c r="R28" s="187">
        <f t="shared" si="15"/>
        <v>18153.013999999999</v>
      </c>
      <c r="S28" s="188">
        <f>N28+K28+H28+E28</f>
        <v>95904.585000000006</v>
      </c>
      <c r="T28" s="183">
        <f>S28/R28</f>
        <v>5.2831218551365637</v>
      </c>
      <c r="U28" s="176">
        <f t="shared" si="4"/>
        <v>6.339746226163876</v>
      </c>
      <c r="V28" s="122"/>
      <c r="W28" s="13"/>
      <c r="X28" s="13"/>
      <c r="Y28" s="133">
        <v>263.24400000000003</v>
      </c>
      <c r="Z28" s="68">
        <v>970.4</v>
      </c>
      <c r="AA28" s="53">
        <v>0.23</v>
      </c>
      <c r="AB28" s="52">
        <v>184.607</v>
      </c>
      <c r="AC28" s="19">
        <f t="shared" si="13"/>
        <v>263.24400000000003</v>
      </c>
      <c r="AD28" s="19">
        <f t="shared" si="14"/>
        <v>1155.0070000000001</v>
      </c>
      <c r="AE28" s="48"/>
      <c r="AF28" s="29">
        <v>419.05500000000001</v>
      </c>
      <c r="AG28" s="29">
        <v>849.73400000000004</v>
      </c>
      <c r="AH28" s="29">
        <v>0.60099999999999998</v>
      </c>
      <c r="AI28" s="29">
        <v>481.13499999999999</v>
      </c>
      <c r="AJ28" s="4">
        <f t="shared" si="5"/>
        <v>419.05500000000001</v>
      </c>
      <c r="AK28" s="87">
        <f>AG28+AI28</f>
        <v>1330.8690000000001</v>
      </c>
    </row>
    <row r="29" spans="1:37" ht="15.75" x14ac:dyDescent="0.25">
      <c r="A29" s="371"/>
      <c r="B29" s="179" t="s">
        <v>13</v>
      </c>
      <c r="C29" s="180">
        <v>371</v>
      </c>
      <c r="D29" s="185">
        <v>55.109000000000002</v>
      </c>
      <c r="E29" s="185">
        <v>266.77</v>
      </c>
      <c r="F29" s="183">
        <f t="shared" si="16"/>
        <v>4.840770110145348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55.109000000000002</v>
      </c>
      <c r="Q29" s="182">
        <f>E29</f>
        <v>266.77</v>
      </c>
      <c r="R29" s="182">
        <f t="shared" si="15"/>
        <v>55.109000000000002</v>
      </c>
      <c r="S29" s="182">
        <f>N29+K29+H29+E29</f>
        <v>266.77</v>
      </c>
      <c r="T29" s="182">
        <f>S29/R29</f>
        <v>4.840770110145348</v>
      </c>
      <c r="U29" s="176">
        <f t="shared" si="4"/>
        <v>5.8089241321744174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371"/>
      <c r="B30" s="168" t="s">
        <v>15</v>
      </c>
      <c r="C30" s="169">
        <v>500</v>
      </c>
      <c r="D30" s="189">
        <v>59271.7</v>
      </c>
      <c r="E30" s="189">
        <v>208919.35699999999</v>
      </c>
      <c r="F30" s="183">
        <f t="shared" si="16"/>
        <v>3.5247741670982946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59271.7</v>
      </c>
      <c r="S30" s="175">
        <f>E30+H30+K30+N30</f>
        <v>208919.35699999999</v>
      </c>
      <c r="T30" s="176">
        <f>S30/R30</f>
        <v>3.5247741670982946</v>
      </c>
      <c r="U30" s="176">
        <f t="shared" si="4"/>
        <v>4.2297290005179535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52285.442999999999</v>
      </c>
      <c r="E31" s="155">
        <f>E22+E14</f>
        <v>263780.97500000003</v>
      </c>
      <c r="F31" s="193">
        <f>E31/D31</f>
        <v>5.0450175013339766</v>
      </c>
      <c r="G31" s="155">
        <f>G22+G14</f>
        <v>2206.0140000000001</v>
      </c>
      <c r="H31" s="155">
        <f>H22+H14</f>
        <v>11094.6</v>
      </c>
      <c r="I31" s="193">
        <f>H31/G31</f>
        <v>5.0292518542493383</v>
      </c>
      <c r="J31" s="155">
        <f>J14+J22</f>
        <v>13195.924999999999</v>
      </c>
      <c r="K31" s="155">
        <f>K14+K22</f>
        <v>56380.453000000001</v>
      </c>
      <c r="L31" s="193">
        <f>K31/J31</f>
        <v>4.2725654321315103</v>
      </c>
      <c r="M31" s="155">
        <f>M6+M14+M22</f>
        <v>9478.8189999999995</v>
      </c>
      <c r="N31" s="155">
        <f>N6+N14+N22</f>
        <v>29513.728999999999</v>
      </c>
      <c r="O31" s="193">
        <f>N31/M31</f>
        <v>3.1136504452717157</v>
      </c>
      <c r="P31" s="194"/>
      <c r="Q31" s="195"/>
      <c r="R31" s="155">
        <f>R6+R14+R22</f>
        <v>77252.046000000002</v>
      </c>
      <c r="S31" s="155">
        <f>S6+S14+S22</f>
        <v>361324.69200000004</v>
      </c>
      <c r="T31" s="196">
        <f>S31/R31</f>
        <v>4.6772184130890206</v>
      </c>
      <c r="U31" s="176">
        <f t="shared" si="4"/>
        <v>5.6126620957068249</v>
      </c>
      <c r="V31" s="124"/>
      <c r="W31" s="14"/>
      <c r="X31" s="14"/>
      <c r="Y31" s="135">
        <f t="shared" ref="Y31:AD31" si="21">Y6+Y14+Y22</f>
        <v>13281.769999999999</v>
      </c>
      <c r="Z31" s="23">
        <f t="shared" si="21"/>
        <v>40848.528999999995</v>
      </c>
      <c r="AA31" s="23">
        <f t="shared" si="21"/>
        <v>20.062999999999999</v>
      </c>
      <c r="AB31" s="23">
        <f t="shared" si="21"/>
        <v>16086.859</v>
      </c>
      <c r="AC31" s="23">
        <f t="shared" si="21"/>
        <v>13281.769999999999</v>
      </c>
      <c r="AD31" s="23">
        <f t="shared" si="21"/>
        <v>56935.387999999992</v>
      </c>
      <c r="AF31" s="23">
        <f>AF6+AF14+AF22</f>
        <v>9478.8189999999995</v>
      </c>
      <c r="AG31" s="23">
        <f t="shared" ref="AG31:AJ31" si="22">AG6+AG14+AG22</f>
        <v>17357.527999999998</v>
      </c>
      <c r="AH31" s="23">
        <f t="shared" si="22"/>
        <v>14.211</v>
      </c>
      <c r="AI31" s="23">
        <f t="shared" si="22"/>
        <v>12156.201000000001</v>
      </c>
      <c r="AJ31" s="23">
        <f t="shared" si="22"/>
        <v>9478.8189999999995</v>
      </c>
      <c r="AK31" s="23" t="e">
        <f>AK6+AK14+AK22+#REF!</f>
        <v>#REF!</v>
      </c>
    </row>
    <row r="32" spans="1:37" ht="30.75" customHeight="1" x14ac:dyDescent="0.25">
      <c r="B32" s="197" t="s">
        <v>22</v>
      </c>
      <c r="C32" s="198"/>
      <c r="D32" s="199">
        <f>SUM(D33:D39)</f>
        <v>52285.442999999999</v>
      </c>
      <c r="E32" s="199">
        <f>SUM(E33:E39)</f>
        <v>263780.97500000003</v>
      </c>
      <c r="F32" s="193">
        <f t="shared" ref="F32:F39" si="23">E32/D32</f>
        <v>5.0450175013339766</v>
      </c>
      <c r="G32" s="199">
        <f>G31</f>
        <v>2206.0140000000001</v>
      </c>
      <c r="H32" s="199">
        <f t="shared" ref="H32:O32" si="24">H31</f>
        <v>11094.6</v>
      </c>
      <c r="I32" s="200">
        <f t="shared" si="24"/>
        <v>5.0292518542493383</v>
      </c>
      <c r="J32" s="199">
        <f t="shared" si="24"/>
        <v>13195.924999999999</v>
      </c>
      <c r="K32" s="199">
        <f>K31</f>
        <v>56380.453000000001</v>
      </c>
      <c r="L32" s="200">
        <f t="shared" si="24"/>
        <v>4.2725654321315103</v>
      </c>
      <c r="M32" s="199">
        <f t="shared" si="24"/>
        <v>9478.8189999999995</v>
      </c>
      <c r="N32" s="199">
        <f t="shared" si="24"/>
        <v>29513.728999999999</v>
      </c>
      <c r="O32" s="200">
        <f t="shared" si="24"/>
        <v>3.1136504452717157</v>
      </c>
      <c r="P32" s="201"/>
      <c r="Q32" s="201"/>
      <c r="R32" s="202">
        <f>R31</f>
        <v>77252.046000000002</v>
      </c>
      <c r="S32" s="202">
        <f t="shared" ref="S32:T32" si="25">S31</f>
        <v>361324.69200000004</v>
      </c>
      <c r="T32" s="203">
        <f t="shared" si="25"/>
        <v>4.6772184130890206</v>
      </c>
      <c r="U32" s="176">
        <f t="shared" si="4"/>
        <v>5.6126620957068249</v>
      </c>
      <c r="V32" s="15"/>
      <c r="W32" s="15"/>
      <c r="X32" s="15"/>
      <c r="Y32" s="72"/>
      <c r="Z32" s="72"/>
    </row>
    <row r="33" spans="1:34" ht="24.75" customHeight="1" x14ac:dyDescent="0.25">
      <c r="A33" s="366"/>
      <c r="B33" s="204" t="s">
        <v>7</v>
      </c>
      <c r="C33" s="180"/>
      <c r="D33" s="186">
        <f t="shared" ref="D33:E39" si="26">D7+D15+D23</f>
        <v>4853.5770000000002</v>
      </c>
      <c r="E33" s="186">
        <f t="shared" si="26"/>
        <v>23065.64</v>
      </c>
      <c r="F33" s="182">
        <f t="shared" si="23"/>
        <v>4.7522971202476025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2026.2760000000001</v>
      </c>
      <c r="K33" s="186">
        <f>K7+K15+K23</f>
        <v>7691.0149999999994</v>
      </c>
      <c r="L33" s="182">
        <f t="shared" ref="L33:L38" si="28">K33/J33</f>
        <v>3.795640376730514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6879.8530000000001</v>
      </c>
      <c r="S33" s="186">
        <f>S7+S15+S23</f>
        <v>30756.654999999999</v>
      </c>
      <c r="T33" s="182">
        <f>S33/R33</f>
        <v>4.4705395594934947</v>
      </c>
      <c r="U33" s="176">
        <f t="shared" si="4"/>
        <v>5.3646474713921934</v>
      </c>
      <c r="V33" s="115"/>
      <c r="W33" s="16"/>
      <c r="X33" s="16"/>
      <c r="Y33" s="70"/>
      <c r="Z33" s="70"/>
    </row>
    <row r="34" spans="1:34" ht="24.75" customHeight="1" x14ac:dyDescent="0.25">
      <c r="A34" s="366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366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367" t="s">
        <v>32</v>
      </c>
      <c r="AD35" s="367"/>
      <c r="AE35" s="367"/>
      <c r="AF35" s="367"/>
      <c r="AG35" s="367"/>
      <c r="AH35" s="367"/>
    </row>
    <row r="36" spans="1:34" ht="24.75" customHeight="1" x14ac:dyDescent="0.25">
      <c r="A36" s="366"/>
      <c r="B36" s="204" t="s">
        <v>10</v>
      </c>
      <c r="C36" s="180"/>
      <c r="D36" s="186">
        <f t="shared" si="26"/>
        <v>27774.225999999999</v>
      </c>
      <c r="E36" s="186">
        <f t="shared" si="26"/>
        <v>136001.02600000001</v>
      </c>
      <c r="F36" s="182">
        <f t="shared" si="23"/>
        <v>4.8966630429233211</v>
      </c>
      <c r="G36" s="181">
        <f t="shared" si="27"/>
        <v>2206.0140000000001</v>
      </c>
      <c r="H36" s="186">
        <f t="shared" si="27"/>
        <v>11094.6</v>
      </c>
      <c r="I36" s="182">
        <f t="shared" ref="I36" si="32">H36/G36</f>
        <v>5.0292518542493383</v>
      </c>
      <c r="J36" s="181">
        <f t="shared" si="30"/>
        <v>10003.442999999999</v>
      </c>
      <c r="K36" s="186">
        <f>K10+K18+K26</f>
        <v>43320.551999999996</v>
      </c>
      <c r="L36" s="182">
        <f t="shared" si="28"/>
        <v>4.330564186750502</v>
      </c>
      <c r="M36" s="181">
        <f>M10+M18+M26</f>
        <v>8401.7790000000005</v>
      </c>
      <c r="N36" s="186">
        <f>N10+N18+N26</f>
        <v>26099.694</v>
      </c>
      <c r="O36" s="182">
        <f t="shared" si="29"/>
        <v>3.1064485271512137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48385.462</v>
      </c>
      <c r="S36" s="186">
        <f>S10+S18+S26</f>
        <v>216515.872</v>
      </c>
      <c r="T36" s="182">
        <f>S36/R36</f>
        <v>4.4748125376998571</v>
      </c>
      <c r="U36" s="176">
        <f t="shared" si="4"/>
        <v>5.3697750452398285</v>
      </c>
      <c r="V36" s="115"/>
      <c r="W36" s="16"/>
      <c r="X36" s="16"/>
      <c r="Y36" s="70"/>
      <c r="Z36" s="70"/>
      <c r="AC36" s="367"/>
      <c r="AD36" s="367"/>
      <c r="AE36" s="367"/>
      <c r="AF36" s="367"/>
      <c r="AG36" s="367"/>
      <c r="AH36" s="367"/>
    </row>
    <row r="37" spans="1:34" ht="24.75" customHeight="1" x14ac:dyDescent="0.25">
      <c r="A37" s="366"/>
      <c r="B37" s="204" t="s">
        <v>11</v>
      </c>
      <c r="C37" s="180"/>
      <c r="D37" s="186">
        <f t="shared" si="26"/>
        <v>2131.8159999999998</v>
      </c>
      <c r="E37" s="186">
        <f t="shared" si="26"/>
        <v>11028.83</v>
      </c>
      <c r="F37" s="182">
        <f t="shared" si="23"/>
        <v>5.1734436743133561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206.864</v>
      </c>
      <c r="K37" s="206">
        <f>K11+K19+K27</f>
        <v>1022.5359999999999</v>
      </c>
      <c r="L37" s="182">
        <f t="shared" si="28"/>
        <v>4.9430350375125682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2338.6799999999998</v>
      </c>
      <c r="S37" s="186">
        <f>S11+S19+S27</f>
        <v>12051.366</v>
      </c>
      <c r="T37" s="182">
        <f>S37/R37</f>
        <v>5.1530632664580027</v>
      </c>
      <c r="U37" s="176">
        <f t="shared" si="4"/>
        <v>6.1836759197496027</v>
      </c>
      <c r="V37" s="115"/>
      <c r="W37" s="16"/>
      <c r="X37" s="16"/>
      <c r="Y37" s="70"/>
      <c r="Z37" s="70"/>
      <c r="AC37" s="367"/>
      <c r="AD37" s="367"/>
      <c r="AE37" s="367"/>
      <c r="AF37" s="367"/>
      <c r="AG37" s="367"/>
      <c r="AH37" s="367"/>
    </row>
    <row r="38" spans="1:34" ht="24.75" customHeight="1" x14ac:dyDescent="0.25">
      <c r="A38" s="366"/>
      <c r="B38" s="204" t="s">
        <v>12</v>
      </c>
      <c r="C38" s="180"/>
      <c r="D38" s="186">
        <f t="shared" si="26"/>
        <v>17470.715</v>
      </c>
      <c r="E38" s="186">
        <f t="shared" si="26"/>
        <v>93418.709000000003</v>
      </c>
      <c r="F38" s="182">
        <f t="shared" si="23"/>
        <v>5.3471600332327558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1045.1869999999999</v>
      </c>
      <c r="K38" s="186">
        <f>K12+K20+K28</f>
        <v>4901.2849999999999</v>
      </c>
      <c r="L38" s="182">
        <f t="shared" si="28"/>
        <v>4.6893857271473909</v>
      </c>
      <c r="M38" s="181">
        <f>M12+M20+M28</f>
        <v>1077.04</v>
      </c>
      <c r="N38" s="186">
        <f>N12+N20+N28</f>
        <v>3414.0350000000003</v>
      </c>
      <c r="O38" s="182">
        <f t="shared" si="29"/>
        <v>3.1698312040407046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19592.941999999999</v>
      </c>
      <c r="S38" s="186">
        <f>S12+S20+S28</f>
        <v>101734.02900000001</v>
      </c>
      <c r="T38" s="182">
        <f>S38/R38</f>
        <v>5.192381470837816</v>
      </c>
      <c r="U38" s="176">
        <f t="shared" si="4"/>
        <v>6.2308577650053794</v>
      </c>
      <c r="V38" s="115"/>
      <c r="W38" s="16"/>
      <c r="X38" s="16"/>
      <c r="Y38" s="70"/>
      <c r="Z38" s="70"/>
      <c r="AC38" s="367"/>
      <c r="AD38" s="367"/>
      <c r="AE38" s="367"/>
      <c r="AF38" s="367"/>
      <c r="AG38" s="367"/>
      <c r="AH38" s="367"/>
    </row>
    <row r="39" spans="1:34" ht="24.75" customHeight="1" x14ac:dyDescent="0.25">
      <c r="A39" s="366"/>
      <c r="B39" s="204" t="s">
        <v>13</v>
      </c>
      <c r="C39" s="207"/>
      <c r="D39" s="186">
        <f t="shared" si="26"/>
        <v>55.109000000000002</v>
      </c>
      <c r="E39" s="206">
        <f t="shared" si="26"/>
        <v>266.77</v>
      </c>
      <c r="F39" s="182">
        <f t="shared" si="23"/>
        <v>4.840770110145348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55.109000000000002</v>
      </c>
      <c r="S39" s="186">
        <f>S13+S21+S29</f>
        <v>266.77</v>
      </c>
      <c r="T39" s="182">
        <f>S39/R39</f>
        <v>4.840770110145348</v>
      </c>
      <c r="U39" s="176">
        <f t="shared" si="4"/>
        <v>5.8089241321744174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3">P33+P34+P35+P36+P37+P38+P39</f>
        <v>#REF!</v>
      </c>
      <c r="Q42" s="73" t="e">
        <f t="shared" si="33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388" t="s">
        <v>75</v>
      </c>
      <c r="T44" s="388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E32 J6:J13 Y15:AB29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0000"/>
    <pageSetUpPr fitToPage="1"/>
  </sheetPr>
  <dimension ref="A1:AK46"/>
  <sheetViews>
    <sheetView zoomScale="91" zoomScaleNormal="91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:U2"/>
    </sheetView>
  </sheetViews>
  <sheetFormatPr defaultRowHeight="15" x14ac:dyDescent="0.25"/>
  <cols>
    <col min="1" max="1" width="2" customWidth="1"/>
    <col min="2" max="2" width="44.7109375" customWidth="1"/>
    <col min="3" max="3" width="8.7109375" style="3" customWidth="1"/>
    <col min="4" max="4" width="0.1406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79" t="s">
        <v>73</v>
      </c>
      <c r="S1" s="379"/>
      <c r="T1" s="379"/>
      <c r="U1" s="146"/>
      <c r="V1" s="117"/>
    </row>
    <row r="2" spans="1:37" s="112" customFormat="1" ht="81.75" customHeight="1" x14ac:dyDescent="0.25">
      <c r="B2" s="381" t="s">
        <v>80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119"/>
      <c r="W2" s="119"/>
      <c r="X2" s="116"/>
      <c r="Y2" s="372">
        <v>3</v>
      </c>
      <c r="Z2" s="372"/>
      <c r="AA2" s="373">
        <v>5</v>
      </c>
      <c r="AB2" s="373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74" t="s">
        <v>2</v>
      </c>
      <c r="C4" s="375" t="s">
        <v>0</v>
      </c>
      <c r="D4" s="376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 t="s">
        <v>19</v>
      </c>
      <c r="N4" s="377"/>
      <c r="O4" s="377"/>
      <c r="P4" s="160" t="s">
        <v>26</v>
      </c>
      <c r="Q4" s="161"/>
      <c r="R4" s="377" t="s">
        <v>26</v>
      </c>
      <c r="S4" s="377"/>
      <c r="T4" s="377"/>
      <c r="U4" s="377"/>
      <c r="V4" s="120"/>
      <c r="W4" s="18"/>
      <c r="X4" s="18"/>
      <c r="Y4" s="369" t="s">
        <v>16</v>
      </c>
      <c r="Z4" s="369"/>
      <c r="AA4" s="369"/>
      <c r="AB4" s="369"/>
      <c r="AC4" s="369"/>
      <c r="AD4" s="370"/>
      <c r="AF4" s="368" t="s">
        <v>19</v>
      </c>
      <c r="AG4" s="369"/>
      <c r="AH4" s="369"/>
      <c r="AI4" s="369"/>
      <c r="AJ4" s="369"/>
      <c r="AK4" s="370"/>
    </row>
    <row r="5" spans="1:37" ht="61.5" customHeight="1" thickBot="1" x14ac:dyDescent="0.3">
      <c r="B5" s="374"/>
      <c r="C5" s="375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71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56.859000000000002</v>
      </c>
      <c r="K6" s="228">
        <f t="shared" si="0"/>
        <v>320.36400000000003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56.859000000000002</v>
      </c>
      <c r="S6" s="175">
        <f>N6+K6+H6+E6</f>
        <v>320.36400000000003</v>
      </c>
      <c r="T6" s="176">
        <f>S6/R6</f>
        <v>5.6343586767266398</v>
      </c>
      <c r="U6" s="176">
        <f>T6*1.2</f>
        <v>6.761230412071968</v>
      </c>
      <c r="V6" s="121"/>
      <c r="W6" s="12"/>
      <c r="X6" s="12"/>
      <c r="Y6" s="130">
        <f>Y7+Y8+Y9+Y10+Y11+Y12+Y13</f>
        <v>56.859000000000002</v>
      </c>
      <c r="Z6" s="50">
        <f t="shared" ref="Z6:AB6" si="1">Z7+Z8+Z9+Z10+Z11+Z12+Z13</f>
        <v>148.649</v>
      </c>
      <c r="AA6" s="50">
        <f t="shared" si="1"/>
        <v>0.215</v>
      </c>
      <c r="AB6" s="50">
        <f t="shared" si="1"/>
        <v>171.715</v>
      </c>
      <c r="AC6" s="19">
        <f t="shared" ref="AC6:AC13" si="2">Y6</f>
        <v>56.859000000000002</v>
      </c>
      <c r="AD6" s="19">
        <f t="shared" ref="AD6:AD13" si="3">Z6+AB6</f>
        <v>320.36400000000003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71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371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371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371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56.859000000000002</v>
      </c>
      <c r="K10" s="230">
        <f t="shared" si="0"/>
        <v>320.36400000000003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56.859000000000002</v>
      </c>
      <c r="S10" s="188">
        <f>N10+K10+H10+E10</f>
        <v>320.36400000000003</v>
      </c>
      <c r="T10" s="183">
        <f t="shared" ref="T10:T27" si="9">S10/R10</f>
        <v>5.6343586767266398</v>
      </c>
      <c r="U10" s="176">
        <f t="shared" si="4"/>
        <v>6.761230412071968</v>
      </c>
      <c r="V10" s="122"/>
      <c r="W10" s="12"/>
      <c r="X10" s="12"/>
      <c r="Y10" s="131">
        <v>56.859000000000002</v>
      </c>
      <c r="Z10" s="51">
        <v>148.649</v>
      </c>
      <c r="AA10" s="51">
        <v>0.215</v>
      </c>
      <c r="AB10" s="51">
        <v>171.715</v>
      </c>
      <c r="AC10" s="19">
        <f t="shared" si="2"/>
        <v>56.859000000000002</v>
      </c>
      <c r="AD10" s="19">
        <f t="shared" si="3"/>
        <v>320.36400000000003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371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371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371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371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12932.544</v>
      </c>
      <c r="K14" s="175">
        <f>SUM(K15:K21)</f>
        <v>58666.590000000004</v>
      </c>
      <c r="L14" s="173">
        <f>K14/J14</f>
        <v>4.5363534042490024</v>
      </c>
      <c r="M14" s="174">
        <f>SUM(M15:M21)</f>
        <v>7469.3739999999998</v>
      </c>
      <c r="N14" s="175">
        <f>N15+N16+N17+N18+N19+N20+N21</f>
        <v>23842.027999999998</v>
      </c>
      <c r="O14" s="173">
        <f t="shared" si="8"/>
        <v>3.1919713753789809</v>
      </c>
      <c r="P14" s="177"/>
      <c r="Q14" s="178"/>
      <c r="R14" s="174">
        <f>M14+J14+G14+D14</f>
        <v>20401.917999999998</v>
      </c>
      <c r="S14" s="175">
        <f>N14+K14+H14+E14</f>
        <v>82508.618000000002</v>
      </c>
      <c r="T14" s="173">
        <f>S14/R14</f>
        <v>4.0441598677143986</v>
      </c>
      <c r="U14" s="176">
        <f t="shared" si="4"/>
        <v>4.8529918412572783</v>
      </c>
      <c r="V14" s="123"/>
      <c r="W14" s="12"/>
      <c r="X14" s="12"/>
      <c r="Y14" s="132">
        <f>SUM(Y15:Y21)</f>
        <v>12932.544</v>
      </c>
      <c r="Z14" s="69">
        <f>SUM(Z15:Z21)</f>
        <v>43290.840999999993</v>
      </c>
      <c r="AA14" s="69">
        <f>SUM(AA15:AA21)</f>
        <v>19.283999999999999</v>
      </c>
      <c r="AB14" s="69">
        <f>SUM(AB15:AB21)</f>
        <v>15375.749</v>
      </c>
      <c r="AC14" s="19">
        <f>Y14</f>
        <v>12932.544</v>
      </c>
      <c r="AD14" s="19">
        <f>Z14+AB14</f>
        <v>58666.59</v>
      </c>
      <c r="AE14" s="48"/>
      <c r="AF14" s="69">
        <f t="shared" ref="AF14:AH14" si="10">SUM(AF15:AF21)</f>
        <v>7469.3739999999998</v>
      </c>
      <c r="AG14" s="69">
        <f t="shared" si="10"/>
        <v>14958.828000000001</v>
      </c>
      <c r="AH14" s="69">
        <f t="shared" si="10"/>
        <v>10.462</v>
      </c>
      <c r="AI14" s="69">
        <f>SUM(AI15:AI21)</f>
        <v>8883.2000000000007</v>
      </c>
      <c r="AJ14" s="4">
        <f t="shared" si="5"/>
        <v>7469.3739999999998</v>
      </c>
      <c r="AK14" s="87">
        <f>AG14+AI14</f>
        <v>23842.028000000002</v>
      </c>
    </row>
    <row r="15" spans="1:37" ht="15.75" x14ac:dyDescent="0.25">
      <c r="A15" s="371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2099.0889999999999</v>
      </c>
      <c r="K15" s="186">
        <f t="shared" si="11"/>
        <v>8951.7740000000013</v>
      </c>
      <c r="L15" s="182">
        <f t="shared" ref="L15:L26" si="12">K15/J15</f>
        <v>4.2645995477085545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2099.0889999999999</v>
      </c>
      <c r="S15" s="188">
        <f>N15+K15+H15+E15</f>
        <v>8951.7740000000013</v>
      </c>
      <c r="T15" s="183">
        <f t="shared" si="9"/>
        <v>4.2645995477085545</v>
      </c>
      <c r="U15" s="176">
        <f t="shared" si="4"/>
        <v>5.1175194572502649</v>
      </c>
      <c r="V15" s="122"/>
      <c r="W15" s="13"/>
      <c r="X15" s="13"/>
      <c r="Y15" s="133">
        <v>2099.0889999999999</v>
      </c>
      <c r="Z15" s="68">
        <v>6466.7690000000002</v>
      </c>
      <c r="AA15" s="53">
        <v>3.117</v>
      </c>
      <c r="AB15" s="52">
        <v>2485.0050000000001</v>
      </c>
      <c r="AC15" s="19">
        <f t="shared" ref="AC15:AC29" si="13">Y15</f>
        <v>2099.0889999999999</v>
      </c>
      <c r="AD15" s="19">
        <f>Z15+AB15</f>
        <v>8951.7740000000013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71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371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371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9694.6910000000007</v>
      </c>
      <c r="K18" s="186">
        <f t="shared" si="11"/>
        <v>44031.502999999997</v>
      </c>
      <c r="L18" s="182">
        <f t="shared" si="12"/>
        <v>4.5418160310627735</v>
      </c>
      <c r="M18" s="181">
        <f>AJ18</f>
        <v>6776.05</v>
      </c>
      <c r="N18" s="186">
        <f t="shared" si="7"/>
        <v>21539.565999999999</v>
      </c>
      <c r="O18" s="182">
        <f t="shared" si="8"/>
        <v>3.1787790822086612</v>
      </c>
      <c r="P18" s="177"/>
      <c r="Q18" s="178"/>
      <c r="R18" s="187">
        <f>M18+J18+G18+D18</f>
        <v>16470.741000000002</v>
      </c>
      <c r="S18" s="188">
        <f t="shared" si="15"/>
        <v>65571.068999999989</v>
      </c>
      <c r="T18" s="183">
        <f t="shared" si="9"/>
        <v>3.9810636934913846</v>
      </c>
      <c r="U18" s="176">
        <f t="shared" si="4"/>
        <v>4.7772764321896615</v>
      </c>
      <c r="V18" s="122"/>
      <c r="W18" s="13"/>
      <c r="X18" s="13"/>
      <c r="Y18" s="133">
        <v>9694.6910000000007</v>
      </c>
      <c r="Z18" s="68">
        <v>32560.955999999998</v>
      </c>
      <c r="AA18" s="53">
        <v>14.387</v>
      </c>
      <c r="AB18" s="52">
        <v>11470.547</v>
      </c>
      <c r="AC18" s="19">
        <f t="shared" si="13"/>
        <v>9694.6910000000007</v>
      </c>
      <c r="AD18" s="19">
        <f t="shared" si="14"/>
        <v>44031.502999999997</v>
      </c>
      <c r="AE18" s="48"/>
      <c r="AF18" s="27">
        <v>6776.05</v>
      </c>
      <c r="AG18" s="27">
        <v>13487.468000000001</v>
      </c>
      <c r="AH18" s="27">
        <v>9.42</v>
      </c>
      <c r="AI18" s="27">
        <v>8052.098</v>
      </c>
      <c r="AJ18" s="4">
        <f t="shared" si="5"/>
        <v>6776.05</v>
      </c>
      <c r="AK18" s="87">
        <f>AG18+AI18</f>
        <v>21539.565999999999</v>
      </c>
    </row>
    <row r="19" spans="1:37" ht="15.75" x14ac:dyDescent="0.25">
      <c r="A19" s="371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227.40899999999999</v>
      </c>
      <c r="K19" s="186">
        <f t="shared" si="11"/>
        <v>1151.385</v>
      </c>
      <c r="L19" s="182">
        <f t="shared" si="12"/>
        <v>5.063058190309091</v>
      </c>
      <c r="M19" s="181"/>
      <c r="N19" s="186"/>
      <c r="O19" s="182"/>
      <c r="P19" s="177"/>
      <c r="Q19" s="178"/>
      <c r="R19" s="187">
        <f t="shared" si="15"/>
        <v>227.40899999999999</v>
      </c>
      <c r="S19" s="188">
        <f t="shared" si="15"/>
        <v>1151.385</v>
      </c>
      <c r="T19" s="183">
        <f t="shared" si="9"/>
        <v>5.063058190309091</v>
      </c>
      <c r="U19" s="176">
        <f t="shared" si="4"/>
        <v>6.0756698283709092</v>
      </c>
      <c r="V19" s="122"/>
      <c r="W19" s="13"/>
      <c r="X19" s="13"/>
      <c r="Y19" s="133">
        <v>227.40899999999999</v>
      </c>
      <c r="Z19" s="68">
        <v>866.399</v>
      </c>
      <c r="AA19" s="53">
        <v>0.35699999999999998</v>
      </c>
      <c r="AB19" s="52">
        <v>284.98599999999999</v>
      </c>
      <c r="AC19" s="19">
        <f t="shared" si="13"/>
        <v>227.40899999999999</v>
      </c>
      <c r="AD19" s="19">
        <f t="shared" si="14"/>
        <v>1151.385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371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911.35500000000002</v>
      </c>
      <c r="K20" s="186">
        <f t="shared" si="11"/>
        <v>4531.9279999999999</v>
      </c>
      <c r="L20" s="182">
        <f t="shared" si="12"/>
        <v>4.9727362004926725</v>
      </c>
      <c r="M20" s="181">
        <f t="shared" si="7"/>
        <v>693.32399999999996</v>
      </c>
      <c r="N20" s="186">
        <f t="shared" si="7"/>
        <v>2302.462</v>
      </c>
      <c r="O20" s="182">
        <f t="shared" si="8"/>
        <v>3.3209033583144389</v>
      </c>
      <c r="P20" s="177"/>
      <c r="Q20" s="178"/>
      <c r="R20" s="187">
        <f t="shared" si="15"/>
        <v>1604.6790000000001</v>
      </c>
      <c r="S20" s="188">
        <f>E20+K20+N20</f>
        <v>6834.3899999999994</v>
      </c>
      <c r="T20" s="183">
        <f t="shared" si="9"/>
        <v>4.2590387236325764</v>
      </c>
      <c r="U20" s="176">
        <f t="shared" si="4"/>
        <v>5.1108464683590915</v>
      </c>
      <c r="V20" s="122"/>
      <c r="W20" s="13"/>
      <c r="X20" s="13"/>
      <c r="Y20" s="133">
        <v>911.35500000000002</v>
      </c>
      <c r="Z20" s="68">
        <v>3396.7170000000001</v>
      </c>
      <c r="AA20" s="53">
        <v>1.423</v>
      </c>
      <c r="AB20" s="52">
        <v>1135.211</v>
      </c>
      <c r="AC20" s="19">
        <f t="shared" si="13"/>
        <v>911.35500000000002</v>
      </c>
      <c r="AD20" s="19">
        <f t="shared" si="14"/>
        <v>4531.9279999999999</v>
      </c>
      <c r="AE20" s="48"/>
      <c r="AF20" s="27">
        <v>693.32399999999996</v>
      </c>
      <c r="AG20" s="27">
        <v>1471.36</v>
      </c>
      <c r="AH20" s="27">
        <v>1.042</v>
      </c>
      <c r="AI20" s="27">
        <v>831.10199999999998</v>
      </c>
      <c r="AJ20" s="4">
        <f t="shared" si="5"/>
        <v>693.32399999999996</v>
      </c>
      <c r="AK20" s="87">
        <f>AG20+AI20</f>
        <v>2302.462</v>
      </c>
    </row>
    <row r="21" spans="1:37" ht="15.75" x14ac:dyDescent="0.25">
      <c r="A21" s="371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1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371"/>
      <c r="B22" s="168" t="s">
        <v>74</v>
      </c>
      <c r="C22" s="169">
        <v>300</v>
      </c>
      <c r="D22" s="189">
        <f>SUM(D23:D29)</f>
        <v>72340.563999999998</v>
      </c>
      <c r="E22" s="189">
        <f>E23+E24+E25+E26+E27+E28+E29</f>
        <v>373268.967</v>
      </c>
      <c r="F22" s="183">
        <f t="shared" ref="F22:F30" si="16">E22/D22</f>
        <v>5.1598846671972316</v>
      </c>
      <c r="G22" s="189">
        <f>G23+G24+G25+G26+G27+G28+G29</f>
        <v>2607.5940000000001</v>
      </c>
      <c r="H22" s="189">
        <f>H23+H24+H25+H26+H27+H28+H29</f>
        <v>14117.679</v>
      </c>
      <c r="I22" s="176">
        <f>H22/G22</f>
        <v>5.4140633089353631</v>
      </c>
      <c r="J22" s="170">
        <f>J23+J24+J25+J26+J27+J28+J29</f>
        <v>2300.9720000000002</v>
      </c>
      <c r="K22" s="175">
        <f>SUM(K23:K29)</f>
        <v>10355.77</v>
      </c>
      <c r="L22" s="173">
        <f t="shared" si="12"/>
        <v>4.5006067001249903</v>
      </c>
      <c r="M22" s="174">
        <f>SUM(M23:M29)</f>
        <v>2885.0190000000002</v>
      </c>
      <c r="N22" s="175">
        <f>SUM(N23:N29)</f>
        <v>9920.7459999999992</v>
      </c>
      <c r="O22" s="173">
        <f t="shared" si="8"/>
        <v>3.4387108022512152</v>
      </c>
      <c r="P22" s="177"/>
      <c r="Q22" s="178"/>
      <c r="R22" s="174">
        <f>M22+J22+G22+D22</f>
        <v>80134.149000000005</v>
      </c>
      <c r="S22" s="175">
        <f>N22+K22+H22+E22</f>
        <v>407663.16200000001</v>
      </c>
      <c r="T22" s="173">
        <f t="shared" si="9"/>
        <v>5.0872588913373251</v>
      </c>
      <c r="U22" s="176">
        <f t="shared" si="4"/>
        <v>6.1047106696047901</v>
      </c>
      <c r="V22" s="123"/>
      <c r="W22" s="12"/>
      <c r="X22" s="12"/>
      <c r="Y22" s="134">
        <f t="shared" ref="Y22:AB22" si="17">Y23+Y24+Y25+Y26+Y27+Y28+Y29</f>
        <v>2300.9720000000002</v>
      </c>
      <c r="Z22" s="74">
        <f t="shared" si="17"/>
        <v>8755.1319999999996</v>
      </c>
      <c r="AA22" s="74">
        <f t="shared" si="17"/>
        <v>2.0090000000000003</v>
      </c>
      <c r="AB22" s="74">
        <f t="shared" si="17"/>
        <v>1600.6379999999999</v>
      </c>
      <c r="AC22" s="19">
        <f t="shared" si="13"/>
        <v>2300.9720000000002</v>
      </c>
      <c r="AD22" s="19">
        <f>Z22+AB22</f>
        <v>10355.77</v>
      </c>
      <c r="AE22" s="48"/>
      <c r="AF22" s="74">
        <f t="shared" ref="AF22:AJ22" si="18">AF23+AF24+AF25+AF26+AF27+AF28+AF29</f>
        <v>2885.0190000000002</v>
      </c>
      <c r="AG22" s="74">
        <f t="shared" si="18"/>
        <v>6350.018</v>
      </c>
      <c r="AH22" s="74">
        <f t="shared" si="18"/>
        <v>4.1950000000000003</v>
      </c>
      <c r="AI22" s="74">
        <f t="shared" si="18"/>
        <v>3570.7280000000001</v>
      </c>
      <c r="AJ22" s="52">
        <f t="shared" si="18"/>
        <v>2885.0190000000002</v>
      </c>
      <c r="AK22" s="87">
        <f>AG22+AI22</f>
        <v>9920.7459999999992</v>
      </c>
    </row>
    <row r="23" spans="1:37" ht="15.75" x14ac:dyDescent="0.25">
      <c r="A23" s="371"/>
      <c r="B23" s="179" t="s">
        <v>7</v>
      </c>
      <c r="C23" s="180">
        <v>311</v>
      </c>
      <c r="D23" s="185">
        <v>7893.03</v>
      </c>
      <c r="E23" s="185">
        <v>38755.396999999997</v>
      </c>
      <c r="F23" s="183">
        <f t="shared" si="16"/>
        <v>4.9100785123076944</v>
      </c>
      <c r="G23" s="223">
        <v>0</v>
      </c>
      <c r="H23" s="223">
        <v>0</v>
      </c>
      <c r="I23" s="182"/>
      <c r="J23" s="181">
        <f>AC23</f>
        <v>201.24700000000001</v>
      </c>
      <c r="K23" s="181">
        <f>AD23</f>
        <v>928.65599999999995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8094.277</v>
      </c>
      <c r="S23" s="188">
        <f>N23+K23+H23+E23</f>
        <v>39684.053</v>
      </c>
      <c r="T23" s="183">
        <f t="shared" si="9"/>
        <v>4.9027297929141787</v>
      </c>
      <c r="U23" s="176">
        <f t="shared" si="4"/>
        <v>5.8832757514970142</v>
      </c>
      <c r="V23" s="122"/>
      <c r="W23" s="13"/>
      <c r="X23" s="13"/>
      <c r="Y23" s="133">
        <v>201.24700000000001</v>
      </c>
      <c r="Z23" s="68">
        <v>791.10699999999997</v>
      </c>
      <c r="AA23" s="53">
        <v>0.17299999999999999</v>
      </c>
      <c r="AB23" s="52">
        <v>137.54900000000001</v>
      </c>
      <c r="AC23" s="19">
        <f t="shared" si="13"/>
        <v>201.24700000000001</v>
      </c>
      <c r="AD23" s="19">
        <f t="shared" si="14"/>
        <v>928.65599999999995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371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 t="shared" si="11"/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371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371"/>
      <c r="B26" s="179" t="s">
        <v>10</v>
      </c>
      <c r="C26" s="180">
        <v>341</v>
      </c>
      <c r="D26" s="185">
        <v>40601.587</v>
      </c>
      <c r="E26" s="185">
        <v>205741.35399999999</v>
      </c>
      <c r="F26" s="183">
        <f t="shared" si="16"/>
        <v>5.0673229595680578</v>
      </c>
      <c r="G26" s="185">
        <v>2607.5940000000001</v>
      </c>
      <c r="H26" s="185">
        <v>14117.679</v>
      </c>
      <c r="I26" s="182">
        <f>H26/G26</f>
        <v>5.4140633089353631</v>
      </c>
      <c r="J26" s="181">
        <f t="shared" si="11"/>
        <v>1810.912</v>
      </c>
      <c r="K26" s="181">
        <f t="shared" si="19"/>
        <v>8094.3850000000002</v>
      </c>
      <c r="L26" s="182">
        <f t="shared" si="12"/>
        <v>4.4697837332791437</v>
      </c>
      <c r="M26" s="181">
        <f t="shared" si="7"/>
        <v>2390.904</v>
      </c>
      <c r="N26" s="186">
        <f t="shared" si="7"/>
        <v>8250.31</v>
      </c>
      <c r="O26" s="182">
        <f t="shared" si="8"/>
        <v>3.4507073475137435</v>
      </c>
      <c r="P26" s="177"/>
      <c r="Q26" s="178"/>
      <c r="R26" s="187">
        <f t="shared" si="15"/>
        <v>47410.997000000003</v>
      </c>
      <c r="S26" s="188">
        <f t="shared" si="15"/>
        <v>236203.728</v>
      </c>
      <c r="T26" s="183">
        <f t="shared" si="9"/>
        <v>4.9820451571604787</v>
      </c>
      <c r="U26" s="176">
        <f t="shared" si="4"/>
        <v>5.9784541885925746</v>
      </c>
      <c r="V26" s="122"/>
      <c r="W26" s="13"/>
      <c r="X26" s="13"/>
      <c r="Y26" s="133">
        <v>1810.912</v>
      </c>
      <c r="Z26" s="68">
        <v>6828.6940000000004</v>
      </c>
      <c r="AA26" s="53">
        <v>1.5880000000000001</v>
      </c>
      <c r="AB26" s="52">
        <v>1265.691</v>
      </c>
      <c r="AC26" s="19">
        <f t="shared" si="13"/>
        <v>1810.912</v>
      </c>
      <c r="AD26" s="19">
        <f t="shared" si="14"/>
        <v>8094.3850000000002</v>
      </c>
      <c r="AE26" s="48"/>
      <c r="AF26" s="29">
        <v>2390.904</v>
      </c>
      <c r="AG26" s="29">
        <v>5208.6859999999997</v>
      </c>
      <c r="AH26" s="29">
        <v>3.5310000000000001</v>
      </c>
      <c r="AI26" s="29">
        <v>3041.6239999999998</v>
      </c>
      <c r="AJ26" s="4">
        <f t="shared" si="5"/>
        <v>2390.904</v>
      </c>
      <c r="AK26" s="87">
        <f>AG26+AI26</f>
        <v>8250.31</v>
      </c>
    </row>
    <row r="27" spans="1:37" ht="15.75" x14ac:dyDescent="0.25">
      <c r="A27" s="371"/>
      <c r="B27" s="179" t="s">
        <v>11</v>
      </c>
      <c r="C27" s="180">
        <v>351</v>
      </c>
      <c r="D27" s="185">
        <v>1681.239</v>
      </c>
      <c r="E27" s="185">
        <v>8585.2649999999994</v>
      </c>
      <c r="F27" s="183">
        <f t="shared" si="16"/>
        <v>5.1065107340479248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1681.239</v>
      </c>
      <c r="S27" s="188">
        <f t="shared" si="15"/>
        <v>8585.2649999999994</v>
      </c>
      <c r="T27" s="183">
        <f t="shared" si="9"/>
        <v>5.1065107340479248</v>
      </c>
      <c r="U27" s="176">
        <f t="shared" si="4"/>
        <v>6.1278128808575092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371"/>
      <c r="B28" s="179" t="s">
        <v>12</v>
      </c>
      <c r="C28" s="180">
        <v>361</v>
      </c>
      <c r="D28" s="185">
        <v>22088.958999999999</v>
      </c>
      <c r="E28" s="185">
        <v>119809.56600000001</v>
      </c>
      <c r="F28" s="183">
        <f t="shared" si="16"/>
        <v>5.4239571000154427</v>
      </c>
      <c r="G28" s="223">
        <v>0</v>
      </c>
      <c r="H28" s="223">
        <v>0</v>
      </c>
      <c r="I28" s="182"/>
      <c r="J28" s="181">
        <f t="shared" si="11"/>
        <v>288.81299999999999</v>
      </c>
      <c r="K28" s="181">
        <f t="shared" si="19"/>
        <v>1332.7289999999998</v>
      </c>
      <c r="L28" s="182"/>
      <c r="M28" s="181">
        <f t="shared" si="7"/>
        <v>494.11500000000001</v>
      </c>
      <c r="N28" s="186">
        <f t="shared" si="7"/>
        <v>1670.4360000000001</v>
      </c>
      <c r="O28" s="182">
        <f t="shared" si="8"/>
        <v>3.3806623964056954</v>
      </c>
      <c r="P28" s="177"/>
      <c r="Q28" s="178"/>
      <c r="R28" s="187">
        <f t="shared" si="15"/>
        <v>22871.886999999999</v>
      </c>
      <c r="S28" s="188">
        <f>N28+K28+H28+E28</f>
        <v>122812.731</v>
      </c>
      <c r="T28" s="183">
        <f>S28/R28</f>
        <v>5.3695932915373357</v>
      </c>
      <c r="U28" s="176">
        <f t="shared" si="4"/>
        <v>6.4435119498448028</v>
      </c>
      <c r="V28" s="122"/>
      <c r="W28" s="13"/>
      <c r="X28" s="13"/>
      <c r="Y28" s="133">
        <v>288.81299999999999</v>
      </c>
      <c r="Z28" s="68">
        <v>1135.3309999999999</v>
      </c>
      <c r="AA28" s="53">
        <v>0.248</v>
      </c>
      <c r="AB28" s="52">
        <v>197.398</v>
      </c>
      <c r="AC28" s="19">
        <f t="shared" si="13"/>
        <v>288.81299999999999</v>
      </c>
      <c r="AD28" s="19">
        <f t="shared" si="14"/>
        <v>1332.7289999999998</v>
      </c>
      <c r="AE28" s="48"/>
      <c r="AF28" s="29">
        <v>494.11500000000001</v>
      </c>
      <c r="AG28" s="29">
        <v>1141.3320000000001</v>
      </c>
      <c r="AH28" s="29">
        <v>0.66400000000000003</v>
      </c>
      <c r="AI28" s="29">
        <v>529.10400000000004</v>
      </c>
      <c r="AJ28" s="4">
        <f t="shared" si="5"/>
        <v>494.11500000000001</v>
      </c>
      <c r="AK28" s="87">
        <f>AG28+AI28</f>
        <v>1670.4360000000001</v>
      </c>
    </row>
    <row r="29" spans="1:37" ht="15.75" x14ac:dyDescent="0.25">
      <c r="A29" s="371"/>
      <c r="B29" s="179" t="s">
        <v>13</v>
      </c>
      <c r="C29" s="180">
        <v>371</v>
      </c>
      <c r="D29" s="185">
        <v>75.748999999999995</v>
      </c>
      <c r="E29" s="185">
        <v>377.38499999999999</v>
      </c>
      <c r="F29" s="183">
        <f t="shared" si="16"/>
        <v>4.9820459676035327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75.748999999999995</v>
      </c>
      <c r="Q29" s="182">
        <f>E29</f>
        <v>377.38499999999999</v>
      </c>
      <c r="R29" s="182">
        <f t="shared" si="15"/>
        <v>75.748999999999995</v>
      </c>
      <c r="S29" s="182">
        <f>N29+K29+H29+E29</f>
        <v>377.38499999999999</v>
      </c>
      <c r="T29" s="182">
        <f>S29/R29</f>
        <v>4.9820459676035327</v>
      </c>
      <c r="U29" s="176">
        <f t="shared" si="4"/>
        <v>5.9784551611242387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371"/>
      <c r="B30" s="168" t="s">
        <v>15</v>
      </c>
      <c r="C30" s="169">
        <v>500</v>
      </c>
      <c r="D30" s="189">
        <v>79991.278000000006</v>
      </c>
      <c r="E30" s="189">
        <v>257495.57399999999</v>
      </c>
      <c r="F30" s="183">
        <f t="shared" si="16"/>
        <v>3.2190456314499687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79991.278000000006</v>
      </c>
      <c r="S30" s="175">
        <f>E30+H30+K30+N30</f>
        <v>257495.57399999999</v>
      </c>
      <c r="T30" s="176">
        <f>S30/R30</f>
        <v>3.2190456314499687</v>
      </c>
      <c r="U30" s="176">
        <f t="shared" si="4"/>
        <v>3.8628547577399623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72340.563999999998</v>
      </c>
      <c r="E31" s="155">
        <f>E22+E14</f>
        <v>373268.967</v>
      </c>
      <c r="F31" s="193">
        <f>E31/D31</f>
        <v>5.1598846671972316</v>
      </c>
      <c r="G31" s="155">
        <f>G22+G14</f>
        <v>2607.5940000000001</v>
      </c>
      <c r="H31" s="155">
        <f>H22+H14</f>
        <v>14117.679</v>
      </c>
      <c r="I31" s="193">
        <f>H31/G31</f>
        <v>5.4140633089353631</v>
      </c>
      <c r="J31" s="155">
        <f>J14+J22</f>
        <v>15233.516</v>
      </c>
      <c r="K31" s="155">
        <f>K14+K22</f>
        <v>69022.36</v>
      </c>
      <c r="L31" s="193">
        <f>K31/J31</f>
        <v>4.5309539833089092</v>
      </c>
      <c r="M31" s="155">
        <f>M6+M14+M22</f>
        <v>10354.393</v>
      </c>
      <c r="N31" s="155">
        <f>N6+N14+N22</f>
        <v>33762.773999999998</v>
      </c>
      <c r="O31" s="193">
        <f>N31/M31</f>
        <v>3.2607197737230948</v>
      </c>
      <c r="P31" s="194"/>
      <c r="Q31" s="195"/>
      <c r="R31" s="155">
        <f>R6+R14+R22</f>
        <v>100592.92600000001</v>
      </c>
      <c r="S31" s="155">
        <f>S6+S14+S22</f>
        <v>490492.14400000003</v>
      </c>
      <c r="T31" s="196">
        <f>S31/R31</f>
        <v>4.8760103071263678</v>
      </c>
      <c r="U31" s="176">
        <f t="shared" si="4"/>
        <v>5.8512123685516411</v>
      </c>
      <c r="V31" s="124"/>
      <c r="W31" s="14"/>
      <c r="X31" s="14"/>
      <c r="Y31" s="135">
        <f t="shared" ref="Y31:AD31" si="21">Y6+Y14+Y22</f>
        <v>15290.375</v>
      </c>
      <c r="Z31" s="23">
        <f t="shared" si="21"/>
        <v>52194.621999999988</v>
      </c>
      <c r="AA31" s="23">
        <f t="shared" si="21"/>
        <v>21.507999999999999</v>
      </c>
      <c r="AB31" s="23">
        <f t="shared" si="21"/>
        <v>17148.101999999999</v>
      </c>
      <c r="AC31" s="23">
        <f t="shared" si="21"/>
        <v>15290.375</v>
      </c>
      <c r="AD31" s="23">
        <f t="shared" si="21"/>
        <v>69342.724000000002</v>
      </c>
      <c r="AF31" s="23">
        <f>AF6+AF14+AF22</f>
        <v>10354.393</v>
      </c>
      <c r="AG31" s="23">
        <f t="shared" ref="AG31:AK31" si="22">AG6+AG14+AG22</f>
        <v>21308.846000000001</v>
      </c>
      <c r="AH31" s="23">
        <f t="shared" si="22"/>
        <v>14.657</v>
      </c>
      <c r="AI31" s="23">
        <f t="shared" si="22"/>
        <v>12453.928</v>
      </c>
      <c r="AJ31" s="23">
        <f t="shared" si="22"/>
        <v>10354.393</v>
      </c>
      <c r="AK31" s="23">
        <f t="shared" si="22"/>
        <v>33762.774000000005</v>
      </c>
    </row>
    <row r="32" spans="1:37" ht="30.75" customHeight="1" x14ac:dyDescent="0.25">
      <c r="B32" s="197" t="s">
        <v>22</v>
      </c>
      <c r="C32" s="198"/>
      <c r="D32" s="199">
        <f>SUM(D33:D39)</f>
        <v>72340.563999999998</v>
      </c>
      <c r="E32" s="199">
        <f>SUM(E33:E39)</f>
        <v>373268.967</v>
      </c>
      <c r="F32" s="193">
        <f t="shared" ref="F32:F39" si="23">E32/D32</f>
        <v>5.1598846671972316</v>
      </c>
      <c r="G32" s="199">
        <f>G31</f>
        <v>2607.5940000000001</v>
      </c>
      <c r="H32" s="199">
        <f t="shared" ref="H32:O32" si="24">H31</f>
        <v>14117.679</v>
      </c>
      <c r="I32" s="200">
        <f t="shared" si="24"/>
        <v>5.4140633089353631</v>
      </c>
      <c r="J32" s="199">
        <f t="shared" si="24"/>
        <v>15233.516</v>
      </c>
      <c r="K32" s="199">
        <f>K31</f>
        <v>69022.36</v>
      </c>
      <c r="L32" s="200">
        <f t="shared" si="24"/>
        <v>4.5309539833089092</v>
      </c>
      <c r="M32" s="199">
        <f t="shared" si="24"/>
        <v>10354.393</v>
      </c>
      <c r="N32" s="199">
        <f t="shared" si="24"/>
        <v>33762.773999999998</v>
      </c>
      <c r="O32" s="200">
        <f t="shared" si="24"/>
        <v>3.2607197737230948</v>
      </c>
      <c r="P32" s="201"/>
      <c r="Q32" s="201"/>
      <c r="R32" s="202">
        <f>R31</f>
        <v>100592.92600000001</v>
      </c>
      <c r="S32" s="202">
        <f t="shared" ref="S32:T32" si="25">S31</f>
        <v>490492.14400000003</v>
      </c>
      <c r="T32" s="203">
        <f t="shared" si="25"/>
        <v>4.8760103071263678</v>
      </c>
      <c r="U32" s="176">
        <f t="shared" si="4"/>
        <v>5.8512123685516411</v>
      </c>
      <c r="V32" s="15"/>
      <c r="W32" s="15"/>
      <c r="X32" s="15"/>
      <c r="Y32" s="72"/>
      <c r="Z32" s="72"/>
    </row>
    <row r="33" spans="1:34" ht="24.75" customHeight="1" x14ac:dyDescent="0.25">
      <c r="A33" s="366"/>
      <c r="B33" s="204" t="s">
        <v>7</v>
      </c>
      <c r="C33" s="180"/>
      <c r="D33" s="186">
        <f t="shared" ref="D33:E39" si="26">D7+D15+D23</f>
        <v>7893.03</v>
      </c>
      <c r="E33" s="186">
        <f t="shared" si="26"/>
        <v>38755.396999999997</v>
      </c>
      <c r="F33" s="182">
        <f t="shared" si="23"/>
        <v>4.9100785123076944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2300.3359999999998</v>
      </c>
      <c r="K33" s="186">
        <f>K7+K15+K23</f>
        <v>9880.43</v>
      </c>
      <c r="L33" s="182">
        <f t="shared" ref="L33:L38" si="28">K33/J33</f>
        <v>4.2952116560363365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10193.366</v>
      </c>
      <c r="S33" s="186">
        <f>S7+S15+S23</f>
        <v>48635.827000000005</v>
      </c>
      <c r="T33" s="182">
        <f>S33/R33</f>
        <v>4.7713215634560759</v>
      </c>
      <c r="U33" s="176">
        <f t="shared" si="4"/>
        <v>5.7255858761472913</v>
      </c>
      <c r="V33" s="115"/>
      <c r="W33" s="16"/>
      <c r="X33" s="16"/>
      <c r="Y33" s="70"/>
      <c r="Z33" s="70"/>
    </row>
    <row r="34" spans="1:34" ht="24.75" customHeight="1" x14ac:dyDescent="0.25">
      <c r="A34" s="366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366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367" t="s">
        <v>32</v>
      </c>
      <c r="AD35" s="367"/>
      <c r="AE35" s="367"/>
      <c r="AF35" s="367"/>
      <c r="AG35" s="367"/>
      <c r="AH35" s="367"/>
    </row>
    <row r="36" spans="1:34" ht="24.75" customHeight="1" x14ac:dyDescent="0.25">
      <c r="A36" s="366"/>
      <c r="B36" s="204" t="s">
        <v>10</v>
      </c>
      <c r="C36" s="180"/>
      <c r="D36" s="186">
        <f t="shared" si="26"/>
        <v>40601.587</v>
      </c>
      <c r="E36" s="186">
        <f t="shared" si="26"/>
        <v>205741.35399999999</v>
      </c>
      <c r="F36" s="182">
        <f t="shared" si="23"/>
        <v>5.0673229595680578</v>
      </c>
      <c r="G36" s="181">
        <f t="shared" si="27"/>
        <v>2607.5940000000001</v>
      </c>
      <c r="H36" s="186">
        <f t="shared" si="27"/>
        <v>14117.679</v>
      </c>
      <c r="I36" s="182">
        <f t="shared" ref="I36" si="32">H36/G36</f>
        <v>5.4140633089353631</v>
      </c>
      <c r="J36" s="181">
        <f t="shared" si="30"/>
        <v>11562.462000000001</v>
      </c>
      <c r="K36" s="186">
        <f>K10+K18+K26</f>
        <v>52446.252</v>
      </c>
      <c r="L36" s="182">
        <f t="shared" si="28"/>
        <v>4.5359069720618317</v>
      </c>
      <c r="M36" s="181">
        <f>M10+M18+M26</f>
        <v>9166.9539999999997</v>
      </c>
      <c r="N36" s="186">
        <f>N10+N18+N26</f>
        <v>29789.875999999997</v>
      </c>
      <c r="O36" s="182">
        <f t="shared" si="29"/>
        <v>3.2497027911343284</v>
      </c>
      <c r="P36" s="181" t="e">
        <f>P10+P18+P26+#REF!</f>
        <v>#REF!</v>
      </c>
      <c r="Q36" s="205" t="e">
        <f>Q10+Q18+Q26+#REF!</f>
        <v>#REF!</v>
      </c>
      <c r="R36" s="181">
        <f t="shared" si="31"/>
        <v>63938.597000000009</v>
      </c>
      <c r="S36" s="186">
        <f>S10+S18+S26</f>
        <v>302095.16099999996</v>
      </c>
      <c r="T36" s="182">
        <f t="shared" ref="T36" si="33">S36/R36</f>
        <v>4.7247699382581061</v>
      </c>
      <c r="U36" s="176">
        <f t="shared" si="4"/>
        <v>5.669723925909727</v>
      </c>
      <c r="V36" s="115"/>
      <c r="W36" s="16"/>
      <c r="X36" s="16"/>
      <c r="Y36" s="70"/>
      <c r="Z36" s="70"/>
      <c r="AC36" s="367"/>
      <c r="AD36" s="367"/>
      <c r="AE36" s="367"/>
      <c r="AF36" s="367"/>
      <c r="AG36" s="367"/>
      <c r="AH36" s="367"/>
    </row>
    <row r="37" spans="1:34" ht="24.75" customHeight="1" x14ac:dyDescent="0.25">
      <c r="A37" s="366"/>
      <c r="B37" s="204" t="s">
        <v>11</v>
      </c>
      <c r="C37" s="180"/>
      <c r="D37" s="186">
        <f t="shared" si="26"/>
        <v>1681.239</v>
      </c>
      <c r="E37" s="186">
        <f t="shared" si="26"/>
        <v>8585.2649999999994</v>
      </c>
      <c r="F37" s="182">
        <f t="shared" si="23"/>
        <v>5.1065107340479248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227.40899999999999</v>
      </c>
      <c r="K37" s="206">
        <f>K11+K19+K27</f>
        <v>1151.385</v>
      </c>
      <c r="L37" s="182">
        <f t="shared" si="28"/>
        <v>5.063058190309091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1908.6480000000001</v>
      </c>
      <c r="S37" s="186">
        <f>S11+S19+S27</f>
        <v>9736.65</v>
      </c>
      <c r="T37" s="182">
        <f>S37/R37</f>
        <v>5.1013335093741743</v>
      </c>
      <c r="U37" s="176">
        <f t="shared" si="4"/>
        <v>6.1216002112490093</v>
      </c>
      <c r="V37" s="115"/>
      <c r="W37" s="16"/>
      <c r="X37" s="16"/>
      <c r="Y37" s="70"/>
      <c r="Z37" s="70"/>
      <c r="AC37" s="367"/>
      <c r="AD37" s="367"/>
      <c r="AE37" s="367"/>
      <c r="AF37" s="367"/>
      <c r="AG37" s="367"/>
      <c r="AH37" s="367"/>
    </row>
    <row r="38" spans="1:34" ht="24.75" customHeight="1" x14ac:dyDescent="0.25">
      <c r="A38" s="366"/>
      <c r="B38" s="204" t="s">
        <v>12</v>
      </c>
      <c r="C38" s="180"/>
      <c r="D38" s="186">
        <f t="shared" si="26"/>
        <v>22088.958999999999</v>
      </c>
      <c r="E38" s="186">
        <f t="shared" si="26"/>
        <v>119809.56600000001</v>
      </c>
      <c r="F38" s="182">
        <f t="shared" si="23"/>
        <v>5.4239571000154427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1200.1680000000001</v>
      </c>
      <c r="K38" s="186">
        <f>K12+K20+K28</f>
        <v>5864.6569999999992</v>
      </c>
      <c r="L38" s="182">
        <f t="shared" si="28"/>
        <v>4.8865300524593209</v>
      </c>
      <c r="M38" s="181">
        <f>M12+M20+M28</f>
        <v>1187.4389999999999</v>
      </c>
      <c r="N38" s="186">
        <f>N12+N20+N28</f>
        <v>3972.8980000000001</v>
      </c>
      <c r="O38" s="182">
        <f t="shared" si="29"/>
        <v>3.3457701827209654</v>
      </c>
      <c r="P38" s="181" t="e">
        <f>P12+P20+P28+#REF!</f>
        <v>#REF!</v>
      </c>
      <c r="Q38" s="205" t="e">
        <f>Q12+Q20+Q28+#REF!</f>
        <v>#REF!</v>
      </c>
      <c r="R38" s="181">
        <f t="shared" si="31"/>
        <v>24476.565999999999</v>
      </c>
      <c r="S38" s="186">
        <f>S12+S20+S28</f>
        <v>129647.121</v>
      </c>
      <c r="T38" s="182">
        <f>S38/R38</f>
        <v>5.2967855458155366</v>
      </c>
      <c r="U38" s="176">
        <f t="shared" si="4"/>
        <v>6.3561426549786439</v>
      </c>
      <c r="V38" s="115"/>
      <c r="W38" s="16"/>
      <c r="X38" s="16"/>
      <c r="Y38" s="70"/>
      <c r="Z38" s="70"/>
      <c r="AC38" s="367"/>
      <c r="AD38" s="367"/>
      <c r="AE38" s="367"/>
      <c r="AF38" s="367"/>
      <c r="AG38" s="367"/>
      <c r="AH38" s="367"/>
    </row>
    <row r="39" spans="1:34" ht="24.75" customHeight="1" x14ac:dyDescent="0.25">
      <c r="A39" s="366"/>
      <c r="B39" s="204" t="s">
        <v>13</v>
      </c>
      <c r="C39" s="207"/>
      <c r="D39" s="186">
        <f t="shared" si="26"/>
        <v>75.748999999999995</v>
      </c>
      <c r="E39" s="206">
        <f t="shared" si="26"/>
        <v>377.38499999999999</v>
      </c>
      <c r="F39" s="182">
        <f t="shared" si="23"/>
        <v>4.9820459676035327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75.748999999999995</v>
      </c>
      <c r="S39" s="186">
        <f>S13+S21+S29</f>
        <v>377.38499999999999</v>
      </c>
      <c r="T39" s="182">
        <f>S39/R39</f>
        <v>4.9820459676035327</v>
      </c>
      <c r="U39" s="176">
        <f t="shared" si="4"/>
        <v>5.9784551611242387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388" t="s">
        <v>75</v>
      </c>
      <c r="T44" s="388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BB35"/>
  <sheetViews>
    <sheetView zoomScale="70" zoomScaleNormal="70" workbookViewId="0">
      <selection activeCell="G26" sqref="G26"/>
    </sheetView>
  </sheetViews>
  <sheetFormatPr defaultRowHeight="15" x14ac:dyDescent="0.25"/>
  <cols>
    <col min="1" max="1" width="23.85546875" customWidth="1"/>
    <col min="2" max="2" width="11.85546875" customWidth="1"/>
    <col min="3" max="3" width="10.28515625" bestFit="1" customWidth="1"/>
    <col min="4" max="4" width="10.85546875" customWidth="1"/>
    <col min="5" max="5" width="10.5703125" customWidth="1"/>
    <col min="7" max="7" width="12" bestFit="1" customWidth="1"/>
    <col min="8" max="8" width="13.7109375" customWidth="1"/>
    <col min="9" max="9" width="9.140625" customWidth="1"/>
    <col min="10" max="10" width="11" customWidth="1"/>
    <col min="11" max="11" width="10.42578125" customWidth="1"/>
    <col min="12" max="15" width="10.5703125" customWidth="1"/>
    <col min="16" max="16" width="8.7109375" customWidth="1"/>
    <col min="17" max="17" width="12" customWidth="1"/>
    <col min="18" max="18" width="12.140625" customWidth="1"/>
    <col min="19" max="19" width="14.140625" style="94" customWidth="1"/>
    <col min="20" max="21" width="14.85546875" bestFit="1" customWidth="1"/>
    <col min="35" max="35" width="27.28515625" customWidth="1"/>
  </cols>
  <sheetData>
    <row r="1" spans="1:54" ht="16.5" customHeight="1" x14ac:dyDescent="0.25">
      <c r="A1" s="431"/>
      <c r="B1" s="431"/>
      <c r="C1" s="431"/>
      <c r="D1" s="431"/>
      <c r="E1" s="431"/>
      <c r="F1" s="431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3"/>
      <c r="T1" s="431" t="s">
        <v>54</v>
      </c>
      <c r="U1" s="431"/>
      <c r="AH1" s="411" t="s">
        <v>54</v>
      </c>
      <c r="AI1" s="411"/>
      <c r="AJ1" s="411"/>
      <c r="AK1" s="411"/>
      <c r="AL1" s="411"/>
    </row>
    <row r="2" spans="1:54" ht="16.5" customHeight="1" x14ac:dyDescent="0.25">
      <c r="A2" s="433" t="s">
        <v>67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AH2" s="113"/>
      <c r="AI2" s="113"/>
      <c r="AJ2" s="113"/>
      <c r="AK2" s="113"/>
      <c r="AL2" s="113"/>
    </row>
    <row r="3" spans="1:54" ht="16.5" customHeight="1" x14ac:dyDescent="0.2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AH3" s="113"/>
      <c r="AI3" s="113"/>
      <c r="AJ3" s="113"/>
      <c r="AK3" s="113"/>
      <c r="AL3" s="113"/>
    </row>
    <row r="4" spans="1:54" ht="18" customHeight="1" x14ac:dyDescent="0.25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Z4" s="411" t="s">
        <v>55</v>
      </c>
      <c r="BA4" s="411"/>
      <c r="BB4" s="411"/>
    </row>
    <row r="5" spans="1:54" ht="66" customHeight="1" x14ac:dyDescent="0.25">
      <c r="A5" s="78" t="s">
        <v>68</v>
      </c>
      <c r="B5" s="90">
        <v>43070</v>
      </c>
      <c r="C5" s="90">
        <v>43101</v>
      </c>
      <c r="D5" s="90">
        <v>43132</v>
      </c>
      <c r="E5" s="90">
        <v>43160</v>
      </c>
      <c r="F5" s="90">
        <v>43191</v>
      </c>
      <c r="G5" s="90">
        <v>43221</v>
      </c>
      <c r="H5" s="82">
        <v>43252</v>
      </c>
      <c r="I5" s="100">
        <v>42917</v>
      </c>
      <c r="J5" s="100">
        <v>42948</v>
      </c>
      <c r="K5" s="101">
        <v>42979</v>
      </c>
      <c r="L5" s="101">
        <v>43009</v>
      </c>
      <c r="M5" s="101">
        <v>43040</v>
      </c>
      <c r="N5" s="101">
        <v>43070</v>
      </c>
      <c r="O5" s="101" t="s">
        <v>60</v>
      </c>
      <c r="P5" s="103" t="s">
        <v>59</v>
      </c>
      <c r="Q5" s="103" t="s">
        <v>61</v>
      </c>
      <c r="R5" s="103" t="s">
        <v>62</v>
      </c>
      <c r="S5" s="100" t="s">
        <v>65</v>
      </c>
      <c r="T5" s="100" t="s">
        <v>64</v>
      </c>
      <c r="U5" s="100" t="s">
        <v>66</v>
      </c>
      <c r="V5" s="96"/>
      <c r="W5" s="96"/>
    </row>
    <row r="6" spans="1:54" ht="30" x14ac:dyDescent="0.25">
      <c r="A6" s="78" t="s">
        <v>56</v>
      </c>
      <c r="B6" s="109" t="e">
        <f>#REF!</f>
        <v>#REF!</v>
      </c>
      <c r="C6" s="109">
        <f>'январь 2020'!T42</f>
        <v>4.7291654540557015</v>
      </c>
      <c r="D6" s="109">
        <f>'Февраль 2020'!T41</f>
        <v>4.9061304427268215</v>
      </c>
      <c r="E6" s="110">
        <f>'март 2020'!T41</f>
        <v>4.6387424609860943</v>
      </c>
      <c r="F6" s="110" t="e">
        <f>#REF!</f>
        <v>#REF!</v>
      </c>
      <c r="G6" s="110" t="e">
        <f>#REF!</f>
        <v>#REF!</v>
      </c>
      <c r="H6" s="110" t="e">
        <f>#REF!</f>
        <v>#REF!</v>
      </c>
      <c r="I6" s="110" t="e">
        <f>#REF!</f>
        <v>#REF!</v>
      </c>
      <c r="J6" s="110" t="e">
        <f>#REF!</f>
        <v>#REF!</v>
      </c>
      <c r="K6" s="110" t="e">
        <f>#REF!</f>
        <v>#REF!</v>
      </c>
      <c r="L6" s="110" t="e">
        <f>#REF!</f>
        <v>#REF!</v>
      </c>
      <c r="M6" s="110" t="e">
        <f>#REF!</f>
        <v>#REF!</v>
      </c>
      <c r="N6" s="110" t="e">
        <f>#REF!</f>
        <v>#REF!</v>
      </c>
      <c r="O6" s="110" t="e">
        <f>#REF!</f>
        <v>#REF!</v>
      </c>
      <c r="P6" s="104" t="e">
        <f t="shared" ref="P6:P11" si="0">N6/B6*100</f>
        <v>#REF!</v>
      </c>
      <c r="Q6" s="104" t="e">
        <f>G6/B6*100</f>
        <v>#REF!</v>
      </c>
      <c r="R6" s="104" t="e">
        <f>G6/F6*100</f>
        <v>#REF!</v>
      </c>
      <c r="S6" s="114" t="e">
        <f>I6/H6*100</f>
        <v>#REF!</v>
      </c>
      <c r="T6" s="114" t="e">
        <f>I6/C6*100</f>
        <v>#REF!</v>
      </c>
      <c r="U6" s="114" t="e">
        <f>I6/B6*100</f>
        <v>#REF!</v>
      </c>
      <c r="V6" s="96"/>
      <c r="W6" s="96"/>
    </row>
    <row r="7" spans="1:54" ht="68.25" hidden="1" customHeight="1" x14ac:dyDescent="0.25">
      <c r="A7" s="78" t="s">
        <v>9</v>
      </c>
      <c r="B7" s="109" t="e">
        <f>#REF!</f>
        <v>#REF!</v>
      </c>
      <c r="C7" s="109">
        <f>'январь 2020'!T44</f>
        <v>0</v>
      </c>
      <c r="D7" s="109">
        <f>'Февраль 2020'!T43</f>
        <v>0</v>
      </c>
      <c r="E7" s="110">
        <f>'март 2020'!T43</f>
        <v>0</v>
      </c>
      <c r="F7" s="111" t="e">
        <f>#REF!</f>
        <v>#REF!</v>
      </c>
      <c r="G7" s="111" t="e">
        <f>#REF!</f>
        <v>#REF!</v>
      </c>
      <c r="H7" s="110" t="e">
        <f>#REF!</f>
        <v>#REF!</v>
      </c>
      <c r="I7" s="110" t="e">
        <f>#REF!</f>
        <v>#REF!</v>
      </c>
      <c r="J7" s="110" t="e">
        <f>#REF!</f>
        <v>#REF!</v>
      </c>
      <c r="K7" s="110" t="e">
        <f>#REF!</f>
        <v>#REF!</v>
      </c>
      <c r="L7" s="110" t="e">
        <f>#REF!</f>
        <v>#REF!</v>
      </c>
      <c r="M7" s="110" t="e">
        <f>#REF!</f>
        <v>#REF!</v>
      </c>
      <c r="N7" s="110" t="e">
        <f>#REF!</f>
        <v>#REF!</v>
      </c>
      <c r="O7" s="110" t="e">
        <f>#REF!</f>
        <v>#REF!</v>
      </c>
      <c r="P7" s="104" t="e">
        <f t="shared" si="0"/>
        <v>#REF!</v>
      </c>
      <c r="Q7" s="104" t="e">
        <f>G7/B7*100</f>
        <v>#REF!</v>
      </c>
      <c r="R7" s="104" t="e">
        <f t="shared" ref="R7:R11" si="1">G7/F7*100</f>
        <v>#REF!</v>
      </c>
      <c r="S7" s="114" t="e">
        <f t="shared" ref="S7:S10" si="2">I7/H7*100</f>
        <v>#REF!</v>
      </c>
      <c r="T7" s="114" t="e">
        <f t="shared" ref="T7:T11" si="3">I7/C7*100</f>
        <v>#REF!</v>
      </c>
      <c r="U7" s="114" t="e">
        <f t="shared" ref="U7:U11" si="4">I7/B7*100</f>
        <v>#REF!</v>
      </c>
    </row>
    <row r="8" spans="1:54" ht="28.5" customHeight="1" x14ac:dyDescent="0.25">
      <c r="A8" s="78" t="s">
        <v>10</v>
      </c>
      <c r="B8" s="109" t="e">
        <f>#REF!</f>
        <v>#REF!</v>
      </c>
      <c r="C8" s="109">
        <f>'январь 2020'!T45</f>
        <v>4.8024752041102374</v>
      </c>
      <c r="D8" s="109">
        <f>'Февраль 2020'!T44</f>
        <v>4.9537552693022331</v>
      </c>
      <c r="E8" s="110">
        <f>'март 2020'!T44</f>
        <v>4.6577746422268227</v>
      </c>
      <c r="F8" s="111" t="e">
        <f>#REF!</f>
        <v>#REF!</v>
      </c>
      <c r="G8" s="111" t="e">
        <f>#REF!</f>
        <v>#REF!</v>
      </c>
      <c r="H8" s="110" t="e">
        <f>#REF!</f>
        <v>#REF!</v>
      </c>
      <c r="I8" s="110" t="e">
        <f>#REF!</f>
        <v>#REF!</v>
      </c>
      <c r="J8" s="111" t="e">
        <f>#REF!</f>
        <v>#REF!</v>
      </c>
      <c r="K8" s="110" t="e">
        <f>#REF!</f>
        <v>#REF!</v>
      </c>
      <c r="L8" s="110" t="e">
        <f>#REF!</f>
        <v>#REF!</v>
      </c>
      <c r="M8" s="110" t="e">
        <f>#REF!</f>
        <v>#REF!</v>
      </c>
      <c r="N8" s="110" t="e">
        <f>#REF!</f>
        <v>#REF!</v>
      </c>
      <c r="O8" s="110" t="e">
        <f>#REF!</f>
        <v>#REF!</v>
      </c>
      <c r="P8" s="104" t="e">
        <f t="shared" si="0"/>
        <v>#REF!</v>
      </c>
      <c r="Q8" s="104" t="e">
        <f t="shared" ref="Q8:Q11" si="5">G8/B8*100</f>
        <v>#REF!</v>
      </c>
      <c r="R8" s="104" t="e">
        <f t="shared" si="1"/>
        <v>#REF!</v>
      </c>
      <c r="S8" s="114" t="e">
        <f t="shared" si="2"/>
        <v>#REF!</v>
      </c>
      <c r="T8" s="114" t="e">
        <f t="shared" si="3"/>
        <v>#REF!</v>
      </c>
      <c r="U8" s="114" t="e">
        <f t="shared" si="4"/>
        <v>#REF!</v>
      </c>
    </row>
    <row r="9" spans="1:54" ht="30" x14ac:dyDescent="0.25">
      <c r="A9" s="78" t="s">
        <v>11</v>
      </c>
      <c r="B9" s="109" t="e">
        <f>#REF!</f>
        <v>#REF!</v>
      </c>
      <c r="C9" s="109">
        <f>'январь 2020'!T46</f>
        <v>5.054533372073621</v>
      </c>
      <c r="D9" s="109">
        <f>'Февраль 2020'!T45</f>
        <v>5.3172436422000571</v>
      </c>
      <c r="E9" s="110">
        <f>'март 2020'!T45</f>
        <v>5.0147370685988504</v>
      </c>
      <c r="F9" s="111" t="e">
        <f>#REF!</f>
        <v>#REF!</v>
      </c>
      <c r="G9" s="111" t="e">
        <f>#REF!</f>
        <v>#REF!</v>
      </c>
      <c r="H9" s="110" t="e">
        <f>#REF!</f>
        <v>#REF!</v>
      </c>
      <c r="I9" s="110" t="e">
        <f>#REF!</f>
        <v>#REF!</v>
      </c>
      <c r="J9" s="111" t="e">
        <f>#REF!</f>
        <v>#REF!</v>
      </c>
      <c r="K9" s="110" t="e">
        <f>#REF!</f>
        <v>#REF!</v>
      </c>
      <c r="L9" s="110" t="e">
        <f>#REF!</f>
        <v>#REF!</v>
      </c>
      <c r="M9" s="110" t="e">
        <f>#REF!</f>
        <v>#REF!</v>
      </c>
      <c r="N9" s="110" t="e">
        <f>#REF!</f>
        <v>#REF!</v>
      </c>
      <c r="O9" s="110" t="e">
        <f>#REF!</f>
        <v>#REF!</v>
      </c>
      <c r="P9" s="104" t="e">
        <f t="shared" si="0"/>
        <v>#REF!</v>
      </c>
      <c r="Q9" s="104" t="e">
        <f t="shared" si="5"/>
        <v>#REF!</v>
      </c>
      <c r="R9" s="104" t="e">
        <f t="shared" si="1"/>
        <v>#REF!</v>
      </c>
      <c r="S9" s="114" t="e">
        <f t="shared" si="2"/>
        <v>#REF!</v>
      </c>
      <c r="T9" s="114" t="e">
        <f t="shared" si="3"/>
        <v>#REF!</v>
      </c>
      <c r="U9" s="114" t="e">
        <f t="shared" si="4"/>
        <v>#REF!</v>
      </c>
    </row>
    <row r="10" spans="1:54" ht="30" x14ac:dyDescent="0.25">
      <c r="A10" s="78" t="s">
        <v>12</v>
      </c>
      <c r="B10" s="109" t="e">
        <f>#REF!</f>
        <v>#REF!</v>
      </c>
      <c r="C10" s="109">
        <f>'январь 2020'!T47</f>
        <v>5.2784639634077379</v>
      </c>
      <c r="D10" s="109">
        <f>'Февраль 2020'!T46</f>
        <v>5.442188360621401</v>
      </c>
      <c r="E10" s="110">
        <f>'март 2020'!T46</f>
        <v>5.1415950909785799</v>
      </c>
      <c r="F10" s="111" t="e">
        <f>#REF!</f>
        <v>#REF!</v>
      </c>
      <c r="G10" s="111" t="e">
        <f>#REF!</f>
        <v>#REF!</v>
      </c>
      <c r="H10" s="110" t="e">
        <f>#REF!</f>
        <v>#REF!</v>
      </c>
      <c r="I10" s="110" t="e">
        <f>#REF!</f>
        <v>#REF!</v>
      </c>
      <c r="J10" s="111" t="e">
        <f>#REF!</f>
        <v>#REF!</v>
      </c>
      <c r="K10" s="110" t="e">
        <f>#REF!</f>
        <v>#REF!</v>
      </c>
      <c r="L10" s="110" t="e">
        <f>#REF!</f>
        <v>#REF!</v>
      </c>
      <c r="M10" s="110" t="e">
        <f>#REF!</f>
        <v>#REF!</v>
      </c>
      <c r="N10" s="110" t="e">
        <f>#REF!</f>
        <v>#REF!</v>
      </c>
      <c r="O10" s="110" t="e">
        <f>#REF!</f>
        <v>#REF!</v>
      </c>
      <c r="P10" s="104" t="e">
        <f t="shared" si="0"/>
        <v>#REF!</v>
      </c>
      <c r="Q10" s="104" t="e">
        <f t="shared" si="5"/>
        <v>#REF!</v>
      </c>
      <c r="R10" s="104" t="e">
        <f t="shared" si="1"/>
        <v>#REF!</v>
      </c>
      <c r="S10" s="114" t="e">
        <f t="shared" si="2"/>
        <v>#REF!</v>
      </c>
      <c r="T10" s="114" t="e">
        <f t="shared" si="3"/>
        <v>#REF!</v>
      </c>
      <c r="U10" s="114" t="e">
        <f t="shared" si="4"/>
        <v>#REF!</v>
      </c>
    </row>
    <row r="11" spans="1:54" ht="85.5" x14ac:dyDescent="0.25">
      <c r="A11" s="79" t="s">
        <v>52</v>
      </c>
      <c r="B11" s="109" t="e">
        <f>#REF!</f>
        <v>#REF!</v>
      </c>
      <c r="C11" s="109">
        <f>'январь 2020'!T39</f>
        <v>4.907520621799657</v>
      </c>
      <c r="D11" s="109">
        <f>'Февраль 2020'!T39</f>
        <v>5.0724875886541358</v>
      </c>
      <c r="E11" s="111">
        <f>'март 2020'!T39</f>
        <v>4.7709179372228983</v>
      </c>
      <c r="F11" s="111" t="e">
        <f>#REF!</f>
        <v>#REF!</v>
      </c>
      <c r="G11" s="111" t="e">
        <f>#REF!</f>
        <v>#REF!</v>
      </c>
      <c r="H11" s="110" t="e">
        <f>#REF!</f>
        <v>#REF!</v>
      </c>
      <c r="I11" s="110" t="e">
        <f>#REF!</f>
        <v>#REF!</v>
      </c>
      <c r="J11" s="111" t="e">
        <f>#REF!</f>
        <v>#REF!</v>
      </c>
      <c r="K11" s="110" t="e">
        <f>#REF!</f>
        <v>#REF!</v>
      </c>
      <c r="L11" s="110" t="e">
        <f>#REF!</f>
        <v>#REF!</v>
      </c>
      <c r="M11" s="110" t="e">
        <f>#REF!</f>
        <v>#REF!</v>
      </c>
      <c r="N11" s="110" t="e">
        <f>#REF!</f>
        <v>#REF!</v>
      </c>
      <c r="O11" s="110" t="e">
        <f>#REF!</f>
        <v>#REF!</v>
      </c>
      <c r="P11" s="104" t="e">
        <f t="shared" si="0"/>
        <v>#REF!</v>
      </c>
      <c r="Q11" s="104" t="e">
        <f t="shared" si="5"/>
        <v>#REF!</v>
      </c>
      <c r="R11" s="104" t="e">
        <f t="shared" si="1"/>
        <v>#REF!</v>
      </c>
      <c r="S11" s="114" t="e">
        <f>I11/H11*100</f>
        <v>#REF!</v>
      </c>
      <c r="T11" s="114" t="e">
        <f t="shared" si="3"/>
        <v>#REF!</v>
      </c>
      <c r="U11" s="114" t="e">
        <f t="shared" si="4"/>
        <v>#REF!</v>
      </c>
    </row>
    <row r="14" spans="1:54" ht="15.75" customHeight="1" x14ac:dyDescent="0.25">
      <c r="A14" s="433" t="s">
        <v>58</v>
      </c>
      <c r="B14" s="433"/>
      <c r="C14" s="433"/>
      <c r="D14" s="433"/>
      <c r="E14" s="433"/>
      <c r="F14" s="433"/>
      <c r="G14" s="433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93"/>
    </row>
    <row r="15" spans="1:54" ht="15.75" thickBot="1" x14ac:dyDescent="0.3">
      <c r="Q15" t="e">
        <f>G10/F10*100</f>
        <v>#REF!</v>
      </c>
    </row>
    <row r="16" spans="1:54" ht="15.75" thickBot="1" x14ac:dyDescent="0.3">
      <c r="A16" s="81"/>
      <c r="B16" s="80">
        <v>43070</v>
      </c>
      <c r="C16" s="65">
        <v>43101</v>
      </c>
      <c r="D16" s="65">
        <v>43132</v>
      </c>
      <c r="E16" s="65">
        <v>43160</v>
      </c>
      <c r="F16" s="65">
        <v>43191</v>
      </c>
      <c r="G16" s="65">
        <v>43221</v>
      </c>
      <c r="H16" s="141">
        <v>43252</v>
      </c>
      <c r="I16" s="141">
        <v>43282</v>
      </c>
      <c r="J16" s="141">
        <v>43313</v>
      </c>
      <c r="K16" s="141">
        <v>43344</v>
      </c>
      <c r="L16" s="141">
        <v>43374</v>
      </c>
      <c r="M16" s="141">
        <v>43405</v>
      </c>
      <c r="N16" s="141">
        <v>43435</v>
      </c>
      <c r="O16" s="107"/>
      <c r="Q16" t="e">
        <f>Q15-100</f>
        <v>#REF!</v>
      </c>
      <c r="S16"/>
    </row>
    <row r="17" spans="1:34" ht="50.25" customHeight="1" thickBot="1" x14ac:dyDescent="0.3">
      <c r="A17" s="92">
        <v>2017</v>
      </c>
      <c r="B17" s="83" t="e">
        <f>B11</f>
        <v>#REF!</v>
      </c>
      <c r="C17" s="84">
        <f>C11</f>
        <v>4.907520621799657</v>
      </c>
      <c r="D17" s="85">
        <f t="shared" ref="D17" si="6">D11</f>
        <v>5.0724875886541358</v>
      </c>
      <c r="E17" s="85">
        <f>E11</f>
        <v>4.7709179372228983</v>
      </c>
      <c r="F17" s="85" t="e">
        <f t="shared" ref="F17:G17" si="7">F11</f>
        <v>#REF!</v>
      </c>
      <c r="G17" s="85" t="e">
        <f t="shared" si="7"/>
        <v>#REF!</v>
      </c>
      <c r="H17" s="85" t="e">
        <f t="shared" ref="H17:N17" si="8">H11</f>
        <v>#REF!</v>
      </c>
      <c r="I17" s="85" t="e">
        <f t="shared" si="8"/>
        <v>#REF!</v>
      </c>
      <c r="J17" s="106" t="e">
        <f t="shared" si="8"/>
        <v>#REF!</v>
      </c>
      <c r="K17" s="102" t="e">
        <f t="shared" si="8"/>
        <v>#REF!</v>
      </c>
      <c r="L17" s="102" t="e">
        <f t="shared" si="8"/>
        <v>#REF!</v>
      </c>
      <c r="M17" s="102" t="e">
        <f>M11</f>
        <v>#REF!</v>
      </c>
      <c r="N17" s="102" t="e">
        <f t="shared" si="8"/>
        <v>#REF!</v>
      </c>
      <c r="O17" s="108"/>
      <c r="S17"/>
    </row>
    <row r="19" spans="1:34" ht="24.75" customHeight="1" x14ac:dyDescent="0.25"/>
    <row r="20" spans="1:34" ht="113.25" customHeight="1" x14ac:dyDescent="0.25">
      <c r="I20" t="e">
        <f>I17/H17*100</f>
        <v>#REF!</v>
      </c>
    </row>
    <row r="21" spans="1:34" ht="15" customHeight="1" x14ac:dyDescent="0.25"/>
    <row r="26" spans="1:34" ht="30" x14ac:dyDescent="0.25">
      <c r="A26" s="55"/>
      <c r="B26" s="59" t="s">
        <v>39</v>
      </c>
      <c r="C26" s="59" t="s">
        <v>40</v>
      </c>
      <c r="D26" s="59" t="s">
        <v>41</v>
      </c>
      <c r="E26" s="59" t="s">
        <v>42</v>
      </c>
      <c r="F26" s="59" t="s">
        <v>43</v>
      </c>
      <c r="G26" s="59" t="s">
        <v>44</v>
      </c>
      <c r="H26" s="59" t="s">
        <v>45</v>
      </c>
      <c r="I26" s="59" t="s">
        <v>46</v>
      </c>
      <c r="J26" s="59" t="s">
        <v>47</v>
      </c>
      <c r="K26" s="59" t="s">
        <v>48</v>
      </c>
      <c r="L26" s="59"/>
      <c r="M26" s="59"/>
      <c r="N26" s="59"/>
      <c r="O26" s="59"/>
      <c r="P26" s="59" t="s">
        <v>49</v>
      </c>
      <c r="Q26" s="59" t="s">
        <v>50</v>
      </c>
      <c r="R26" s="62" t="s">
        <v>51</v>
      </c>
    </row>
    <row r="27" spans="1:34" ht="63.75" x14ac:dyDescent="0.25">
      <c r="A27" s="60" t="s">
        <v>33</v>
      </c>
      <c r="B27" s="61">
        <v>2.9735620941682965</v>
      </c>
      <c r="C27" s="61">
        <v>2.9443985041045608</v>
      </c>
      <c r="D27" s="61">
        <v>3.0689529839691616</v>
      </c>
      <c r="E27" s="61">
        <v>2.9806085376629921</v>
      </c>
      <c r="F27" s="61">
        <v>2.9707672261622737</v>
      </c>
      <c r="G27" s="61">
        <v>2.9393169535827477</v>
      </c>
      <c r="H27" s="61">
        <v>3.0581648233075698</v>
      </c>
      <c r="I27" s="61">
        <v>3.5524102965143673</v>
      </c>
      <c r="J27" s="61">
        <v>3.5481371524793857</v>
      </c>
      <c r="K27" s="61">
        <v>3.42086150414353</v>
      </c>
      <c r="L27" s="61"/>
      <c r="M27" s="61"/>
      <c r="N27" s="61"/>
      <c r="O27" s="61"/>
      <c r="P27" s="61">
        <v>3.3356940208149641</v>
      </c>
      <c r="Q27" s="61">
        <v>3.2311771757756027</v>
      </c>
      <c r="R27" s="63">
        <v>3.2436167283173032</v>
      </c>
      <c r="T27" s="432" t="s">
        <v>53</v>
      </c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</row>
    <row r="28" spans="1:34" ht="38.25" x14ac:dyDescent="0.25">
      <c r="A28" s="55" t="s">
        <v>34</v>
      </c>
      <c r="B28" s="58">
        <v>2.6704647010216025</v>
      </c>
      <c r="C28" s="58">
        <v>2.4550838947776015</v>
      </c>
      <c r="D28" s="58">
        <v>2.6714090200211906</v>
      </c>
      <c r="E28" s="58">
        <v>2.6788112849971966</v>
      </c>
      <c r="F28" s="58">
        <v>2.6500516950792399</v>
      </c>
      <c r="G28" s="58">
        <v>2.752512013696081</v>
      </c>
      <c r="H28" s="58">
        <v>2.7164349948522619</v>
      </c>
      <c r="I28" s="58">
        <v>3.2120238704635455</v>
      </c>
      <c r="J28" s="58">
        <v>3.2397244041726969</v>
      </c>
      <c r="K28" s="58">
        <v>3.0971227198502009</v>
      </c>
      <c r="L28" s="58"/>
      <c r="M28" s="58"/>
      <c r="N28" s="58"/>
      <c r="O28" s="58"/>
      <c r="P28" s="58">
        <v>3.0223006270654103</v>
      </c>
      <c r="Q28" s="58">
        <v>2.9074930241130112</v>
      </c>
      <c r="R28" s="64">
        <v>2.9270421200620311</v>
      </c>
      <c r="S28" s="95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</row>
    <row r="29" spans="1:34" ht="38.25" x14ac:dyDescent="0.25">
      <c r="A29" s="55" t="s">
        <v>35</v>
      </c>
      <c r="B29" s="58">
        <v>3.0598560240704353</v>
      </c>
      <c r="C29" s="58">
        <v>2.9997837599652728</v>
      </c>
      <c r="D29" s="58">
        <v>3.1397689152290345</v>
      </c>
      <c r="E29" s="58">
        <v>2.9954158904005084</v>
      </c>
      <c r="F29" s="58">
        <v>3.0497056639020936</v>
      </c>
      <c r="G29" s="58">
        <v>3.0521686128229621</v>
      </c>
      <c r="H29" s="58">
        <v>3.1213207109204837</v>
      </c>
      <c r="I29" s="58">
        <v>3.5940212849836559</v>
      </c>
      <c r="J29" s="58">
        <v>3.597201972966638</v>
      </c>
      <c r="K29" s="58">
        <v>3.4279629056307925</v>
      </c>
      <c r="L29" s="58"/>
      <c r="M29" s="58"/>
      <c r="N29" s="58"/>
      <c r="O29" s="58"/>
      <c r="P29" s="58">
        <v>3.3456043328351983</v>
      </c>
      <c r="Q29" s="58">
        <v>3.2075976345396557</v>
      </c>
      <c r="R29" s="64">
        <v>3.254171539697774</v>
      </c>
      <c r="S29" s="95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</row>
    <row r="30" spans="1:34" ht="38.25" x14ac:dyDescent="0.25">
      <c r="A30" s="55" t="s">
        <v>36</v>
      </c>
      <c r="B30" s="58">
        <v>2.9965589157824488</v>
      </c>
      <c r="C30" s="58">
        <v>2.9681587546675829</v>
      </c>
      <c r="D30" s="58">
        <v>3.116540534766389</v>
      </c>
      <c r="E30" s="58">
        <v>3.1831075312936932</v>
      </c>
      <c r="F30" s="58">
        <v>3.07381764326828</v>
      </c>
      <c r="G30" s="58">
        <v>2.9893754893964428</v>
      </c>
      <c r="H30" s="58">
        <v>3.1173981393794721</v>
      </c>
      <c r="I30" s="58">
        <v>3.4203687565578704</v>
      </c>
      <c r="J30" s="58">
        <v>3.4068908343797255</v>
      </c>
      <c r="K30" s="58">
        <v>3.3810390751322812</v>
      </c>
      <c r="L30" s="58"/>
      <c r="M30" s="58"/>
      <c r="N30" s="58"/>
      <c r="O30" s="58"/>
      <c r="P30" s="58">
        <v>3.6169480013842228</v>
      </c>
      <c r="Q30" s="58">
        <v>3.2920285241212643</v>
      </c>
      <c r="R30" s="64">
        <v>3.3389378711505708</v>
      </c>
      <c r="S30" s="95"/>
      <c r="T30" s="432"/>
      <c r="U30" s="432"/>
      <c r="V30" s="432"/>
      <c r="W30" s="432"/>
      <c r="X30" s="432"/>
      <c r="Y30" s="432"/>
      <c r="Z30" s="432"/>
      <c r="AA30" s="432"/>
      <c r="AB30" s="432"/>
      <c r="AC30" s="432"/>
      <c r="AD30" s="432"/>
      <c r="AE30" s="432"/>
      <c r="AF30" s="432"/>
      <c r="AG30" s="432"/>
      <c r="AH30" s="432"/>
    </row>
    <row r="31" spans="1:34" ht="127.5" x14ac:dyDescent="0.25">
      <c r="A31" s="56" t="s">
        <v>37</v>
      </c>
      <c r="B31" s="58">
        <v>2.97</v>
      </c>
      <c r="C31" s="58">
        <v>2.97</v>
      </c>
      <c r="D31" s="58">
        <v>2.97</v>
      </c>
      <c r="E31" s="58">
        <v>2.97</v>
      </c>
      <c r="F31" s="58">
        <v>2.97</v>
      </c>
      <c r="G31" s="58">
        <v>2.97</v>
      </c>
      <c r="H31" s="58">
        <v>2.97</v>
      </c>
      <c r="I31" s="58">
        <v>3.15</v>
      </c>
      <c r="J31" s="58">
        <v>3.15</v>
      </c>
      <c r="K31" s="58">
        <v>3.15</v>
      </c>
      <c r="L31" s="58"/>
      <c r="M31" s="58"/>
      <c r="N31" s="58"/>
      <c r="O31" s="58"/>
      <c r="P31" s="58">
        <v>3.15</v>
      </c>
      <c r="Q31" s="58">
        <v>3.15</v>
      </c>
      <c r="R31" s="64">
        <v>3.15</v>
      </c>
      <c r="S31" s="95"/>
      <c r="T31" s="432"/>
      <c r="U31" s="432"/>
      <c r="V31" s="432"/>
      <c r="W31" s="432"/>
      <c r="X31" s="432"/>
      <c r="Y31" s="432"/>
      <c r="Z31" s="432"/>
      <c r="AA31" s="432"/>
      <c r="AB31" s="432"/>
      <c r="AC31" s="432"/>
      <c r="AD31" s="432"/>
      <c r="AE31" s="432"/>
      <c r="AF31" s="432"/>
      <c r="AG31" s="432"/>
      <c r="AH31" s="432"/>
    </row>
    <row r="32" spans="1:34" ht="140.25" x14ac:dyDescent="0.25">
      <c r="A32" s="57" t="s">
        <v>38</v>
      </c>
      <c r="B32">
        <v>2.08</v>
      </c>
      <c r="C32">
        <v>2.08</v>
      </c>
      <c r="D32">
        <v>2.08</v>
      </c>
      <c r="E32">
        <v>2.08</v>
      </c>
      <c r="F32">
        <v>2.08</v>
      </c>
      <c r="G32">
        <v>2.08</v>
      </c>
      <c r="H32">
        <v>2.08</v>
      </c>
      <c r="I32">
        <v>2.2000000000000002</v>
      </c>
      <c r="J32">
        <v>2.2000000000000002</v>
      </c>
      <c r="K32">
        <v>2.2000000000000002</v>
      </c>
      <c r="P32">
        <v>2.2000000000000002</v>
      </c>
      <c r="Q32">
        <v>2.2000000000000002</v>
      </c>
      <c r="R32">
        <v>2.2000000000000002</v>
      </c>
      <c r="S32" s="95"/>
    </row>
    <row r="33" spans="1:19" x14ac:dyDescent="0.25">
      <c r="S33" s="95"/>
    </row>
    <row r="34" spans="1:19" x14ac:dyDescent="0.25">
      <c r="B34" t="s">
        <v>39</v>
      </c>
      <c r="C34" t="s">
        <v>40</v>
      </c>
      <c r="D34" t="s">
        <v>41</v>
      </c>
      <c r="E34" t="s">
        <v>42</v>
      </c>
      <c r="F34" t="s">
        <v>43</v>
      </c>
      <c r="G34" t="s">
        <v>44</v>
      </c>
      <c r="H34" t="s">
        <v>45</v>
      </c>
      <c r="I34" t="s">
        <v>46</v>
      </c>
      <c r="J34" t="s">
        <v>47</v>
      </c>
      <c r="K34" t="s">
        <v>48</v>
      </c>
      <c r="P34" t="s">
        <v>49</v>
      </c>
      <c r="Q34" t="s">
        <v>50</v>
      </c>
      <c r="R34" t="s">
        <v>51</v>
      </c>
    </row>
    <row r="35" spans="1:19" x14ac:dyDescent="0.25">
      <c r="A35" t="s">
        <v>33</v>
      </c>
      <c r="B35">
        <v>2.9735620941682965</v>
      </c>
      <c r="C35">
        <v>2.9443985041045608</v>
      </c>
      <c r="D35">
        <v>3.0689529839691616</v>
      </c>
      <c r="E35">
        <v>2.9806085376629921</v>
      </c>
      <c r="F35">
        <v>2.9707672261622737</v>
      </c>
      <c r="G35">
        <v>2.9393169535827477</v>
      </c>
      <c r="H35">
        <v>3.0581648233075698</v>
      </c>
      <c r="I35">
        <v>3.5524102965143673</v>
      </c>
      <c r="J35">
        <v>3.5481371524793857</v>
      </c>
      <c r="K35">
        <v>3.42086150414353</v>
      </c>
      <c r="P35">
        <v>3.3356940208149641</v>
      </c>
      <c r="Q35">
        <v>3.2311771757756027</v>
      </c>
      <c r="R35">
        <v>3.2436167283173032</v>
      </c>
    </row>
  </sheetData>
  <mergeCells count="7">
    <mergeCell ref="AH1:AL1"/>
    <mergeCell ref="A1:F1"/>
    <mergeCell ref="AZ4:BB4"/>
    <mergeCell ref="T27:AH31"/>
    <mergeCell ref="A14:G14"/>
    <mergeCell ref="A2:U4"/>
    <mergeCell ref="T1:U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2:P40"/>
  <sheetViews>
    <sheetView workbookViewId="0">
      <selection activeCell="A2" sqref="A2:O4"/>
    </sheetView>
  </sheetViews>
  <sheetFormatPr defaultRowHeight="15" x14ac:dyDescent="0.25"/>
  <sheetData>
    <row r="2" spans="1:15" x14ac:dyDescent="0.25">
      <c r="A2" s="435" t="s">
        <v>57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15" x14ac:dyDescent="0.25">
      <c r="A3" s="435"/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</row>
    <row r="4" spans="1:15" x14ac:dyDescent="0.25">
      <c r="A4" s="435"/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</row>
    <row r="36" spans="2:16" x14ac:dyDescent="0.25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2:16" x14ac:dyDescent="0.2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</sheetData>
  <mergeCells count="1">
    <mergeCell ref="A2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topLeftCell="A17"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M53"/>
  <sheetViews>
    <sheetView zoomScale="80" zoomScaleNormal="80" zoomScaleSheetLayoutView="7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D39" sqref="D39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379"/>
      <c r="K1" s="379"/>
      <c r="L1" s="379"/>
      <c r="R1" s="379"/>
      <c r="S1" s="379"/>
      <c r="T1" s="379"/>
    </row>
    <row r="2" spans="1:39" s="112" customFormat="1" ht="101.25" customHeight="1" x14ac:dyDescent="0.25">
      <c r="B2" s="381" t="s">
        <v>83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2"/>
      <c r="W2" s="2"/>
      <c r="X2" s="2"/>
      <c r="Y2" s="2"/>
      <c r="Z2" s="372">
        <v>3</v>
      </c>
      <c r="AA2" s="372"/>
      <c r="AB2" s="373">
        <v>5</v>
      </c>
      <c r="AC2" s="373"/>
    </row>
    <row r="3" spans="1:39" ht="27.75" customHeight="1" thickBot="1" x14ac:dyDescent="0.4">
      <c r="S3" s="380"/>
      <c r="T3" s="380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374" t="s">
        <v>2</v>
      </c>
      <c r="C4" s="375" t="s">
        <v>0</v>
      </c>
      <c r="D4" s="376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 t="s">
        <v>19</v>
      </c>
      <c r="N4" s="377"/>
      <c r="O4" s="377"/>
      <c r="P4" s="160" t="s">
        <v>26</v>
      </c>
      <c r="Q4" s="161"/>
      <c r="R4" s="377" t="s">
        <v>26</v>
      </c>
      <c r="S4" s="377"/>
      <c r="T4" s="377"/>
      <c r="U4" s="377"/>
      <c r="V4" s="18"/>
      <c r="W4" s="18"/>
      <c r="X4" s="18"/>
      <c r="Y4" s="18"/>
      <c r="Z4" s="369" t="s">
        <v>16</v>
      </c>
      <c r="AA4" s="369"/>
      <c r="AB4" s="369"/>
      <c r="AC4" s="369"/>
      <c r="AD4" s="369"/>
      <c r="AE4" s="370"/>
      <c r="AG4" s="368" t="s">
        <v>19</v>
      </c>
      <c r="AH4" s="369"/>
      <c r="AI4" s="369"/>
      <c r="AJ4" s="369"/>
      <c r="AK4" s="369"/>
      <c r="AL4" s="370"/>
    </row>
    <row r="5" spans="1:39" ht="61.5" customHeight="1" thickBot="1" x14ac:dyDescent="0.3">
      <c r="B5" s="374"/>
      <c r="C5" s="375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371"/>
      <c r="B6" s="168" t="s">
        <v>1</v>
      </c>
      <c r="C6" s="169">
        <v>100</v>
      </c>
      <c r="D6" s="30">
        <f>SUM(D7:D13)</f>
        <v>0</v>
      </c>
      <c r="E6" s="30">
        <f>SUM(E7:E13)</f>
        <v>0</v>
      </c>
      <c r="F6" s="30"/>
      <c r="G6" s="30">
        <f t="shared" ref="G6:H6" si="0">SUM(G7:G13)</f>
        <v>0</v>
      </c>
      <c r="H6" s="30">
        <f t="shared" si="0"/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74">
        <f>M6+J6+G6+D6</f>
        <v>110.62</v>
      </c>
      <c r="S6" s="175">
        <f>N6+K6+H6+E6</f>
        <v>657.41399999999999</v>
      </c>
      <c r="T6" s="176">
        <f>S6/R6</f>
        <v>5.9429940336286382</v>
      </c>
      <c r="U6" s="219">
        <f>T6*1.2</f>
        <v>7.131592840354366</v>
      </c>
      <c r="V6" s="12"/>
      <c r="W6" s="12"/>
      <c r="X6" s="12"/>
      <c r="Y6" s="12"/>
      <c r="Z6" s="243">
        <f>SUM(Z7:Z13)</f>
        <v>110.62</v>
      </c>
      <c r="AA6" s="243">
        <f>SUM(AA7:AA13)</f>
        <v>280.97199999999998</v>
      </c>
      <c r="AB6" s="243">
        <f>SUM(AB7:AB13)</f>
        <v>0.46500000000000002</v>
      </c>
      <c r="AC6" s="243">
        <f>SUM(AC7:AC13)</f>
        <v>376.44200000000001</v>
      </c>
      <c r="AD6" s="139">
        <f t="shared" ref="AD6:AD13" si="1">Z6</f>
        <v>110.62</v>
      </c>
      <c r="AE6" s="139">
        <f t="shared" ref="AE6:AE13" si="2">AA6+AC6</f>
        <v>657.41399999999999</v>
      </c>
      <c r="AF6" s="48"/>
      <c r="AG6" s="86">
        <f>SUM(AG7:AG13)</f>
        <v>0</v>
      </c>
      <c r="AH6" s="86">
        <f t="shared" ref="AH6:AJ6" si="3">SUM(AH7:AH13)</f>
        <v>0</v>
      </c>
      <c r="AI6" s="86">
        <f t="shared" si="3"/>
        <v>0</v>
      </c>
      <c r="AJ6" s="86">
        <f t="shared" si="3"/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371"/>
      <c r="B7" s="179" t="s">
        <v>7</v>
      </c>
      <c r="C7" s="180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50">
        <f t="shared" ref="J7:K30" si="4">AD7</f>
        <v>0</v>
      </c>
      <c r="K7" s="250">
        <f t="shared" si="4"/>
        <v>0</v>
      </c>
      <c r="L7" s="251"/>
      <c r="M7" s="250">
        <f t="shared" ref="M7:N23" si="5">AK7</f>
        <v>0</v>
      </c>
      <c r="N7" s="252">
        <f t="shared" si="5"/>
        <v>0</v>
      </c>
      <c r="O7" s="39"/>
      <c r="P7" s="35"/>
      <c r="Q7" s="36"/>
      <c r="R7" s="174">
        <f t="shared" ref="R7:S23" si="6">M7+J7+G7+D7</f>
        <v>0</v>
      </c>
      <c r="S7" s="175">
        <f t="shared" si="6"/>
        <v>0</v>
      </c>
      <c r="T7" s="176"/>
      <c r="U7" s="219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1"/>
        <v>0</v>
      </c>
      <c r="AE7" s="19">
        <f t="shared" si="2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7" si="7">AG7</f>
        <v>0</v>
      </c>
      <c r="AL7" s="87">
        <f t="shared" ref="AL7:AL39" si="8">AH7+AJ7</f>
        <v>0</v>
      </c>
    </row>
    <row r="8" spans="1:39" ht="26.25" customHeight="1" x14ac:dyDescent="0.25">
      <c r="A8" s="371"/>
      <c r="B8" s="179" t="s">
        <v>8</v>
      </c>
      <c r="C8" s="180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50">
        <f t="shared" si="4"/>
        <v>0</v>
      </c>
      <c r="K8" s="250">
        <f t="shared" si="4"/>
        <v>0</v>
      </c>
      <c r="L8" s="251"/>
      <c r="M8" s="250">
        <f t="shared" si="5"/>
        <v>0</v>
      </c>
      <c r="N8" s="252">
        <f t="shared" si="5"/>
        <v>0</v>
      </c>
      <c r="O8" s="39"/>
      <c r="P8" s="35"/>
      <c r="Q8" s="36"/>
      <c r="R8" s="174">
        <f t="shared" si="6"/>
        <v>0</v>
      </c>
      <c r="S8" s="175">
        <f t="shared" si="6"/>
        <v>0</v>
      </c>
      <c r="T8" s="176"/>
      <c r="U8" s="219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1"/>
        <v>0</v>
      </c>
      <c r="AE8" s="19">
        <f t="shared" si="2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7"/>
        <v>0</v>
      </c>
      <c r="AL8" s="87">
        <f t="shared" si="8"/>
        <v>0</v>
      </c>
    </row>
    <row r="9" spans="1:39" ht="15.75" x14ac:dyDescent="0.25">
      <c r="A9" s="371"/>
      <c r="B9" s="179" t="s">
        <v>9</v>
      </c>
      <c r="C9" s="180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50">
        <f t="shared" si="4"/>
        <v>0</v>
      </c>
      <c r="K9" s="250">
        <f t="shared" si="4"/>
        <v>0</v>
      </c>
      <c r="L9" s="251"/>
      <c r="M9" s="250">
        <f t="shared" si="5"/>
        <v>0</v>
      </c>
      <c r="N9" s="252">
        <f t="shared" si="5"/>
        <v>0</v>
      </c>
      <c r="O9" s="39"/>
      <c r="P9" s="35"/>
      <c r="Q9" s="36"/>
      <c r="R9" s="174">
        <f t="shared" si="6"/>
        <v>0</v>
      </c>
      <c r="S9" s="175">
        <f t="shared" si="6"/>
        <v>0</v>
      </c>
      <c r="T9" s="176"/>
      <c r="U9" s="219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1"/>
        <v>0</v>
      </c>
      <c r="AE9" s="19">
        <f t="shared" si="2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7"/>
        <v>0</v>
      </c>
      <c r="AL9" s="87">
        <f t="shared" si="8"/>
        <v>0</v>
      </c>
    </row>
    <row r="10" spans="1:39" ht="15.75" x14ac:dyDescent="0.25">
      <c r="A10" s="371"/>
      <c r="B10" s="179" t="s">
        <v>10</v>
      </c>
      <c r="C10" s="180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50">
        <f t="shared" si="4"/>
        <v>110.62</v>
      </c>
      <c r="K10" s="250">
        <f t="shared" si="4"/>
        <v>657.41399999999999</v>
      </c>
      <c r="L10" s="251"/>
      <c r="M10" s="250">
        <f t="shared" si="5"/>
        <v>0</v>
      </c>
      <c r="N10" s="252">
        <f t="shared" si="5"/>
        <v>0</v>
      </c>
      <c r="O10" s="39"/>
      <c r="P10" s="35"/>
      <c r="Q10" s="36"/>
      <c r="R10" s="174">
        <f t="shared" si="6"/>
        <v>110.62</v>
      </c>
      <c r="S10" s="175">
        <f t="shared" si="6"/>
        <v>657.41399999999999</v>
      </c>
      <c r="T10" s="176">
        <f t="shared" ref="T10:T48" si="9">S10/R10</f>
        <v>5.9429940336286382</v>
      </c>
      <c r="U10" s="219">
        <f t="shared" ref="U10:U48" si="10">T10*1.2</f>
        <v>7.131592840354366</v>
      </c>
      <c r="V10" s="12"/>
      <c r="W10" s="12"/>
      <c r="X10" s="12"/>
      <c r="Y10" s="12"/>
      <c r="Z10" s="238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1"/>
        <v>110.62</v>
      </c>
      <c r="AE10" s="19">
        <f t="shared" si="2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7"/>
        <v>0</v>
      </c>
      <c r="AL10" s="87">
        <f t="shared" si="8"/>
        <v>0</v>
      </c>
    </row>
    <row r="11" spans="1:39" ht="30" customHeight="1" x14ac:dyDescent="0.25">
      <c r="A11" s="371"/>
      <c r="B11" s="179" t="s">
        <v>11</v>
      </c>
      <c r="C11" s="180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50">
        <f t="shared" si="4"/>
        <v>0</v>
      </c>
      <c r="K11" s="250">
        <f t="shared" si="4"/>
        <v>0</v>
      </c>
      <c r="L11" s="251"/>
      <c r="M11" s="250">
        <f t="shared" si="5"/>
        <v>0</v>
      </c>
      <c r="N11" s="252">
        <f t="shared" si="5"/>
        <v>0</v>
      </c>
      <c r="O11" s="39"/>
      <c r="P11" s="35"/>
      <c r="Q11" s="36"/>
      <c r="R11" s="174">
        <f t="shared" si="6"/>
        <v>0</v>
      </c>
      <c r="S11" s="175">
        <f t="shared" si="6"/>
        <v>0</v>
      </c>
      <c r="T11" s="176"/>
      <c r="U11" s="219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1"/>
        <v>0</v>
      </c>
      <c r="AE11" s="19">
        <f t="shared" si="2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7"/>
        <v>0</v>
      </c>
      <c r="AL11" s="87">
        <f t="shared" si="8"/>
        <v>0</v>
      </c>
    </row>
    <row r="12" spans="1:39" ht="15.75" x14ac:dyDescent="0.25">
      <c r="A12" s="371"/>
      <c r="B12" s="179" t="s">
        <v>12</v>
      </c>
      <c r="C12" s="180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50">
        <f t="shared" si="4"/>
        <v>0</v>
      </c>
      <c r="K12" s="250">
        <f t="shared" si="4"/>
        <v>0</v>
      </c>
      <c r="L12" s="251"/>
      <c r="M12" s="250">
        <f t="shared" si="5"/>
        <v>0</v>
      </c>
      <c r="N12" s="252">
        <f t="shared" si="5"/>
        <v>0</v>
      </c>
      <c r="O12" s="39"/>
      <c r="P12" s="35"/>
      <c r="Q12" s="36"/>
      <c r="R12" s="174">
        <f t="shared" si="6"/>
        <v>0</v>
      </c>
      <c r="S12" s="175">
        <f t="shared" si="6"/>
        <v>0</v>
      </c>
      <c r="T12" s="176"/>
      <c r="U12" s="219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1"/>
        <v>0</v>
      </c>
      <c r="AE12" s="19">
        <f t="shared" si="2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7"/>
        <v>0</v>
      </c>
      <c r="AL12" s="87">
        <f t="shared" si="8"/>
        <v>0</v>
      </c>
    </row>
    <row r="13" spans="1:39" ht="24.75" customHeight="1" x14ac:dyDescent="0.25">
      <c r="A13" s="371"/>
      <c r="B13" s="179" t="s">
        <v>13</v>
      </c>
      <c r="C13" s="180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50">
        <f t="shared" si="4"/>
        <v>0</v>
      </c>
      <c r="K13" s="250">
        <f t="shared" si="4"/>
        <v>0</v>
      </c>
      <c r="L13" s="42"/>
      <c r="M13" s="250">
        <f t="shared" si="5"/>
        <v>0</v>
      </c>
      <c r="N13" s="252">
        <f t="shared" si="5"/>
        <v>0</v>
      </c>
      <c r="O13" s="37"/>
      <c r="P13" s="37"/>
      <c r="Q13" s="37"/>
      <c r="R13" s="174">
        <f t="shared" si="6"/>
        <v>0</v>
      </c>
      <c r="S13" s="175">
        <f t="shared" si="6"/>
        <v>0</v>
      </c>
      <c r="T13" s="176"/>
      <c r="U13" s="219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1"/>
        <v>0</v>
      </c>
      <c r="AE13" s="19">
        <f t="shared" si="2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7"/>
        <v>0</v>
      </c>
      <c r="AL13" s="87">
        <f t="shared" si="8"/>
        <v>0</v>
      </c>
    </row>
    <row r="14" spans="1:39" ht="63.75" customHeight="1" x14ac:dyDescent="0.25">
      <c r="A14" s="371"/>
      <c r="B14" s="168" t="s">
        <v>17</v>
      </c>
      <c r="C14" s="169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4"/>
        <v>12168.05</v>
      </c>
      <c r="K14" s="32">
        <f t="shared" si="4"/>
        <v>54494.125</v>
      </c>
      <c r="L14" s="40">
        <f>K14/J14</f>
        <v>4.4784599833169656</v>
      </c>
      <c r="M14" s="32">
        <f t="shared" si="5"/>
        <v>6712.4570000000003</v>
      </c>
      <c r="N14" s="33">
        <f t="shared" si="5"/>
        <v>20510.234000000004</v>
      </c>
      <c r="O14" s="40">
        <f>N14/M14</f>
        <v>3.0555479163590924</v>
      </c>
      <c r="P14" s="35"/>
      <c r="Q14" s="36"/>
      <c r="R14" s="174">
        <f t="shared" si="6"/>
        <v>18880.506999999998</v>
      </c>
      <c r="S14" s="175">
        <f t="shared" si="6"/>
        <v>75004.358999999997</v>
      </c>
      <c r="T14" s="176">
        <f t="shared" si="9"/>
        <v>3.9725818273841909</v>
      </c>
      <c r="U14" s="219">
        <f t="shared" si="10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44">
        <f>Z14</f>
        <v>12168.05</v>
      </c>
      <c r="AE14" s="244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7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371"/>
      <c r="B15" s="179" t="s">
        <v>7</v>
      </c>
      <c r="C15" s="180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50">
        <f t="shared" si="4"/>
        <v>1896.2909999999999</v>
      </c>
      <c r="K15" s="250">
        <f t="shared" si="4"/>
        <v>7907.0320000000002</v>
      </c>
      <c r="L15" s="44">
        <f t="shared" ref="L15:L27" si="11">K15/J15</f>
        <v>4.169735552191093</v>
      </c>
      <c r="M15" s="250">
        <f t="shared" si="5"/>
        <v>0</v>
      </c>
      <c r="N15" s="43">
        <f>AL15</f>
        <v>0</v>
      </c>
      <c r="O15" s="44"/>
      <c r="P15" s="35"/>
      <c r="Q15" s="36"/>
      <c r="R15" s="187">
        <f t="shared" si="6"/>
        <v>1896.2909999999999</v>
      </c>
      <c r="S15" s="188">
        <f t="shared" si="6"/>
        <v>7907.0320000000002</v>
      </c>
      <c r="T15" s="176">
        <f t="shared" si="9"/>
        <v>4.169735552191093</v>
      </c>
      <c r="U15" s="219">
        <f t="shared" si="10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8" si="12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7"/>
        <v>0</v>
      </c>
      <c r="AL15" s="87">
        <f t="shared" si="8"/>
        <v>0</v>
      </c>
    </row>
    <row r="16" spans="1:39" ht="15.75" x14ac:dyDescent="0.25">
      <c r="A16" s="371"/>
      <c r="B16" s="179" t="s">
        <v>8</v>
      </c>
      <c r="C16" s="180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50">
        <f t="shared" si="4"/>
        <v>0</v>
      </c>
      <c r="K16" s="250">
        <f t="shared" si="4"/>
        <v>0</v>
      </c>
      <c r="L16" s="44"/>
      <c r="M16" s="250">
        <f t="shared" si="5"/>
        <v>0</v>
      </c>
      <c r="N16" s="43">
        <f t="shared" si="5"/>
        <v>0</v>
      </c>
      <c r="O16" s="44"/>
      <c r="P16" s="35"/>
      <c r="Q16" s="36"/>
      <c r="R16" s="187">
        <f t="shared" si="6"/>
        <v>0</v>
      </c>
      <c r="S16" s="188">
        <f t="shared" si="6"/>
        <v>0</v>
      </c>
      <c r="T16" s="176"/>
      <c r="U16" s="219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12"/>
        <v>0</v>
      </c>
      <c r="AE16" s="19">
        <f t="shared" ref="AE16:AE38" si="13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7"/>
        <v>0</v>
      </c>
      <c r="AL16" s="87">
        <f t="shared" si="8"/>
        <v>0</v>
      </c>
    </row>
    <row r="17" spans="1:38" ht="15.75" x14ac:dyDescent="0.25">
      <c r="A17" s="371"/>
      <c r="B17" s="179" t="s">
        <v>9</v>
      </c>
      <c r="C17" s="180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50">
        <f t="shared" si="4"/>
        <v>0</v>
      </c>
      <c r="K17" s="250">
        <f t="shared" si="4"/>
        <v>0</v>
      </c>
      <c r="L17" s="44"/>
      <c r="M17" s="250">
        <f t="shared" si="5"/>
        <v>0</v>
      </c>
      <c r="N17" s="43">
        <f t="shared" si="5"/>
        <v>0</v>
      </c>
      <c r="O17" s="44"/>
      <c r="P17" s="35"/>
      <c r="Q17" s="36"/>
      <c r="R17" s="187">
        <f>M17+J17+G17+D17</f>
        <v>0</v>
      </c>
      <c r="S17" s="188">
        <f t="shared" si="6"/>
        <v>0</v>
      </c>
      <c r="T17" s="176"/>
      <c r="U17" s="219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12"/>
        <v>0</v>
      </c>
      <c r="AE17" s="19">
        <f t="shared" si="13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7"/>
        <v>0</v>
      </c>
      <c r="AL17" s="87">
        <f t="shared" si="8"/>
        <v>0</v>
      </c>
    </row>
    <row r="18" spans="1:38" ht="15.75" x14ac:dyDescent="0.25">
      <c r="A18" s="371"/>
      <c r="B18" s="179" t="s">
        <v>10</v>
      </c>
      <c r="C18" s="180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50">
        <f t="shared" si="4"/>
        <v>9200.4050000000007</v>
      </c>
      <c r="K18" s="250">
        <f t="shared" si="4"/>
        <v>41349.953999999998</v>
      </c>
      <c r="L18" s="44">
        <f t="shared" si="11"/>
        <v>4.4943623677435935</v>
      </c>
      <c r="M18" s="250">
        <f t="shared" si="5"/>
        <v>6022.2910000000002</v>
      </c>
      <c r="N18" s="43">
        <f t="shared" si="5"/>
        <v>18290.253000000001</v>
      </c>
      <c r="O18" s="44">
        <f>N18/M18</f>
        <v>3.0370921963086808</v>
      </c>
      <c r="P18" s="35"/>
      <c r="Q18" s="36"/>
      <c r="R18" s="187">
        <f t="shared" si="6"/>
        <v>15222.696</v>
      </c>
      <c r="S18" s="188">
        <f t="shared" si="6"/>
        <v>59640.206999999995</v>
      </c>
      <c r="T18" s="176">
        <f t="shared" si="9"/>
        <v>3.9178478634796354</v>
      </c>
      <c r="U18" s="219">
        <f t="shared" si="10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12"/>
        <v>9200.4050000000007</v>
      </c>
      <c r="AE18" s="19">
        <f t="shared" si="13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7"/>
        <v>6022.2910000000002</v>
      </c>
      <c r="AL18" s="87">
        <f t="shared" si="8"/>
        <v>18290.253000000001</v>
      </c>
    </row>
    <row r="19" spans="1:38" ht="15.75" x14ac:dyDescent="0.25">
      <c r="A19" s="371"/>
      <c r="B19" s="179" t="s">
        <v>11</v>
      </c>
      <c r="C19" s="180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50">
        <f t="shared" si="4"/>
        <v>196.41800000000001</v>
      </c>
      <c r="K19" s="250">
        <f t="shared" si="4"/>
        <v>975.69800000000009</v>
      </c>
      <c r="L19" s="44"/>
      <c r="M19" s="250">
        <f t="shared" si="5"/>
        <v>0</v>
      </c>
      <c r="N19" s="43">
        <f t="shared" si="5"/>
        <v>0</v>
      </c>
      <c r="O19" s="44"/>
      <c r="P19" s="35"/>
      <c r="Q19" s="36"/>
      <c r="R19" s="187">
        <f t="shared" si="6"/>
        <v>196.41800000000001</v>
      </c>
      <c r="S19" s="188">
        <f t="shared" si="6"/>
        <v>975.69800000000009</v>
      </c>
      <c r="T19" s="176">
        <f t="shared" si="9"/>
        <v>4.9674571576943052</v>
      </c>
      <c r="U19" s="219">
        <f t="shared" si="10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12"/>
        <v>196.41800000000001</v>
      </c>
      <c r="AE19" s="19">
        <f t="shared" si="13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7"/>
        <v>0</v>
      </c>
      <c r="AL19" s="87">
        <f t="shared" si="8"/>
        <v>0</v>
      </c>
    </row>
    <row r="20" spans="1:38" ht="15.75" x14ac:dyDescent="0.25">
      <c r="A20" s="371"/>
      <c r="B20" s="179" t="s">
        <v>12</v>
      </c>
      <c r="C20" s="180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50">
        <f t="shared" si="4"/>
        <v>874.93600000000004</v>
      </c>
      <c r="K20" s="250">
        <f t="shared" si="4"/>
        <v>4261.4409999999998</v>
      </c>
      <c r="L20" s="44">
        <f t="shared" si="11"/>
        <v>4.8705745334515891</v>
      </c>
      <c r="M20" s="250">
        <f t="shared" si="5"/>
        <v>690.16600000000005</v>
      </c>
      <c r="N20" s="43">
        <f t="shared" si="5"/>
        <v>2219.9809999999998</v>
      </c>
      <c r="O20" s="44">
        <f t="shared" ref="O20:O29" si="14">N20/M20</f>
        <v>3.2165899218448888</v>
      </c>
      <c r="P20" s="35"/>
      <c r="Q20" s="36"/>
      <c r="R20" s="187">
        <f t="shared" si="6"/>
        <v>1565.1020000000001</v>
      </c>
      <c r="S20" s="188">
        <f t="shared" si="6"/>
        <v>6481.4219999999996</v>
      </c>
      <c r="T20" s="176">
        <f t="shared" si="9"/>
        <v>4.141213799483995</v>
      </c>
      <c r="U20" s="219">
        <f t="shared" si="10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12"/>
        <v>874.93600000000004</v>
      </c>
      <c r="AE20" s="19">
        <f t="shared" si="13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7"/>
        <v>690.16600000000005</v>
      </c>
      <c r="AL20" s="87">
        <f t="shared" si="8"/>
        <v>2219.9809999999998</v>
      </c>
    </row>
    <row r="21" spans="1:38" ht="15.75" x14ac:dyDescent="0.25">
      <c r="A21" s="371"/>
      <c r="B21" s="179" t="s">
        <v>13</v>
      </c>
      <c r="C21" s="180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50">
        <f t="shared" si="4"/>
        <v>0</v>
      </c>
      <c r="K21" s="250">
        <f t="shared" si="4"/>
        <v>0</v>
      </c>
      <c r="L21" s="44"/>
      <c r="M21" s="250">
        <f t="shared" si="5"/>
        <v>0</v>
      </c>
      <c r="N21" s="43">
        <f>AL21</f>
        <v>0</v>
      </c>
      <c r="O21" s="44"/>
      <c r="P21" s="35"/>
      <c r="Q21" s="36"/>
      <c r="R21" s="187">
        <f t="shared" si="6"/>
        <v>0</v>
      </c>
      <c r="S21" s="188">
        <f t="shared" si="6"/>
        <v>0</v>
      </c>
      <c r="T21" s="176"/>
      <c r="U21" s="219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12"/>
        <v>0</v>
      </c>
      <c r="AE21" s="19">
        <f t="shared" si="13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7"/>
        <v>0</v>
      </c>
      <c r="AL21" s="87">
        <f t="shared" si="8"/>
        <v>0</v>
      </c>
    </row>
    <row r="22" spans="1:38" ht="24" x14ac:dyDescent="0.25">
      <c r="A22" s="371"/>
      <c r="B22" s="272" t="s">
        <v>93</v>
      </c>
      <c r="C22" s="180"/>
      <c r="D22" s="37">
        <v>34.548999999999999</v>
      </c>
      <c r="E22" s="37">
        <v>92.980999999999995</v>
      </c>
      <c r="F22" s="37">
        <f t="shared" ref="F22:F23" si="15">E22/D22</f>
        <v>2.6912790529393034</v>
      </c>
      <c r="G22" s="37"/>
      <c r="H22" s="37"/>
      <c r="I22" s="37"/>
      <c r="J22" s="250"/>
      <c r="K22" s="250"/>
      <c r="L22" s="44"/>
      <c r="M22" s="250"/>
      <c r="N22" s="43"/>
      <c r="O22" s="44"/>
      <c r="P22" s="35"/>
      <c r="Q22" s="36"/>
      <c r="R22" s="187"/>
      <c r="S22" s="188"/>
      <c r="T22" s="176"/>
      <c r="U22" s="219"/>
      <c r="V22" s="13"/>
      <c r="W22" s="13"/>
      <c r="X22" s="13"/>
      <c r="Y22" s="13"/>
      <c r="Z22" s="68"/>
      <c r="AA22" s="68"/>
      <c r="AB22" s="53"/>
      <c r="AC22" s="52"/>
      <c r="AD22" s="19"/>
      <c r="AE22" s="19"/>
      <c r="AF22" s="48"/>
      <c r="AG22" s="27"/>
      <c r="AH22" s="27"/>
      <c r="AI22" s="27"/>
      <c r="AJ22" s="27"/>
      <c r="AK22" s="4"/>
      <c r="AL22" s="87"/>
    </row>
    <row r="23" spans="1:38" ht="36" x14ac:dyDescent="0.25">
      <c r="A23" s="371"/>
      <c r="B23" s="168" t="s">
        <v>74</v>
      </c>
      <c r="C23" s="169">
        <v>300</v>
      </c>
      <c r="D23" s="247">
        <f>SUM(D24:D30)</f>
        <v>76005.71699999999</v>
      </c>
      <c r="E23" s="247">
        <f>SUM(E24:E30)</f>
        <v>394744.00899999996</v>
      </c>
      <c r="F23" s="247">
        <f t="shared" si="15"/>
        <v>5.1936094359849276</v>
      </c>
      <c r="G23" s="247">
        <f t="shared" ref="G23:H23" si="16">SUM(G24:G30)</f>
        <v>1951.0119999999999</v>
      </c>
      <c r="H23" s="247">
        <f t="shared" si="16"/>
        <v>10625.097</v>
      </c>
      <c r="I23" s="44">
        <f>H23/G23</f>
        <v>5.445941388366653</v>
      </c>
      <c r="J23" s="32">
        <f t="shared" si="4"/>
        <v>2498.5659999999998</v>
      </c>
      <c r="K23" s="32">
        <f t="shared" si="4"/>
        <v>10831.856</v>
      </c>
      <c r="L23" s="40">
        <f t="shared" si="11"/>
        <v>4.3352290874045352</v>
      </c>
      <c r="M23" s="32">
        <f>AK23</f>
        <v>2574.8629999999998</v>
      </c>
      <c r="N23" s="33">
        <f t="shared" si="5"/>
        <v>8808.8249999999989</v>
      </c>
      <c r="O23" s="40">
        <f>N23/M23</f>
        <v>3.4210849276252753</v>
      </c>
      <c r="P23" s="35"/>
      <c r="Q23" s="36"/>
      <c r="R23" s="174">
        <f>M23+J23+G23+D23</f>
        <v>83030.157999999996</v>
      </c>
      <c r="S23" s="175">
        <f t="shared" si="6"/>
        <v>425009.78699999995</v>
      </c>
      <c r="T23" s="176">
        <f t="shared" si="9"/>
        <v>5.1187399522954058</v>
      </c>
      <c r="U23" s="219">
        <f t="shared" si="10"/>
        <v>6.142487942754487</v>
      </c>
      <c r="V23" s="12"/>
      <c r="W23" s="12"/>
      <c r="X23" s="12"/>
      <c r="Y23" s="12"/>
      <c r="Z23" s="74">
        <f>SUM(Z24:Z30)</f>
        <v>2498.5659999999998</v>
      </c>
      <c r="AA23" s="74">
        <f>SUM(AA24:AA30)</f>
        <v>9058.9930000000004</v>
      </c>
      <c r="AB23" s="74">
        <f>SUM(AB24:AB30)</f>
        <v>2.1890000000000001</v>
      </c>
      <c r="AC23" s="74">
        <f>SUM(AC24:AC30)</f>
        <v>1772.8630000000001</v>
      </c>
      <c r="AD23" s="244">
        <f t="shared" si="12"/>
        <v>2498.5659999999998</v>
      </c>
      <c r="AE23" s="244">
        <f t="shared" si="13"/>
        <v>10831.856</v>
      </c>
      <c r="AF23" s="48"/>
      <c r="AG23" s="74">
        <f>SUM(AG24:AG30)</f>
        <v>2574.8629999999998</v>
      </c>
      <c r="AH23" s="74">
        <f>SUM(AH24:AH30)</f>
        <v>5603.6929999999993</v>
      </c>
      <c r="AI23" s="74">
        <f>SUM(AI24:AI30)</f>
        <v>3.5540000000000003</v>
      </c>
      <c r="AJ23" s="74">
        <f>SUM(AJ24:AJ30)</f>
        <v>3205.1320000000001</v>
      </c>
      <c r="AK23" s="52">
        <f t="shared" ref="AK23" si="17">AK24+AK25+AK26+AK27+AK28+AK29+AK30</f>
        <v>2574.8629999999998</v>
      </c>
      <c r="AL23" s="138">
        <f>AH23+AJ23</f>
        <v>8808.8249999999989</v>
      </c>
    </row>
    <row r="24" spans="1:38" ht="15.75" x14ac:dyDescent="0.25">
      <c r="A24" s="371"/>
      <c r="B24" s="179" t="s">
        <v>7</v>
      </c>
      <c r="C24" s="180">
        <v>311</v>
      </c>
      <c r="D24" s="234">
        <v>7774.5119999999997</v>
      </c>
      <c r="E24" s="37">
        <v>37874.377999999997</v>
      </c>
      <c r="F24" s="44">
        <f>E24/D24</f>
        <v>4.8716084044889243</v>
      </c>
      <c r="G24" s="37">
        <v>0</v>
      </c>
      <c r="H24" s="37">
        <v>0</v>
      </c>
      <c r="I24" s="44"/>
      <c r="J24" s="250">
        <f t="shared" si="4"/>
        <v>208.018</v>
      </c>
      <c r="K24" s="250">
        <f t="shared" si="4"/>
        <v>937.16899999999998</v>
      </c>
      <c r="L24" s="44"/>
      <c r="M24" s="42">
        <f t="shared" ref="M24:N30" si="18">AK24</f>
        <v>0</v>
      </c>
      <c r="N24" s="43">
        <f t="shared" si="18"/>
        <v>0</v>
      </c>
      <c r="O24" s="44"/>
      <c r="P24" s="35"/>
      <c r="Q24" s="36"/>
      <c r="R24" s="187">
        <f>M24+J24+G24+D24</f>
        <v>7982.53</v>
      </c>
      <c r="S24" s="188">
        <f t="shared" ref="S24:S25" si="19">N24+K24+H24+E24</f>
        <v>38811.546999999999</v>
      </c>
      <c r="T24" s="176">
        <f t="shared" si="9"/>
        <v>4.8620609004914481</v>
      </c>
      <c r="U24" s="219">
        <f t="shared" si="10"/>
        <v>5.8344730805897376</v>
      </c>
      <c r="V24" s="13"/>
      <c r="W24" s="13"/>
      <c r="X24" s="13"/>
      <c r="Y24" s="13"/>
      <c r="Z24" s="68">
        <v>208.018</v>
      </c>
      <c r="AA24" s="68">
        <v>799.06700000000001</v>
      </c>
      <c r="AB24" s="53">
        <v>0.17100000000000001</v>
      </c>
      <c r="AC24" s="52">
        <v>138.102</v>
      </c>
      <c r="AD24" s="19">
        <f t="shared" si="12"/>
        <v>208.018</v>
      </c>
      <c r="AE24" s="19">
        <f t="shared" si="13"/>
        <v>937.16899999999998</v>
      </c>
      <c r="AF24" s="48"/>
      <c r="AG24" s="27">
        <v>0</v>
      </c>
      <c r="AH24" s="27">
        <v>0</v>
      </c>
      <c r="AI24" s="27">
        <v>0</v>
      </c>
      <c r="AJ24" s="27">
        <v>0</v>
      </c>
      <c r="AK24" s="4">
        <f t="shared" si="7"/>
        <v>0</v>
      </c>
      <c r="AL24" s="87">
        <f t="shared" si="8"/>
        <v>0</v>
      </c>
    </row>
    <row r="25" spans="1:38" ht="15.75" x14ac:dyDescent="0.25">
      <c r="A25" s="371"/>
      <c r="B25" s="179" t="s">
        <v>8</v>
      </c>
      <c r="C25" s="180">
        <v>321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50">
        <f t="shared" si="4"/>
        <v>0</v>
      </c>
      <c r="K25" s="250">
        <f t="shared" si="4"/>
        <v>0</v>
      </c>
      <c r="L25" s="44"/>
      <c r="M25" s="42">
        <f t="shared" si="18"/>
        <v>0</v>
      </c>
      <c r="N25" s="43">
        <f t="shared" si="18"/>
        <v>0</v>
      </c>
      <c r="O25" s="44"/>
      <c r="P25" s="35"/>
      <c r="Q25" s="36"/>
      <c r="R25" s="187">
        <f t="shared" ref="R25:S30" si="20">M25+J25+G25+D25</f>
        <v>0</v>
      </c>
      <c r="S25" s="188">
        <f t="shared" si="19"/>
        <v>0</v>
      </c>
      <c r="T25" s="176"/>
      <c r="U25" s="219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12"/>
        <v>0</v>
      </c>
      <c r="AE25" s="19">
        <f t="shared" si="13"/>
        <v>0</v>
      </c>
      <c r="AF25" s="48"/>
      <c r="AG25" s="28">
        <v>0</v>
      </c>
      <c r="AH25" s="28">
        <v>0</v>
      </c>
      <c r="AI25" s="27">
        <v>0</v>
      </c>
      <c r="AJ25" s="28">
        <v>0</v>
      </c>
      <c r="AK25" s="4">
        <f t="shared" si="7"/>
        <v>0</v>
      </c>
      <c r="AL25" s="87">
        <f t="shared" si="8"/>
        <v>0</v>
      </c>
    </row>
    <row r="26" spans="1:38" ht="15.75" x14ac:dyDescent="0.25">
      <c r="A26" s="371"/>
      <c r="B26" s="179" t="s">
        <v>9</v>
      </c>
      <c r="C26" s="180">
        <v>331</v>
      </c>
      <c r="D26" s="37">
        <v>0</v>
      </c>
      <c r="E26" s="37">
        <v>0</v>
      </c>
      <c r="F26" s="44"/>
      <c r="G26" s="37">
        <v>0</v>
      </c>
      <c r="H26" s="37">
        <v>0</v>
      </c>
      <c r="I26" s="44"/>
      <c r="J26" s="250">
        <f t="shared" si="4"/>
        <v>0</v>
      </c>
      <c r="K26" s="250">
        <f t="shared" si="4"/>
        <v>0</v>
      </c>
      <c r="L26" s="44"/>
      <c r="M26" s="42">
        <f t="shared" si="18"/>
        <v>0</v>
      </c>
      <c r="N26" s="43">
        <f t="shared" si="18"/>
        <v>0</v>
      </c>
      <c r="O26" s="44"/>
      <c r="P26" s="35"/>
      <c r="Q26" s="36"/>
      <c r="R26" s="187">
        <f t="shared" si="20"/>
        <v>0</v>
      </c>
      <c r="S26" s="188">
        <f t="shared" si="20"/>
        <v>0</v>
      </c>
      <c r="T26" s="176"/>
      <c r="U26" s="219"/>
      <c r="V26" s="13"/>
      <c r="W26" s="13"/>
      <c r="X26" s="13"/>
      <c r="Y26" s="13"/>
      <c r="Z26" s="68">
        <v>0</v>
      </c>
      <c r="AA26" s="68">
        <v>0</v>
      </c>
      <c r="AB26" s="53">
        <v>0</v>
      </c>
      <c r="AC26" s="52">
        <v>0</v>
      </c>
      <c r="AD26" s="19">
        <f t="shared" si="12"/>
        <v>0</v>
      </c>
      <c r="AE26" s="19">
        <f t="shared" si="13"/>
        <v>0</v>
      </c>
      <c r="AF26" s="48"/>
      <c r="AG26" s="29">
        <v>0</v>
      </c>
      <c r="AH26" s="29">
        <v>0</v>
      </c>
      <c r="AI26" s="27">
        <v>0</v>
      </c>
      <c r="AJ26" s="27">
        <v>0</v>
      </c>
      <c r="AK26" s="4">
        <f t="shared" si="7"/>
        <v>0</v>
      </c>
      <c r="AL26" s="87">
        <f t="shared" si="8"/>
        <v>0</v>
      </c>
    </row>
    <row r="27" spans="1:38" ht="15.75" x14ac:dyDescent="0.25">
      <c r="A27" s="371"/>
      <c r="B27" s="179" t="s">
        <v>10</v>
      </c>
      <c r="C27" s="180">
        <v>341</v>
      </c>
      <c r="D27" s="234">
        <f>46089.789-D30</f>
        <v>46024.039999999994</v>
      </c>
      <c r="E27" s="37">
        <f>237136.524-E30</f>
        <v>236813.08199999999</v>
      </c>
      <c r="F27" s="44">
        <f>E27/D27</f>
        <v>5.1454214362754778</v>
      </c>
      <c r="G27" s="234">
        <v>1951.0119999999999</v>
      </c>
      <c r="H27" s="234">
        <v>10625.097</v>
      </c>
      <c r="I27" s="44">
        <f t="shared" ref="I27" si="21">H27/G27</f>
        <v>5.445941388366653</v>
      </c>
      <c r="J27" s="250">
        <f t="shared" si="4"/>
        <v>1793.4939999999999</v>
      </c>
      <c r="K27" s="250">
        <f t="shared" si="4"/>
        <v>7822.5649999999996</v>
      </c>
      <c r="L27" s="44">
        <f t="shared" si="11"/>
        <v>4.3616343294150974</v>
      </c>
      <c r="M27" s="42">
        <f t="shared" si="18"/>
        <v>2132.0509999999999</v>
      </c>
      <c r="N27" s="43">
        <f t="shared" si="18"/>
        <v>7323.1509999999998</v>
      </c>
      <c r="O27" s="44">
        <f t="shared" si="14"/>
        <v>3.4347916630512123</v>
      </c>
      <c r="P27" s="35"/>
      <c r="Q27" s="36"/>
      <c r="R27" s="187">
        <f>M27+J27+G27+D27</f>
        <v>51900.596999999994</v>
      </c>
      <c r="S27" s="188">
        <f>N27+K27+H27+E27</f>
        <v>262583.89500000002</v>
      </c>
      <c r="T27" s="176">
        <f t="shared" si="9"/>
        <v>5.0593617449140336</v>
      </c>
      <c r="U27" s="219">
        <f t="shared" si="10"/>
        <v>6.0712340938968401</v>
      </c>
      <c r="V27" s="13"/>
      <c r="W27" s="13"/>
      <c r="X27" s="13"/>
      <c r="Y27" s="13"/>
      <c r="Z27" s="68">
        <v>1793.4939999999999</v>
      </c>
      <c r="AA27" s="68">
        <v>6580.8159999999998</v>
      </c>
      <c r="AB27" s="53">
        <v>1.5329999999999999</v>
      </c>
      <c r="AC27" s="52">
        <v>1241.749</v>
      </c>
      <c r="AD27" s="19">
        <f t="shared" si="12"/>
        <v>1793.4939999999999</v>
      </c>
      <c r="AE27" s="19">
        <f t="shared" si="13"/>
        <v>7822.5649999999996</v>
      </c>
      <c r="AF27" s="48"/>
      <c r="AG27" s="29">
        <v>2132.0509999999999</v>
      </c>
      <c r="AH27" s="29">
        <v>4639.8689999999997</v>
      </c>
      <c r="AI27" s="27">
        <v>2.91</v>
      </c>
      <c r="AJ27" s="28">
        <v>2683.2820000000002</v>
      </c>
      <c r="AK27" s="4">
        <f t="shared" si="7"/>
        <v>2132.0509999999999</v>
      </c>
      <c r="AL27" s="87">
        <f t="shared" si="8"/>
        <v>7323.1509999999998</v>
      </c>
    </row>
    <row r="28" spans="1:38" ht="15.75" x14ac:dyDescent="0.25">
      <c r="A28" s="371"/>
      <c r="B28" s="179" t="s">
        <v>11</v>
      </c>
      <c r="C28" s="180">
        <v>351</v>
      </c>
      <c r="D28" s="234">
        <v>1517.56</v>
      </c>
      <c r="E28" s="37">
        <v>7687.6610000000001</v>
      </c>
      <c r="F28" s="44">
        <f t="shared" ref="F28:F39" si="22">E28/D28</f>
        <v>5.0658036585044419</v>
      </c>
      <c r="G28" s="37">
        <v>0</v>
      </c>
      <c r="H28" s="37">
        <v>0</v>
      </c>
      <c r="I28" s="44"/>
      <c r="J28" s="250">
        <f t="shared" si="4"/>
        <v>0</v>
      </c>
      <c r="K28" s="250">
        <f t="shared" si="4"/>
        <v>0</v>
      </c>
      <c r="L28" s="44"/>
      <c r="M28" s="42">
        <f t="shared" si="18"/>
        <v>0</v>
      </c>
      <c r="N28" s="43">
        <f t="shared" si="18"/>
        <v>0</v>
      </c>
      <c r="O28" s="44"/>
      <c r="P28" s="35"/>
      <c r="Q28" s="36"/>
      <c r="R28" s="187">
        <f t="shared" si="20"/>
        <v>1517.56</v>
      </c>
      <c r="S28" s="188">
        <f t="shared" si="20"/>
        <v>7687.6610000000001</v>
      </c>
      <c r="T28" s="176">
        <f t="shared" si="9"/>
        <v>5.0658036585044419</v>
      </c>
      <c r="U28" s="219">
        <f t="shared" si="10"/>
        <v>6.0789643902053303</v>
      </c>
      <c r="V28" s="13"/>
      <c r="W28" s="13"/>
      <c r="X28" s="13"/>
      <c r="Y28" s="13"/>
      <c r="Z28" s="68">
        <v>0</v>
      </c>
      <c r="AA28" s="68">
        <v>0</v>
      </c>
      <c r="AB28" s="53">
        <v>0</v>
      </c>
      <c r="AC28" s="52">
        <v>0</v>
      </c>
      <c r="AD28" s="19">
        <f t="shared" si="12"/>
        <v>0</v>
      </c>
      <c r="AE28" s="19">
        <f t="shared" si="13"/>
        <v>0</v>
      </c>
      <c r="AF28" s="48"/>
      <c r="AG28" s="29">
        <v>0</v>
      </c>
      <c r="AH28" s="29">
        <v>0</v>
      </c>
      <c r="AI28" s="27">
        <v>0</v>
      </c>
      <c r="AJ28" s="27">
        <v>0</v>
      </c>
      <c r="AK28" s="4">
        <f t="shared" si="7"/>
        <v>0</v>
      </c>
      <c r="AL28" s="87">
        <f t="shared" si="8"/>
        <v>0</v>
      </c>
    </row>
    <row r="29" spans="1:38" ht="15.75" x14ac:dyDescent="0.25">
      <c r="A29" s="371"/>
      <c r="B29" s="179" t="s">
        <v>12</v>
      </c>
      <c r="C29" s="180">
        <v>361</v>
      </c>
      <c r="D29" s="234">
        <v>20623.856</v>
      </c>
      <c r="E29" s="37">
        <v>112045.446</v>
      </c>
      <c r="F29" s="44">
        <f t="shared" si="22"/>
        <v>5.4328078124672707</v>
      </c>
      <c r="G29" s="37">
        <v>0</v>
      </c>
      <c r="H29" s="37">
        <v>0</v>
      </c>
      <c r="I29" s="44"/>
      <c r="J29" s="250">
        <f t="shared" si="4"/>
        <v>497.05399999999997</v>
      </c>
      <c r="K29" s="250">
        <f t="shared" si="4"/>
        <v>2072.1219999999998</v>
      </c>
      <c r="L29" s="44">
        <f t="shared" ref="L29" si="23">K29/J29</f>
        <v>4.1688066085375031</v>
      </c>
      <c r="M29" s="42">
        <f t="shared" si="18"/>
        <v>442.81200000000001</v>
      </c>
      <c r="N29" s="43">
        <f t="shared" si="18"/>
        <v>1485.674</v>
      </c>
      <c r="O29" s="44">
        <f t="shared" si="14"/>
        <v>3.3550897446320334</v>
      </c>
      <c r="P29" s="35"/>
      <c r="Q29" s="36"/>
      <c r="R29" s="187">
        <f t="shared" si="20"/>
        <v>21563.722000000002</v>
      </c>
      <c r="S29" s="188">
        <f>N29+K29+H29+E29</f>
        <v>115603.242</v>
      </c>
      <c r="T29" s="176">
        <f t="shared" si="9"/>
        <v>5.3610059524974396</v>
      </c>
      <c r="U29" s="219">
        <f t="shared" si="10"/>
        <v>6.4332071429969275</v>
      </c>
      <c r="V29" s="13"/>
      <c r="W29" s="13"/>
      <c r="X29" s="13"/>
      <c r="Y29" s="13"/>
      <c r="Z29" s="68">
        <v>497.05399999999997</v>
      </c>
      <c r="AA29" s="68">
        <v>1679.11</v>
      </c>
      <c r="AB29" s="53">
        <v>0.48499999999999999</v>
      </c>
      <c r="AC29" s="52">
        <v>393.012</v>
      </c>
      <c r="AD29" s="19">
        <f t="shared" si="12"/>
        <v>497.05399999999997</v>
      </c>
      <c r="AE29" s="19">
        <f t="shared" si="13"/>
        <v>2072.1219999999998</v>
      </c>
      <c r="AF29" s="48"/>
      <c r="AG29" s="29">
        <v>442.81200000000001</v>
      </c>
      <c r="AH29" s="29">
        <v>963.82399999999996</v>
      </c>
      <c r="AI29" s="27">
        <v>0.64400000000000002</v>
      </c>
      <c r="AJ29" s="28">
        <v>521.85</v>
      </c>
      <c r="AK29" s="4">
        <f t="shared" si="7"/>
        <v>442.81200000000001</v>
      </c>
      <c r="AL29" s="87">
        <f t="shared" si="8"/>
        <v>1485.674</v>
      </c>
    </row>
    <row r="30" spans="1:38" ht="15.75" x14ac:dyDescent="0.25">
      <c r="A30" s="371"/>
      <c r="B30" s="179" t="s">
        <v>13</v>
      </c>
      <c r="C30" s="180">
        <v>371</v>
      </c>
      <c r="D30" s="37">
        <v>65.748999999999995</v>
      </c>
      <c r="E30" s="37">
        <v>323.44200000000001</v>
      </c>
      <c r="F30" s="44">
        <f t="shared" si="22"/>
        <v>4.9193447809092161</v>
      </c>
      <c r="G30" s="37">
        <v>0</v>
      </c>
      <c r="H30" s="37">
        <v>0</v>
      </c>
      <c r="I30" s="44"/>
      <c r="J30" s="250">
        <f t="shared" si="4"/>
        <v>0</v>
      </c>
      <c r="K30" s="250">
        <f t="shared" si="4"/>
        <v>0</v>
      </c>
      <c r="L30" s="44"/>
      <c r="M30" s="42">
        <f t="shared" si="18"/>
        <v>0</v>
      </c>
      <c r="N30" s="43">
        <f t="shared" si="18"/>
        <v>0</v>
      </c>
      <c r="O30" s="39"/>
      <c r="P30" s="41">
        <f>P32+P33+P34+P35+P36+P37+P38</f>
        <v>0</v>
      </c>
      <c r="Q30" s="41">
        <f>Q32+Q33+Q34+Q35+Q36+Q37+Q38</f>
        <v>0</v>
      </c>
      <c r="R30" s="187">
        <f t="shared" si="20"/>
        <v>65.748999999999995</v>
      </c>
      <c r="S30" s="188">
        <f>N30+K30+H30+E30</f>
        <v>323.44200000000001</v>
      </c>
      <c r="T30" s="176">
        <f t="shared" si="9"/>
        <v>4.9193447809092161</v>
      </c>
      <c r="U30" s="219">
        <f t="shared" si="10"/>
        <v>5.9032137370910593</v>
      </c>
      <c r="V30" s="13"/>
      <c r="W30" s="13"/>
      <c r="X30" s="13"/>
      <c r="Y30" s="13"/>
      <c r="Z30" s="68">
        <v>0</v>
      </c>
      <c r="AA30" s="68">
        <v>0</v>
      </c>
      <c r="AB30" s="53">
        <v>0</v>
      </c>
      <c r="AC30" s="52">
        <v>0</v>
      </c>
      <c r="AD30" s="19">
        <f t="shared" si="12"/>
        <v>0</v>
      </c>
      <c r="AE30" s="19">
        <f t="shared" si="13"/>
        <v>0</v>
      </c>
      <c r="AF30" s="48"/>
      <c r="AG30" s="29">
        <v>0</v>
      </c>
      <c r="AH30" s="29">
        <v>0</v>
      </c>
      <c r="AI30" s="27">
        <v>0</v>
      </c>
      <c r="AJ30" s="27">
        <v>0</v>
      </c>
      <c r="AK30" s="4">
        <f t="shared" si="7"/>
        <v>0</v>
      </c>
      <c r="AL30" s="87">
        <f t="shared" si="8"/>
        <v>0</v>
      </c>
    </row>
    <row r="31" spans="1:38" ht="1.5" hidden="1" customHeight="1" x14ac:dyDescent="0.25">
      <c r="A31" s="371"/>
      <c r="B31" s="168" t="s">
        <v>14</v>
      </c>
      <c r="C31" s="169">
        <v>400</v>
      </c>
      <c r="D31" s="37"/>
      <c r="E31" s="37"/>
      <c r="F31" s="44" t="e">
        <f t="shared" si="22"/>
        <v>#DIV/0!</v>
      </c>
      <c r="G31" s="37"/>
      <c r="H31" s="37"/>
      <c r="I31" s="44"/>
      <c r="J31" s="66"/>
      <c r="K31" s="33"/>
      <c r="L31" s="40"/>
      <c r="M31" s="77"/>
      <c r="N31" s="33"/>
      <c r="O31" s="40"/>
      <c r="P31" s="35"/>
      <c r="Q31" s="36"/>
      <c r="R31" s="174"/>
      <c r="S31" s="188"/>
      <c r="T31" s="176" t="e">
        <f t="shared" si="9"/>
        <v>#DIV/0!</v>
      </c>
      <c r="U31" s="219" t="e">
        <f t="shared" si="10"/>
        <v>#DIV/0!</v>
      </c>
      <c r="V31" s="12"/>
      <c r="W31" s="12"/>
      <c r="X31" s="12"/>
      <c r="Y31" s="12"/>
      <c r="Z31" s="74">
        <f t="shared" ref="Z31:AC31" si="24">Z32+Z33+Z34+Z35+Z36+Z37+Z38</f>
        <v>241.89699999999999</v>
      </c>
      <c r="AA31" s="74">
        <f t="shared" si="24"/>
        <v>738.88099999999997</v>
      </c>
      <c r="AB31" s="74">
        <f t="shared" si="24"/>
        <v>0.36299999999999999</v>
      </c>
      <c r="AC31" s="74">
        <f t="shared" si="24"/>
        <v>249.67100000000002</v>
      </c>
      <c r="AD31" s="19">
        <f t="shared" si="12"/>
        <v>241.89699999999999</v>
      </c>
      <c r="AE31" s="19">
        <f t="shared" si="13"/>
        <v>988.55200000000002</v>
      </c>
      <c r="AF31" s="48"/>
      <c r="AG31" s="74">
        <f t="shared" ref="AG31:AJ31" si="25">AG32+AG33+AG34+AG35+AG36+AG37+AG38</f>
        <v>2479.3870000000002</v>
      </c>
      <c r="AH31" s="74">
        <f t="shared" si="25"/>
        <v>4662.3680000000004</v>
      </c>
      <c r="AI31" s="74">
        <f t="shared" si="25"/>
        <v>3.617</v>
      </c>
      <c r="AJ31" s="74">
        <f t="shared" si="25"/>
        <v>5121.5159999999996</v>
      </c>
      <c r="AK31" s="4">
        <f t="shared" si="7"/>
        <v>2479.3870000000002</v>
      </c>
      <c r="AL31" s="138">
        <f>AH31+AJ31</f>
        <v>9783.884</v>
      </c>
    </row>
    <row r="32" spans="1:38" ht="15.75" hidden="1" x14ac:dyDescent="0.25">
      <c r="A32" s="371"/>
      <c r="B32" s="179" t="s">
        <v>7</v>
      </c>
      <c r="C32" s="180">
        <v>411</v>
      </c>
      <c r="D32" s="37"/>
      <c r="E32" s="37"/>
      <c r="F32" s="44" t="e">
        <f t="shared" si="22"/>
        <v>#DIV/0!</v>
      </c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87"/>
      <c r="S32" s="188"/>
      <c r="T32" s="176" t="e">
        <f t="shared" si="9"/>
        <v>#DIV/0!</v>
      </c>
      <c r="U32" s="219" t="e">
        <f t="shared" si="10"/>
        <v>#DIV/0!</v>
      </c>
      <c r="V32" s="13"/>
      <c r="W32" s="13"/>
      <c r="X32" s="13"/>
      <c r="Y32" s="13"/>
      <c r="Z32" s="68">
        <v>12.760999999999999</v>
      </c>
      <c r="AA32" s="68">
        <v>43.91</v>
      </c>
      <c r="AB32" s="53">
        <v>2.1000000000000001E-2</v>
      </c>
      <c r="AC32" s="52">
        <v>14.393000000000001</v>
      </c>
      <c r="AD32" s="19">
        <f t="shared" si="12"/>
        <v>12.760999999999999</v>
      </c>
      <c r="AE32" s="19">
        <f t="shared" si="13"/>
        <v>58.302999999999997</v>
      </c>
      <c r="AF32" s="48"/>
      <c r="AG32" s="29">
        <v>298.32600000000002</v>
      </c>
      <c r="AH32" s="29">
        <v>547.93100000000004</v>
      </c>
      <c r="AI32" s="29">
        <v>0.433</v>
      </c>
      <c r="AJ32" s="29">
        <v>634.65200000000004</v>
      </c>
      <c r="AK32" s="4">
        <f t="shared" si="7"/>
        <v>298.32600000000002</v>
      </c>
      <c r="AL32" s="87">
        <f t="shared" si="8"/>
        <v>1182.5830000000001</v>
      </c>
    </row>
    <row r="33" spans="1:38" ht="15.75" hidden="1" x14ac:dyDescent="0.25">
      <c r="A33" s="371"/>
      <c r="B33" s="179" t="s">
        <v>8</v>
      </c>
      <c r="C33" s="180">
        <v>421</v>
      </c>
      <c r="D33" s="37"/>
      <c r="E33" s="37"/>
      <c r="F33" s="44" t="e">
        <f t="shared" si="22"/>
        <v>#DIV/0!</v>
      </c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87"/>
      <c r="S33" s="188"/>
      <c r="T33" s="176" t="e">
        <f t="shared" si="9"/>
        <v>#DIV/0!</v>
      </c>
      <c r="U33" s="219" t="e">
        <f t="shared" si="10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12"/>
        <v>0</v>
      </c>
      <c r="AE33" s="19">
        <f t="shared" si="13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7"/>
        <v>0</v>
      </c>
      <c r="AL33" s="87">
        <f t="shared" si="8"/>
        <v>0</v>
      </c>
    </row>
    <row r="34" spans="1:38" ht="15.75" hidden="1" x14ac:dyDescent="0.25">
      <c r="A34" s="371"/>
      <c r="B34" s="179" t="s">
        <v>9</v>
      </c>
      <c r="C34" s="180">
        <v>431</v>
      </c>
      <c r="D34" s="37"/>
      <c r="E34" s="37"/>
      <c r="F34" s="44" t="e">
        <f t="shared" si="22"/>
        <v>#DIV/0!</v>
      </c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87"/>
      <c r="S34" s="188"/>
      <c r="T34" s="176" t="e">
        <f t="shared" si="9"/>
        <v>#DIV/0!</v>
      </c>
      <c r="U34" s="219" t="e">
        <f t="shared" si="10"/>
        <v>#DIV/0!</v>
      </c>
      <c r="V34" s="13"/>
      <c r="W34" s="13"/>
      <c r="X34" s="13"/>
      <c r="Y34" s="13"/>
      <c r="Z34" s="68">
        <v>0</v>
      </c>
      <c r="AA34" s="68">
        <v>0</v>
      </c>
      <c r="AB34" s="53">
        <v>0</v>
      </c>
      <c r="AC34" s="52">
        <v>0</v>
      </c>
      <c r="AD34" s="19">
        <f t="shared" si="12"/>
        <v>0</v>
      </c>
      <c r="AE34" s="19">
        <f t="shared" si="13"/>
        <v>0</v>
      </c>
      <c r="AF34" s="48"/>
      <c r="AG34" s="29">
        <v>0</v>
      </c>
      <c r="AH34" s="29">
        <v>0</v>
      </c>
      <c r="AI34" s="29">
        <v>0</v>
      </c>
      <c r="AJ34" s="29">
        <v>0</v>
      </c>
      <c r="AK34" s="4">
        <f t="shared" si="7"/>
        <v>0</v>
      </c>
      <c r="AL34" s="87">
        <f t="shared" si="8"/>
        <v>0</v>
      </c>
    </row>
    <row r="35" spans="1:38" ht="15.75" hidden="1" x14ac:dyDescent="0.25">
      <c r="A35" s="371"/>
      <c r="B35" s="179" t="s">
        <v>10</v>
      </c>
      <c r="C35" s="180">
        <v>441</v>
      </c>
      <c r="D35" s="37"/>
      <c r="E35" s="37"/>
      <c r="F35" s="44" t="e">
        <f t="shared" si="22"/>
        <v>#DIV/0!</v>
      </c>
      <c r="G35" s="37"/>
      <c r="H35" s="37"/>
      <c r="I35" s="44"/>
      <c r="J35" s="42"/>
      <c r="K35" s="43"/>
      <c r="L35" s="44"/>
      <c r="M35" s="42"/>
      <c r="N35" s="43"/>
      <c r="O35" s="44"/>
      <c r="P35" s="35"/>
      <c r="Q35" s="36"/>
      <c r="R35" s="187"/>
      <c r="S35" s="188"/>
      <c r="T35" s="176" t="e">
        <f t="shared" si="9"/>
        <v>#DIV/0!</v>
      </c>
      <c r="U35" s="219" t="e">
        <f t="shared" si="10"/>
        <v>#DIV/0!</v>
      </c>
      <c r="V35" s="13"/>
      <c r="W35" s="13"/>
      <c r="X35" s="13"/>
      <c r="Y35" s="13"/>
      <c r="Z35" s="68">
        <v>229.136</v>
      </c>
      <c r="AA35" s="68">
        <v>694.971</v>
      </c>
      <c r="AB35" s="53">
        <v>0.34199999999999997</v>
      </c>
      <c r="AC35" s="52">
        <v>235.27800000000002</v>
      </c>
      <c r="AD35" s="19">
        <f t="shared" si="12"/>
        <v>229.136</v>
      </c>
      <c r="AE35" s="19">
        <f t="shared" si="13"/>
        <v>930.24900000000002</v>
      </c>
      <c r="AF35" s="48"/>
      <c r="AG35" s="29">
        <v>1659.7830000000001</v>
      </c>
      <c r="AH35" s="29">
        <v>3146.2049999999999</v>
      </c>
      <c r="AI35" s="29">
        <v>2.4279999999999999</v>
      </c>
      <c r="AJ35" s="29">
        <v>3367.32</v>
      </c>
      <c r="AK35" s="4">
        <f t="shared" si="7"/>
        <v>1659.7830000000001</v>
      </c>
      <c r="AL35" s="87">
        <f t="shared" si="8"/>
        <v>6513.5249999999996</v>
      </c>
    </row>
    <row r="36" spans="1:38" ht="0.75" hidden="1" customHeight="1" x14ac:dyDescent="0.25">
      <c r="A36" s="371"/>
      <c r="B36" s="179" t="s">
        <v>11</v>
      </c>
      <c r="C36" s="180">
        <v>451</v>
      </c>
      <c r="D36" s="37"/>
      <c r="E36" s="37"/>
      <c r="F36" s="44" t="e">
        <f t="shared" si="22"/>
        <v>#DIV/0!</v>
      </c>
      <c r="G36" s="37"/>
      <c r="H36" s="37"/>
      <c r="I36" s="44"/>
      <c r="J36" s="42"/>
      <c r="K36" s="43"/>
      <c r="L36" s="39"/>
      <c r="M36" s="42"/>
      <c r="N36" s="43"/>
      <c r="O36" s="39"/>
      <c r="P36" s="35"/>
      <c r="Q36" s="36"/>
      <c r="R36" s="187"/>
      <c r="S36" s="188"/>
      <c r="T36" s="176" t="e">
        <f t="shared" si="9"/>
        <v>#DIV/0!</v>
      </c>
      <c r="U36" s="219" t="e">
        <f t="shared" si="10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12"/>
        <v>0</v>
      </c>
      <c r="AE36" s="19">
        <f t="shared" si="13"/>
        <v>0</v>
      </c>
      <c r="AF36" s="48"/>
      <c r="AG36" s="29">
        <v>0</v>
      </c>
      <c r="AH36" s="29">
        <v>0</v>
      </c>
      <c r="AI36" s="29">
        <v>0</v>
      </c>
      <c r="AJ36" s="29">
        <v>0</v>
      </c>
      <c r="AK36" s="4">
        <f t="shared" si="7"/>
        <v>0</v>
      </c>
      <c r="AL36" s="87">
        <f t="shared" si="8"/>
        <v>0</v>
      </c>
    </row>
    <row r="37" spans="1:38" ht="15.75" hidden="1" x14ac:dyDescent="0.25">
      <c r="A37" s="371"/>
      <c r="B37" s="179" t="s">
        <v>12</v>
      </c>
      <c r="C37" s="180">
        <v>461</v>
      </c>
      <c r="D37" s="37"/>
      <c r="E37" s="37"/>
      <c r="F37" s="44" t="e">
        <f t="shared" si="22"/>
        <v>#DIV/0!</v>
      </c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87"/>
      <c r="S37" s="188"/>
      <c r="T37" s="176" t="e">
        <f t="shared" si="9"/>
        <v>#DIV/0!</v>
      </c>
      <c r="U37" s="219" t="e">
        <f t="shared" si="10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12"/>
        <v>0</v>
      </c>
      <c r="AE37" s="19">
        <f t="shared" si="13"/>
        <v>0</v>
      </c>
      <c r="AF37" s="48"/>
      <c r="AG37" s="29">
        <v>521.27800000000002</v>
      </c>
      <c r="AH37" s="29">
        <v>968.23199999999997</v>
      </c>
      <c r="AI37" s="29">
        <v>0.75600000000000001</v>
      </c>
      <c r="AJ37" s="29">
        <v>1119.5439999999999</v>
      </c>
      <c r="AK37" s="4">
        <f t="shared" si="7"/>
        <v>521.27800000000002</v>
      </c>
      <c r="AL37" s="87">
        <f t="shared" si="8"/>
        <v>2087.7759999999998</v>
      </c>
    </row>
    <row r="38" spans="1:38" ht="15.75" hidden="1" x14ac:dyDescent="0.25">
      <c r="A38" s="371"/>
      <c r="B38" s="179" t="s">
        <v>13</v>
      </c>
      <c r="C38" s="180">
        <v>471</v>
      </c>
      <c r="D38" s="37"/>
      <c r="E38" s="37"/>
      <c r="F38" s="44" t="e">
        <f t="shared" si="22"/>
        <v>#DIV/0!</v>
      </c>
      <c r="G38" s="37"/>
      <c r="H38" s="37"/>
      <c r="I38" s="44"/>
      <c r="J38" s="42"/>
      <c r="K38" s="43"/>
      <c r="L38" s="39"/>
      <c r="M38" s="37"/>
      <c r="N38" s="38"/>
      <c r="O38" s="39"/>
      <c r="P38" s="35"/>
      <c r="Q38" s="36"/>
      <c r="R38" s="187"/>
      <c r="S38" s="188"/>
      <c r="T38" s="176" t="e">
        <f t="shared" si="9"/>
        <v>#DIV/0!</v>
      </c>
      <c r="U38" s="219" t="e">
        <f t="shared" si="10"/>
        <v>#DIV/0!</v>
      </c>
      <c r="V38" s="13"/>
      <c r="W38" s="13"/>
      <c r="X38" s="13"/>
      <c r="Y38" s="13"/>
      <c r="Z38" s="68">
        <v>0</v>
      </c>
      <c r="AA38" s="75">
        <v>0</v>
      </c>
      <c r="AB38" s="76">
        <v>0</v>
      </c>
      <c r="AC38" s="76">
        <v>0</v>
      </c>
      <c r="AD38" s="48">
        <f t="shared" si="12"/>
        <v>0</v>
      </c>
      <c r="AE38" s="19">
        <f t="shared" si="13"/>
        <v>0</v>
      </c>
      <c r="AF38" s="48"/>
      <c r="AG38" s="105">
        <v>0</v>
      </c>
      <c r="AH38" s="105">
        <v>0</v>
      </c>
      <c r="AI38" s="29">
        <v>0</v>
      </c>
      <c r="AJ38" s="29">
        <v>0</v>
      </c>
      <c r="AK38" s="54"/>
      <c r="AL38" s="87">
        <f t="shared" si="8"/>
        <v>0</v>
      </c>
    </row>
    <row r="39" spans="1:38" ht="56.25" customHeight="1" x14ac:dyDescent="0.25">
      <c r="A39" s="371"/>
      <c r="B39" s="273" t="s">
        <v>94</v>
      </c>
      <c r="C39" s="169">
        <v>500</v>
      </c>
      <c r="D39" s="37">
        <v>77576.467999999993</v>
      </c>
      <c r="E39" s="37">
        <v>233415.95499999999</v>
      </c>
      <c r="F39" s="44">
        <f t="shared" si="22"/>
        <v>3.0088499904378221</v>
      </c>
      <c r="G39" s="37">
        <v>0</v>
      </c>
      <c r="H39" s="37">
        <v>0</v>
      </c>
      <c r="I39" s="37"/>
      <c r="J39" s="42">
        <f t="shared" ref="J39:K40" si="26">AD39</f>
        <v>0</v>
      </c>
      <c r="K39" s="43">
        <f t="shared" si="26"/>
        <v>0</v>
      </c>
      <c r="L39" s="45"/>
      <c r="M39" s="37">
        <f>AK39</f>
        <v>0</v>
      </c>
      <c r="N39" s="38">
        <f>AL39</f>
        <v>0</v>
      </c>
      <c r="O39" s="45"/>
      <c r="P39" s="35"/>
      <c r="Q39" s="36"/>
      <c r="R39" s="187">
        <f t="shared" ref="R39" si="27">M39+J39+G39+D39</f>
        <v>77576.467999999993</v>
      </c>
      <c r="S39" s="188">
        <f>N39+K39+H39+E39</f>
        <v>233415.95499999999</v>
      </c>
      <c r="T39" s="176"/>
      <c r="U39" s="219"/>
      <c r="V39" s="12"/>
      <c r="W39" s="12"/>
      <c r="X39" s="12"/>
      <c r="Y39" s="12"/>
      <c r="Z39" s="71">
        <v>0</v>
      </c>
      <c r="AA39" s="71">
        <v>0</v>
      </c>
      <c r="AB39">
        <v>0</v>
      </c>
      <c r="AC39">
        <v>0</v>
      </c>
      <c r="AG39" s="105">
        <v>0</v>
      </c>
      <c r="AH39" s="105">
        <v>0</v>
      </c>
      <c r="AI39" s="105">
        <v>0</v>
      </c>
      <c r="AJ39" s="105">
        <v>0</v>
      </c>
      <c r="AK39" s="3"/>
      <c r="AL39" s="87">
        <f t="shared" si="8"/>
        <v>0</v>
      </c>
    </row>
    <row r="40" spans="1:38" ht="55.5" customHeight="1" x14ac:dyDescent="0.25">
      <c r="B40" s="191" t="s">
        <v>31</v>
      </c>
      <c r="C40" s="192">
        <v>600</v>
      </c>
      <c r="D40" s="249">
        <f>D6+D14+D23</f>
        <v>76005.71699999999</v>
      </c>
      <c r="E40" s="249">
        <f>E6+E14+E23</f>
        <v>394744.00899999996</v>
      </c>
      <c r="F40" s="8">
        <f>E40/D40</f>
        <v>5.1936094359849276</v>
      </c>
      <c r="G40" s="249">
        <f>G6+G14+G23</f>
        <v>1951.0119999999999</v>
      </c>
      <c r="H40" s="249">
        <f>H23+H14+H6</f>
        <v>10625.097</v>
      </c>
      <c r="I40" s="8">
        <f>H40/G40</f>
        <v>5.445941388366653</v>
      </c>
      <c r="J40" s="32">
        <f t="shared" si="26"/>
        <v>14777.236000000001</v>
      </c>
      <c r="K40" s="33">
        <f t="shared" si="26"/>
        <v>65983.39499999999</v>
      </c>
      <c r="L40" s="8">
        <f>K40/J40</f>
        <v>4.4652054687358307</v>
      </c>
      <c r="M40" s="66">
        <f>AK40</f>
        <v>9287.32</v>
      </c>
      <c r="N40" s="248">
        <f>AL40</f>
        <v>29319.059000000001</v>
      </c>
      <c r="O40" s="8">
        <f>N40/M40</f>
        <v>3.156891223733004</v>
      </c>
      <c r="P40" s="46"/>
      <c r="Q40" s="47"/>
      <c r="R40" s="240">
        <f>R6+R14+R23</f>
        <v>102021.28499999999</v>
      </c>
      <c r="S40" s="240">
        <f>S6+S14+S23</f>
        <v>500671.55999999994</v>
      </c>
      <c r="T40" s="246">
        <f t="shared" si="9"/>
        <v>4.907520621799657</v>
      </c>
      <c r="U40" s="219">
        <f t="shared" si="10"/>
        <v>5.8890247461595884</v>
      </c>
      <c r="V40" s="14"/>
      <c r="W40" s="14"/>
      <c r="X40" s="14"/>
      <c r="Y40" s="14"/>
      <c r="Z40" s="235">
        <f t="shared" ref="Z40:AE40" si="28">Z6+Z14+Z23</f>
        <v>14777.236000000001</v>
      </c>
      <c r="AA40" s="235">
        <f t="shared" si="28"/>
        <v>47684.386000000006</v>
      </c>
      <c r="AB40" s="235">
        <f t="shared" si="28"/>
        <v>22.593999999999998</v>
      </c>
      <c r="AC40" s="235">
        <f t="shared" si="28"/>
        <v>18299.009000000002</v>
      </c>
      <c r="AD40" s="235">
        <f t="shared" si="28"/>
        <v>14777.236000000001</v>
      </c>
      <c r="AE40" s="235">
        <f t="shared" si="28"/>
        <v>65983.39499999999</v>
      </c>
      <c r="AG40" s="23">
        <f t="shared" ref="AG40:AL40" si="29">AG6+AG14+AG23</f>
        <v>9287.32</v>
      </c>
      <c r="AH40" s="23">
        <f t="shared" si="29"/>
        <v>17694.406000000003</v>
      </c>
      <c r="AI40" s="23">
        <f t="shared" si="29"/>
        <v>13.545</v>
      </c>
      <c r="AJ40" s="23">
        <f t="shared" si="29"/>
        <v>11624.653</v>
      </c>
      <c r="AK40" s="23">
        <f t="shared" si="29"/>
        <v>9287.32</v>
      </c>
      <c r="AL40" s="23">
        <f t="shared" si="29"/>
        <v>29319.059000000001</v>
      </c>
    </row>
    <row r="41" spans="1:38" ht="30.75" hidden="1" customHeight="1" x14ac:dyDescent="0.25">
      <c r="B41" s="197" t="s">
        <v>22</v>
      </c>
      <c r="C41" s="198"/>
      <c r="D41" s="9">
        <f>SUM(D7:D31)</f>
        <v>152045.98300000001</v>
      </c>
      <c r="E41" s="9">
        <f>SUM(E7:E38)</f>
        <v>789580.99899999995</v>
      </c>
      <c r="F41" s="8">
        <f t="shared" ref="F41:F49" si="30">E41/D41</f>
        <v>5.1930408381785389</v>
      </c>
      <c r="G41" s="9">
        <f>G40</f>
        <v>1951.0119999999999</v>
      </c>
      <c r="H41" s="9">
        <f t="shared" ref="H41:O41" si="31">H40</f>
        <v>10625.097</v>
      </c>
      <c r="I41" s="10">
        <f t="shared" si="31"/>
        <v>5.445941388366653</v>
      </c>
      <c r="J41" s="9">
        <f t="shared" si="31"/>
        <v>14777.236000000001</v>
      </c>
      <c r="K41" s="9">
        <f t="shared" si="31"/>
        <v>65983.39499999999</v>
      </c>
      <c r="L41" s="10">
        <f t="shared" si="31"/>
        <v>4.4652054687358307</v>
      </c>
      <c r="M41" s="9">
        <f t="shared" si="31"/>
        <v>9287.32</v>
      </c>
      <c r="N41" s="9">
        <f t="shared" si="31"/>
        <v>29319.059000000001</v>
      </c>
      <c r="O41" s="10">
        <f t="shared" si="31"/>
        <v>3.156891223733004</v>
      </c>
      <c r="P41" s="48"/>
      <c r="Q41" s="48"/>
      <c r="R41" s="202">
        <f t="shared" ref="R41:S41" si="32">R40</f>
        <v>102021.28499999999</v>
      </c>
      <c r="S41" s="202">
        <f t="shared" si="32"/>
        <v>500671.55999999994</v>
      </c>
      <c r="T41" s="176">
        <f t="shared" si="9"/>
        <v>4.907520621799657</v>
      </c>
      <c r="U41" s="219">
        <f t="shared" si="10"/>
        <v>5.8890247461595884</v>
      </c>
      <c r="V41" s="15"/>
      <c r="W41" s="15"/>
      <c r="X41" s="15"/>
      <c r="Y41" s="15"/>
      <c r="Z41" s="72"/>
      <c r="AA41" s="72"/>
    </row>
    <row r="42" spans="1:38" ht="30.75" customHeight="1" x14ac:dyDescent="0.25">
      <c r="B42" s="197" t="s">
        <v>22</v>
      </c>
      <c r="C42" s="198" t="s">
        <v>82</v>
      </c>
      <c r="D42" s="236">
        <f>SUM(D43:D49)</f>
        <v>76005.71699999999</v>
      </c>
      <c r="E42" s="236">
        <f>SUM(E43:E49)</f>
        <v>394744.00899999996</v>
      </c>
      <c r="F42" s="8">
        <f>E42/D42</f>
        <v>5.1936094359849276</v>
      </c>
      <c r="G42" s="236">
        <f>SUM(G43:G49)</f>
        <v>1951.0119999999999</v>
      </c>
      <c r="H42" s="236">
        <f>SUM(H43:H49)</f>
        <v>10625.097</v>
      </c>
      <c r="I42" s="99">
        <f>H42/G42</f>
        <v>5.445941388366653</v>
      </c>
      <c r="J42" s="9">
        <f>SUM(J43:J49)</f>
        <v>14777.236000000001</v>
      </c>
      <c r="K42" s="9">
        <f>SUM(K43:K49)</f>
        <v>65983.39499999999</v>
      </c>
      <c r="L42" s="99">
        <f>K42/J42</f>
        <v>4.4652054687358307</v>
      </c>
      <c r="M42" s="9">
        <f>SUM(M43:M49)</f>
        <v>9287.32</v>
      </c>
      <c r="N42" s="9">
        <f>SUM(N43:N49)</f>
        <v>29319.059000000001</v>
      </c>
      <c r="O42" s="99">
        <f>N42/M42</f>
        <v>3.156891223733004</v>
      </c>
      <c r="P42" s="48"/>
      <c r="Q42" s="48"/>
      <c r="R42" s="202">
        <f>SUM(R43:R49)</f>
        <v>102021.28499999999</v>
      </c>
      <c r="S42" s="202">
        <f>SUM(S43:S49)</f>
        <v>500671.55999999994</v>
      </c>
      <c r="T42" s="176">
        <f t="shared" si="9"/>
        <v>4.907520621799657</v>
      </c>
      <c r="U42" s="219">
        <f t="shared" si="10"/>
        <v>5.8890247461595884</v>
      </c>
      <c r="V42" s="15"/>
      <c r="W42" s="15"/>
      <c r="X42" s="15"/>
      <c r="Y42" s="15"/>
      <c r="Z42" s="72"/>
      <c r="AA42" s="72"/>
    </row>
    <row r="43" spans="1:38" ht="24.75" customHeight="1" x14ac:dyDescent="0.25">
      <c r="A43" s="366"/>
      <c r="B43" s="204" t="s">
        <v>7</v>
      </c>
      <c r="C43" s="180"/>
      <c r="D43" s="38">
        <f>D7+D15+D24</f>
        <v>7774.5119999999997</v>
      </c>
      <c r="E43" s="38">
        <f t="shared" ref="E43:E49" si="33">E7+E15+E24+E32</f>
        <v>37874.377999999997</v>
      </c>
      <c r="F43" s="39">
        <f t="shared" si="30"/>
        <v>4.8716084044889243</v>
      </c>
      <c r="G43" s="38">
        <f t="shared" ref="G43:H49" si="34">G7+G15+G24+G32</f>
        <v>0</v>
      </c>
      <c r="H43" s="38">
        <f t="shared" si="34"/>
        <v>0</v>
      </c>
      <c r="I43" s="39"/>
      <c r="J43" s="37">
        <f t="shared" ref="J43:K49" si="35">J7+J15+J24</f>
        <v>2104.3089999999997</v>
      </c>
      <c r="K43" s="38">
        <f t="shared" si="35"/>
        <v>8844.2010000000009</v>
      </c>
      <c r="L43" s="39">
        <f t="shared" ref="L43:L48" si="36">K43/J43</f>
        <v>4.2029003345041067</v>
      </c>
      <c r="M43" s="37">
        <f t="shared" ref="M43:N49" si="37">M7+M15+M24</f>
        <v>0</v>
      </c>
      <c r="N43" s="38">
        <f t="shared" si="37"/>
        <v>0</v>
      </c>
      <c r="O43" s="39"/>
      <c r="P43" s="37">
        <f>P7+P15+P24+P32</f>
        <v>0</v>
      </c>
      <c r="Q43" s="49">
        <f>Q7+Q15+Q24+Q32</f>
        <v>0</v>
      </c>
      <c r="R43" s="181">
        <f t="shared" ref="R43:S49" si="38">R7+R15+R24</f>
        <v>9878.8209999999999</v>
      </c>
      <c r="S43" s="186">
        <f t="shared" si="38"/>
        <v>46718.578999999998</v>
      </c>
      <c r="T43" s="176">
        <f t="shared" si="9"/>
        <v>4.7291654540557015</v>
      </c>
      <c r="U43" s="219">
        <f t="shared" si="10"/>
        <v>5.6749985448668419</v>
      </c>
      <c r="V43" s="16"/>
      <c r="W43" s="16"/>
      <c r="X43" s="16"/>
      <c r="Y43" s="16"/>
      <c r="Z43" s="70"/>
      <c r="AA43" s="70"/>
      <c r="AI43" s="48"/>
    </row>
    <row r="44" spans="1:38" ht="24.75" customHeight="1" x14ac:dyDescent="0.25">
      <c r="A44" s="366"/>
      <c r="B44" s="204" t="s">
        <v>8</v>
      </c>
      <c r="C44" s="180"/>
      <c r="D44" s="38">
        <f>D8+D16+D25</f>
        <v>0</v>
      </c>
      <c r="E44" s="38">
        <f t="shared" si="33"/>
        <v>0</v>
      </c>
      <c r="F44" s="39"/>
      <c r="G44" s="38">
        <f t="shared" si="34"/>
        <v>0</v>
      </c>
      <c r="H44" s="38">
        <f t="shared" si="34"/>
        <v>0</v>
      </c>
      <c r="I44" s="39"/>
      <c r="J44" s="37">
        <f t="shared" si="35"/>
        <v>0</v>
      </c>
      <c r="K44" s="38">
        <f t="shared" si="35"/>
        <v>0</v>
      </c>
      <c r="L44" s="39"/>
      <c r="M44" s="37">
        <f t="shared" si="37"/>
        <v>0</v>
      </c>
      <c r="N44" s="38">
        <f t="shared" si="37"/>
        <v>0</v>
      </c>
      <c r="O44" s="39"/>
      <c r="P44" s="37"/>
      <c r="Q44" s="49"/>
      <c r="R44" s="181">
        <f t="shared" si="38"/>
        <v>0</v>
      </c>
      <c r="S44" s="186">
        <f t="shared" si="38"/>
        <v>0</v>
      </c>
      <c r="T44" s="176"/>
      <c r="U44" s="219"/>
      <c r="V44" s="16"/>
      <c r="W44" s="16"/>
      <c r="X44" s="16"/>
      <c r="Y44" s="16"/>
      <c r="Z44" s="70"/>
      <c r="AA44" s="70"/>
    </row>
    <row r="45" spans="1:38" ht="24.75" customHeight="1" x14ac:dyDescent="0.25">
      <c r="A45" s="366"/>
      <c r="B45" s="204" t="s">
        <v>9</v>
      </c>
      <c r="C45" s="180"/>
      <c r="D45" s="38">
        <f>D9+D17+D26</f>
        <v>0</v>
      </c>
      <c r="E45" s="38">
        <f t="shared" si="33"/>
        <v>0</v>
      </c>
      <c r="F45" s="39"/>
      <c r="G45" s="38">
        <f t="shared" si="34"/>
        <v>0</v>
      </c>
      <c r="H45" s="38">
        <f t="shared" si="34"/>
        <v>0</v>
      </c>
      <c r="I45" s="39"/>
      <c r="J45" s="37">
        <f t="shared" si="35"/>
        <v>0</v>
      </c>
      <c r="K45" s="38">
        <f t="shared" si="35"/>
        <v>0</v>
      </c>
      <c r="L45" s="39"/>
      <c r="M45" s="37">
        <f t="shared" si="37"/>
        <v>0</v>
      </c>
      <c r="N45" s="38">
        <f t="shared" si="37"/>
        <v>0</v>
      </c>
      <c r="O45" s="39"/>
      <c r="P45" s="37">
        <f t="shared" ref="P45:Q49" si="39">P9+P17+P26+P34</f>
        <v>0</v>
      </c>
      <c r="Q45" s="49">
        <f t="shared" si="39"/>
        <v>0</v>
      </c>
      <c r="R45" s="181">
        <f t="shared" si="38"/>
        <v>0</v>
      </c>
      <c r="S45" s="186">
        <f t="shared" si="38"/>
        <v>0</v>
      </c>
      <c r="T45" s="176"/>
      <c r="U45" s="219"/>
      <c r="V45" s="16"/>
      <c r="W45" s="16"/>
      <c r="X45" s="16"/>
      <c r="Y45" s="16"/>
      <c r="Z45" s="70"/>
      <c r="AA45" s="70"/>
      <c r="AD45" s="367" t="s">
        <v>32</v>
      </c>
      <c r="AE45" s="367"/>
      <c r="AF45" s="367"/>
      <c r="AG45" s="367"/>
      <c r="AH45" s="367"/>
      <c r="AI45" s="367"/>
    </row>
    <row r="46" spans="1:38" ht="24.75" customHeight="1" x14ac:dyDescent="0.25">
      <c r="A46" s="366"/>
      <c r="B46" s="204" t="s">
        <v>10</v>
      </c>
      <c r="C46" s="180"/>
      <c r="D46" s="38">
        <f>D10+D18+D27+D35</f>
        <v>46024.039999999994</v>
      </c>
      <c r="E46" s="38">
        <f t="shared" si="33"/>
        <v>236813.08199999999</v>
      </c>
      <c r="F46" s="39">
        <f t="shared" si="30"/>
        <v>5.1454214362754778</v>
      </c>
      <c r="G46" s="234">
        <f t="shared" si="34"/>
        <v>1951.0119999999999</v>
      </c>
      <c r="H46" s="237">
        <f t="shared" si="34"/>
        <v>10625.097</v>
      </c>
      <c r="I46" s="39">
        <f t="shared" ref="I46" si="40">H46/G46</f>
        <v>5.445941388366653</v>
      </c>
      <c r="J46" s="37">
        <f t="shared" si="35"/>
        <v>11104.519000000002</v>
      </c>
      <c r="K46" s="38">
        <f t="shared" si="35"/>
        <v>49829.932999999997</v>
      </c>
      <c r="L46" s="39">
        <f t="shared" si="36"/>
        <v>4.4873562736035648</v>
      </c>
      <c r="M46" s="37">
        <f t="shared" si="37"/>
        <v>8154.3420000000006</v>
      </c>
      <c r="N46" s="38">
        <f t="shared" si="37"/>
        <v>25613.404000000002</v>
      </c>
      <c r="O46" s="39">
        <f t="shared" ref="O46:O48" si="41">N46/M46</f>
        <v>3.1410755153512082</v>
      </c>
      <c r="P46" s="37">
        <f t="shared" si="39"/>
        <v>0</v>
      </c>
      <c r="Q46" s="49">
        <f t="shared" si="39"/>
        <v>0</v>
      </c>
      <c r="R46" s="181">
        <f t="shared" si="38"/>
        <v>67233.913</v>
      </c>
      <c r="S46" s="186">
        <f t="shared" si="38"/>
        <v>322881.516</v>
      </c>
      <c r="T46" s="176">
        <f t="shared" si="9"/>
        <v>4.8023609156884861</v>
      </c>
      <c r="U46" s="219">
        <f t="shared" si="10"/>
        <v>5.7628330988261833</v>
      </c>
      <c r="V46" s="16"/>
      <c r="W46" s="16"/>
      <c r="X46" s="16"/>
      <c r="Y46" s="16"/>
      <c r="Z46" s="70"/>
      <c r="AA46" s="70"/>
      <c r="AD46" s="367"/>
      <c r="AE46" s="367"/>
      <c r="AF46" s="367"/>
      <c r="AG46" s="367"/>
      <c r="AH46" s="367"/>
      <c r="AI46" s="367"/>
    </row>
    <row r="47" spans="1:38" ht="24.75" customHeight="1" x14ac:dyDescent="0.25">
      <c r="A47" s="366"/>
      <c r="B47" s="204" t="s">
        <v>11</v>
      </c>
      <c r="C47" s="180"/>
      <c r="D47" s="38">
        <f>D11+D19+D28+D36</f>
        <v>1517.56</v>
      </c>
      <c r="E47" s="38">
        <f t="shared" si="33"/>
        <v>7687.6610000000001</v>
      </c>
      <c r="F47" s="39">
        <f t="shared" si="30"/>
        <v>5.0658036585044419</v>
      </c>
      <c r="G47" s="38">
        <f t="shared" si="34"/>
        <v>0</v>
      </c>
      <c r="H47" s="38">
        <f t="shared" si="34"/>
        <v>0</v>
      </c>
      <c r="I47" s="39"/>
      <c r="J47" s="37">
        <f t="shared" si="35"/>
        <v>196.41800000000001</v>
      </c>
      <c r="K47" s="38">
        <f t="shared" si="35"/>
        <v>975.69800000000009</v>
      </c>
      <c r="L47" s="39"/>
      <c r="M47" s="37">
        <f t="shared" si="37"/>
        <v>0</v>
      </c>
      <c r="N47" s="38">
        <f t="shared" si="37"/>
        <v>0</v>
      </c>
      <c r="O47" s="39"/>
      <c r="P47" s="37">
        <f t="shared" si="39"/>
        <v>0</v>
      </c>
      <c r="Q47" s="49">
        <f t="shared" si="39"/>
        <v>0</v>
      </c>
      <c r="R47" s="181">
        <f t="shared" si="38"/>
        <v>1713.9780000000001</v>
      </c>
      <c r="S47" s="186">
        <f t="shared" si="38"/>
        <v>8663.3590000000004</v>
      </c>
      <c r="T47" s="176">
        <f t="shared" si="9"/>
        <v>5.054533372073621</v>
      </c>
      <c r="U47" s="219">
        <f t="shared" si="10"/>
        <v>6.0654400464883453</v>
      </c>
      <c r="V47" s="16"/>
      <c r="W47" s="16"/>
      <c r="X47" s="16"/>
      <c r="Y47" s="16"/>
      <c r="Z47" s="70"/>
      <c r="AA47" s="70"/>
      <c r="AD47" s="367"/>
      <c r="AE47" s="367"/>
      <c r="AF47" s="367"/>
      <c r="AG47" s="367"/>
      <c r="AH47" s="367"/>
      <c r="AI47" s="367"/>
    </row>
    <row r="48" spans="1:38" ht="24.75" customHeight="1" x14ac:dyDescent="0.25">
      <c r="A48" s="366"/>
      <c r="B48" s="204" t="s">
        <v>12</v>
      </c>
      <c r="C48" s="180"/>
      <c r="D48" s="38">
        <f>D12+D20+D29+D37</f>
        <v>20623.856</v>
      </c>
      <c r="E48" s="38">
        <f t="shared" si="33"/>
        <v>112045.446</v>
      </c>
      <c r="F48" s="39">
        <f t="shared" si="30"/>
        <v>5.4328078124672707</v>
      </c>
      <c r="G48" s="38">
        <f t="shared" si="34"/>
        <v>0</v>
      </c>
      <c r="H48" s="38">
        <f t="shared" si="34"/>
        <v>0</v>
      </c>
      <c r="I48" s="39"/>
      <c r="J48" s="37">
        <f t="shared" si="35"/>
        <v>1371.99</v>
      </c>
      <c r="K48" s="38">
        <f t="shared" si="35"/>
        <v>6333.5630000000001</v>
      </c>
      <c r="L48" s="39">
        <f t="shared" si="36"/>
        <v>4.6163332094257248</v>
      </c>
      <c r="M48" s="37">
        <f t="shared" si="37"/>
        <v>1132.9780000000001</v>
      </c>
      <c r="N48" s="38">
        <f t="shared" si="37"/>
        <v>3705.6549999999997</v>
      </c>
      <c r="O48" s="39">
        <f t="shared" si="41"/>
        <v>3.2707210554838659</v>
      </c>
      <c r="P48" s="37">
        <f t="shared" si="39"/>
        <v>0</v>
      </c>
      <c r="Q48" s="49">
        <f t="shared" si="39"/>
        <v>0</v>
      </c>
      <c r="R48" s="181">
        <f t="shared" si="38"/>
        <v>23128.824000000001</v>
      </c>
      <c r="S48" s="186">
        <f t="shared" si="38"/>
        <v>122084.664</v>
      </c>
      <c r="T48" s="176">
        <f t="shared" si="9"/>
        <v>5.2784639634077379</v>
      </c>
      <c r="U48" s="219">
        <f t="shared" si="10"/>
        <v>6.3341567560892855</v>
      </c>
      <c r="V48" s="16"/>
      <c r="W48" s="16"/>
      <c r="X48" s="16"/>
      <c r="Y48" s="16"/>
      <c r="Z48" s="70"/>
      <c r="AA48" s="70"/>
      <c r="AD48" s="367"/>
      <c r="AE48" s="367"/>
      <c r="AF48" s="367"/>
      <c r="AG48" s="367"/>
      <c r="AH48" s="367"/>
      <c r="AI48" s="367"/>
    </row>
    <row r="49" spans="1:27" ht="24.75" customHeight="1" x14ac:dyDescent="0.25">
      <c r="A49" s="366"/>
      <c r="B49" s="204" t="s">
        <v>13</v>
      </c>
      <c r="C49" s="207"/>
      <c r="D49" s="38">
        <f>D13+D21+D30+D38</f>
        <v>65.748999999999995</v>
      </c>
      <c r="E49" s="38">
        <f t="shared" si="33"/>
        <v>323.44200000000001</v>
      </c>
      <c r="F49" s="39">
        <f t="shared" si="30"/>
        <v>4.9193447809092161</v>
      </c>
      <c r="G49" s="38">
        <f t="shared" si="34"/>
        <v>0</v>
      </c>
      <c r="H49" s="38">
        <f t="shared" si="34"/>
        <v>0</v>
      </c>
      <c r="I49" s="39"/>
      <c r="J49" s="37">
        <f t="shared" si="35"/>
        <v>0</v>
      </c>
      <c r="K49" s="38">
        <f t="shared" si="35"/>
        <v>0</v>
      </c>
      <c r="L49" s="39"/>
      <c r="M49" s="37">
        <f t="shared" si="37"/>
        <v>0</v>
      </c>
      <c r="N49" s="38">
        <f t="shared" si="37"/>
        <v>0</v>
      </c>
      <c r="O49" s="39"/>
      <c r="P49" s="37">
        <f t="shared" si="39"/>
        <v>0</v>
      </c>
      <c r="Q49" s="49">
        <f t="shared" si="39"/>
        <v>0</v>
      </c>
      <c r="R49" s="181">
        <f t="shared" si="38"/>
        <v>65.748999999999995</v>
      </c>
      <c r="S49" s="186">
        <f t="shared" si="38"/>
        <v>323.44200000000001</v>
      </c>
      <c r="T49" s="176">
        <f t="shared" ref="T49" si="42">S49/R49</f>
        <v>4.9193447809092161</v>
      </c>
      <c r="U49" s="219">
        <f t="shared" ref="U49" si="43">T49*1.2</f>
        <v>5.9032137370910593</v>
      </c>
      <c r="V49" s="16"/>
      <c r="W49" s="16"/>
      <c r="X49" s="16"/>
      <c r="Y49" s="16"/>
      <c r="Z49" s="70"/>
      <c r="AA49" s="70"/>
    </row>
    <row r="50" spans="1:27" ht="18.75" x14ac:dyDescent="0.3">
      <c r="A50" s="21"/>
      <c r="B50" s="67"/>
      <c r="C50"/>
      <c r="S50" s="378"/>
      <c r="T50" s="378"/>
    </row>
    <row r="51" spans="1:27" x14ac:dyDescent="0.25">
      <c r="C51"/>
      <c r="R51" s="48"/>
    </row>
    <row r="52" spans="1:27" x14ac:dyDescent="0.25">
      <c r="C52"/>
    </row>
    <row r="53" spans="1:27" x14ac:dyDescent="0.25">
      <c r="R53" s="48"/>
    </row>
  </sheetData>
  <mergeCells count="19">
    <mergeCell ref="A6:A39"/>
    <mergeCell ref="A43:A49"/>
    <mergeCell ref="AD45:AI48"/>
    <mergeCell ref="B4:B5"/>
    <mergeCell ref="C4:C5"/>
    <mergeCell ref="D4:F4"/>
    <mergeCell ref="G4:I4"/>
    <mergeCell ref="J4:L4"/>
    <mergeCell ref="M4:O4"/>
    <mergeCell ref="S50:T50"/>
    <mergeCell ref="R4:U4"/>
    <mergeCell ref="Z4:AE4"/>
    <mergeCell ref="AG4:AL4"/>
    <mergeCell ref="S3:T3"/>
    <mergeCell ref="J1:L1"/>
    <mergeCell ref="R1:T1"/>
    <mergeCell ref="B2:U2"/>
    <mergeCell ref="Z2:AA2"/>
    <mergeCell ref="AB2:AC2"/>
  </mergeCells>
  <dataValidations count="1">
    <dataValidation type="decimal" allowBlank="1" showErrorMessage="1" errorTitle="Ошибка" error="Допускается ввод только действительных чисел!" sqref="G31:H35 AG40:AL40 D39:D40 D41:F42 D23:D31 F43:F49 AG24:AJ39 O30:Q30 G23:H29 AG15:AJ22 R40:S40 O43:O49 I43:I49 J6:K29 Z15:AC35 Z36:Z38 AG23:AK23 J31:K39 L43:L49 E40:L40 AG6:AJ13 G30:L30 V40:AE40 O40 F23 E23:E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4"/>
    <pageSetUpPr fitToPage="1"/>
  </sheetPr>
  <dimension ref="A1:AJ50"/>
  <sheetViews>
    <sheetView zoomScale="80" zoomScaleNormal="80" zoomScaleSheetLayoutView="82" workbookViewId="0">
      <pane xSplit="3" ySplit="5" topLeftCell="S24" activePane="bottomRight" state="frozen"/>
      <selection pane="topRight" activeCell="D1" sqref="D1"/>
      <selection pane="bottomLeft" activeCell="A6" sqref="A6"/>
      <selection pane="bottomRight" activeCell="F14" sqref="F14"/>
    </sheetView>
  </sheetViews>
  <sheetFormatPr defaultRowHeight="15" x14ac:dyDescent="0.25"/>
  <cols>
    <col min="1" max="1" width="2" customWidth="1"/>
    <col min="2" max="2" width="47.42578125" style="153" customWidth="1"/>
    <col min="3" max="3" width="12.85546875" style="158" customWidth="1"/>
    <col min="4" max="4" width="17.28515625" style="153" customWidth="1"/>
    <col min="5" max="5" width="17.85546875" style="153" customWidth="1"/>
    <col min="6" max="6" width="14.140625" style="153" customWidth="1"/>
    <col min="7" max="7" width="16.28515625" style="153" customWidth="1"/>
    <col min="8" max="8" width="15.85546875" style="153" customWidth="1"/>
    <col min="9" max="9" width="14.28515625" style="153" customWidth="1"/>
    <col min="10" max="11" width="14.42578125" style="153" customWidth="1"/>
    <col min="12" max="13" width="15" style="153" customWidth="1"/>
    <col min="14" max="14" width="14.85546875" style="153" customWidth="1"/>
    <col min="15" max="17" width="15" style="153" customWidth="1"/>
    <col min="18" max="18" width="15.85546875" style="153" customWidth="1"/>
    <col min="19" max="19" width="16.7109375" style="153" customWidth="1"/>
    <col min="20" max="21" width="14.85546875" style="153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379"/>
      <c r="S1" s="379"/>
      <c r="T1" s="379"/>
      <c r="U1" s="148"/>
    </row>
    <row r="2" spans="1:36" s="1" customFormat="1" ht="88.5" customHeight="1" x14ac:dyDescent="0.25">
      <c r="B2" s="381" t="s">
        <v>84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2"/>
      <c r="W2" s="2"/>
      <c r="X2" s="372">
        <v>3</v>
      </c>
      <c r="Y2" s="372"/>
      <c r="Z2" s="373">
        <v>5</v>
      </c>
      <c r="AA2" s="373"/>
    </row>
    <row r="3" spans="1:36" ht="23.25" thickBot="1" x14ac:dyDescent="0.35">
      <c r="S3" s="383"/>
      <c r="T3" s="383"/>
      <c r="U3" s="159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374" t="s">
        <v>2</v>
      </c>
      <c r="C4" s="375" t="s">
        <v>0</v>
      </c>
      <c r="D4" s="376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 t="s">
        <v>19</v>
      </c>
      <c r="N4" s="377"/>
      <c r="O4" s="377"/>
      <c r="P4" s="160" t="s">
        <v>26</v>
      </c>
      <c r="Q4" s="161"/>
      <c r="R4" s="377" t="s">
        <v>26</v>
      </c>
      <c r="S4" s="377"/>
      <c r="T4" s="377"/>
      <c r="U4" s="377"/>
      <c r="V4" s="18"/>
      <c r="W4" s="18"/>
      <c r="X4" s="368" t="s">
        <v>16</v>
      </c>
      <c r="Y4" s="369"/>
      <c r="Z4" s="369"/>
      <c r="AA4" s="369"/>
      <c r="AB4" s="369"/>
      <c r="AC4" s="370"/>
      <c r="AE4" s="368" t="s">
        <v>19</v>
      </c>
      <c r="AF4" s="369"/>
      <c r="AG4" s="369"/>
      <c r="AH4" s="369"/>
      <c r="AI4" s="369"/>
      <c r="AJ4" s="370"/>
    </row>
    <row r="5" spans="1:36" ht="61.5" customHeight="1" thickBot="1" x14ac:dyDescent="0.3">
      <c r="B5" s="374"/>
      <c r="C5" s="375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371"/>
      <c r="B6" s="168" t="s">
        <v>1</v>
      </c>
      <c r="C6" s="169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94.56</v>
      </c>
      <c r="K6" s="170">
        <f t="shared" si="1"/>
        <v>636.51800000000003</v>
      </c>
      <c r="L6" s="173"/>
      <c r="M6" s="174">
        <f>AI6</f>
        <v>0</v>
      </c>
      <c r="N6" s="175">
        <f>AJ6</f>
        <v>0</v>
      </c>
      <c r="O6" s="176"/>
      <c r="P6" s="177"/>
      <c r="Q6" s="178"/>
      <c r="R6" s="174">
        <f>M6+J6+G6+D6</f>
        <v>94.56</v>
      </c>
      <c r="S6" s="175">
        <f>N6+K6+H6+E6</f>
        <v>636.51800000000003</v>
      </c>
      <c r="T6" s="176">
        <f>S6/R6</f>
        <v>6.7313663282571916</v>
      </c>
      <c r="U6" s="176">
        <f>T6*1.2</f>
        <v>8.0776395939086303</v>
      </c>
      <c r="V6" s="12"/>
      <c r="W6" s="12"/>
      <c r="X6" s="242">
        <f>SUM(X7:X13)</f>
        <v>94.56</v>
      </c>
      <c r="Y6" s="242">
        <f t="shared" ref="Y6:Z6" si="2">SUM(Y7:Y13)</f>
        <v>245.48099999999999</v>
      </c>
      <c r="Z6" s="242">
        <f t="shared" si="2"/>
        <v>0.45200000000000001</v>
      </c>
      <c r="AA6" s="242">
        <f>SUM(AA7:AA13)</f>
        <v>391.03699999999998</v>
      </c>
      <c r="AB6" s="245">
        <f t="shared" ref="AB6:AB13" si="3">X6</f>
        <v>94.56</v>
      </c>
      <c r="AC6" s="245">
        <f t="shared" ref="AC6:AC13" si="4">Y6+AA6</f>
        <v>636.51800000000003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371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M13" si="6">AI7</f>
        <v>0</v>
      </c>
      <c r="N7" s="188">
        <f t="shared" ref="N7:N13" si="7">AJ7</f>
        <v>0</v>
      </c>
      <c r="O7" s="182"/>
      <c r="P7" s="177"/>
      <c r="Q7" s="178"/>
      <c r="R7" s="187">
        <f t="shared" ref="R7:R13" si="8">M7+J7+G7+D7</f>
        <v>0</v>
      </c>
      <c r="S7" s="188">
        <f t="shared" ref="S7:S13" si="9">N7+K7+H7+E7</f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10">AE7</f>
        <v>0</v>
      </c>
      <c r="AJ7" s="87">
        <f t="shared" ref="AJ7:AJ38" si="11">AF7+AH7</f>
        <v>0</v>
      </c>
    </row>
    <row r="8" spans="1:36" ht="15.75" x14ac:dyDescent="0.25">
      <c r="A8" s="371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7"/>
        <v>0</v>
      </c>
      <c r="O8" s="182"/>
      <c r="P8" s="177"/>
      <c r="Q8" s="178"/>
      <c r="R8" s="187">
        <f t="shared" si="8"/>
        <v>0</v>
      </c>
      <c r="S8" s="188">
        <f t="shared" si="9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10"/>
        <v>0</v>
      </c>
      <c r="AJ8" s="87">
        <f t="shared" si="11"/>
        <v>0</v>
      </c>
    </row>
    <row r="9" spans="1:36" ht="15.75" x14ac:dyDescent="0.25">
      <c r="A9" s="371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7"/>
        <v>0</v>
      </c>
      <c r="O9" s="182"/>
      <c r="P9" s="177"/>
      <c r="Q9" s="178"/>
      <c r="R9" s="187">
        <f t="shared" si="8"/>
        <v>0</v>
      </c>
      <c r="S9" s="188">
        <f t="shared" si="9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10"/>
        <v>0</v>
      </c>
      <c r="AJ9" s="87">
        <f t="shared" si="11"/>
        <v>0</v>
      </c>
    </row>
    <row r="10" spans="1:36" ht="15.75" x14ac:dyDescent="0.25">
      <c r="A10" s="371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182"/>
      <c r="J10" s="181">
        <f t="shared" si="1"/>
        <v>94.56</v>
      </c>
      <c r="K10" s="181">
        <f t="shared" si="1"/>
        <v>636.51800000000003</v>
      </c>
      <c r="L10" s="173"/>
      <c r="M10" s="187">
        <f t="shared" si="6"/>
        <v>0</v>
      </c>
      <c r="N10" s="188">
        <f t="shared" si="7"/>
        <v>0</v>
      </c>
      <c r="O10" s="182"/>
      <c r="P10" s="177"/>
      <c r="Q10" s="178"/>
      <c r="R10" s="187">
        <f t="shared" si="8"/>
        <v>94.56</v>
      </c>
      <c r="S10" s="188">
        <f t="shared" si="9"/>
        <v>636.51800000000003</v>
      </c>
      <c r="T10" s="176">
        <f t="shared" ref="T10:T46" si="12">S10/R10</f>
        <v>6.7313663282571916</v>
      </c>
      <c r="U10" s="176">
        <f t="shared" ref="U10:U46" si="13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3"/>
        <v>94.56</v>
      </c>
      <c r="AC10" s="19">
        <f t="shared" si="4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10"/>
        <v>0</v>
      </c>
      <c r="AJ10" s="87">
        <f t="shared" si="11"/>
        <v>0</v>
      </c>
    </row>
    <row r="11" spans="1:36" ht="15.75" x14ac:dyDescent="0.25">
      <c r="A11" s="371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7"/>
        <v>0</v>
      </c>
      <c r="O11" s="182"/>
      <c r="P11" s="177"/>
      <c r="Q11" s="178"/>
      <c r="R11" s="187">
        <f t="shared" si="8"/>
        <v>0</v>
      </c>
      <c r="S11" s="188">
        <f t="shared" si="9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10"/>
        <v>0</v>
      </c>
      <c r="AJ11" s="87">
        <f t="shared" si="11"/>
        <v>0</v>
      </c>
    </row>
    <row r="12" spans="1:36" ht="15.75" x14ac:dyDescent="0.25">
      <c r="A12" s="371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7"/>
        <v>0</v>
      </c>
      <c r="O12" s="182"/>
      <c r="P12" s="177"/>
      <c r="Q12" s="178"/>
      <c r="R12" s="187">
        <f t="shared" si="8"/>
        <v>0</v>
      </c>
      <c r="S12" s="188">
        <f t="shared" si="9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10"/>
        <v>0</v>
      </c>
      <c r="AJ12" s="87">
        <f t="shared" si="11"/>
        <v>0</v>
      </c>
    </row>
    <row r="13" spans="1:36" ht="15.75" x14ac:dyDescent="0.25">
      <c r="A13" s="371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7"/>
        <v>0</v>
      </c>
      <c r="O13" s="181"/>
      <c r="P13" s="181"/>
      <c r="Q13" s="181"/>
      <c r="R13" s="187">
        <f t="shared" si="8"/>
        <v>0</v>
      </c>
      <c r="S13" s="188">
        <f t="shared" si="9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10"/>
        <v>0</v>
      </c>
      <c r="AJ13" s="87">
        <f t="shared" si="11"/>
        <v>0</v>
      </c>
    </row>
    <row r="14" spans="1:36" ht="36" x14ac:dyDescent="0.25">
      <c r="A14" s="371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/>
      <c r="G14" s="184">
        <f>SUM(G15:G21)</f>
        <v>0</v>
      </c>
      <c r="H14" s="184">
        <f>SUM(H15:H21)</f>
        <v>0</v>
      </c>
      <c r="I14" s="171"/>
      <c r="J14" s="170">
        <f>SUM(J15:J21)</f>
        <v>11776.226000000001</v>
      </c>
      <c r="K14" s="175">
        <f>SUM(K15:K21)</f>
        <v>55908.729999999996</v>
      </c>
      <c r="L14" s="173">
        <f>K14/J14</f>
        <v>4.7475931593024789</v>
      </c>
      <c r="M14" s="174">
        <f>SUM(M15:M21)</f>
        <v>6736.5360000000001</v>
      </c>
      <c r="N14" s="174">
        <f>SUM(N15:N21)</f>
        <v>21858.433000000001</v>
      </c>
      <c r="O14" s="173">
        <f t="shared" ref="O14:O28" si="14">N14/M14</f>
        <v>3.2447585821555767</v>
      </c>
      <c r="P14" s="177"/>
      <c r="Q14" s="178"/>
      <c r="R14" s="174">
        <f t="shared" ref="R14:S16" si="15">M14+J14+G14+D14</f>
        <v>18512.762000000002</v>
      </c>
      <c r="S14" s="175">
        <f t="shared" si="15"/>
        <v>77767.163</v>
      </c>
      <c r="T14" s="176">
        <f t="shared" si="12"/>
        <v>4.2007326081327028</v>
      </c>
      <c r="U14" s="176">
        <f t="shared" si="13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44">
        <f>X14</f>
        <v>11776.226000000001</v>
      </c>
      <c r="AC14" s="244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10"/>
        <v>6736.5360000000001</v>
      </c>
      <c r="AJ14" s="138">
        <f t="shared" si="11"/>
        <v>21858.432999999997</v>
      </c>
    </row>
    <row r="15" spans="1:36" ht="15.75" x14ac:dyDescent="0.25">
      <c r="A15" s="371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7" si="16">AB15</f>
        <v>1936.546</v>
      </c>
      <c r="K15" s="186">
        <f t="shared" si="16"/>
        <v>8575.4500000000007</v>
      </c>
      <c r="L15" s="182">
        <f t="shared" ref="L15:L26" si="17">K15/J15</f>
        <v>4.4282191076277044</v>
      </c>
      <c r="M15" s="181">
        <f t="shared" ref="M15:N38" si="18">AI15</f>
        <v>0</v>
      </c>
      <c r="N15" s="186">
        <f t="shared" si="18"/>
        <v>0</v>
      </c>
      <c r="O15" s="182"/>
      <c r="P15" s="177"/>
      <c r="Q15" s="178"/>
      <c r="R15" s="187">
        <f t="shared" si="15"/>
        <v>1936.546</v>
      </c>
      <c r="S15" s="188">
        <f t="shared" si="15"/>
        <v>8575.4500000000007</v>
      </c>
      <c r="T15" s="176">
        <f t="shared" si="12"/>
        <v>4.4282191076277044</v>
      </c>
      <c r="U15" s="176">
        <f t="shared" si="13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9">X15</f>
        <v>1936.546</v>
      </c>
      <c r="AC15" s="19">
        <f t="shared" ref="AC15:AC37" si="20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10"/>
        <v>0</v>
      </c>
      <c r="AJ15" s="87">
        <f t="shared" si="11"/>
        <v>0</v>
      </c>
    </row>
    <row r="16" spans="1:36" ht="15.75" x14ac:dyDescent="0.25">
      <c r="A16" s="371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6"/>
        <v>0</v>
      </c>
      <c r="K16" s="186">
        <f t="shared" si="16"/>
        <v>0</v>
      </c>
      <c r="L16" s="182"/>
      <c r="M16" s="181">
        <f t="shared" si="18"/>
        <v>0</v>
      </c>
      <c r="N16" s="186">
        <f t="shared" si="18"/>
        <v>0</v>
      </c>
      <c r="O16" s="182"/>
      <c r="P16" s="177"/>
      <c r="Q16" s="178"/>
      <c r="R16" s="187">
        <f t="shared" si="15"/>
        <v>0</v>
      </c>
      <c r="S16" s="188">
        <f t="shared" si="15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9"/>
        <v>0</v>
      </c>
      <c r="AC16" s="19">
        <f t="shared" si="20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10"/>
        <v>0</v>
      </c>
      <c r="AJ16" s="87">
        <f t="shared" si="11"/>
        <v>0</v>
      </c>
    </row>
    <row r="17" spans="1:36" ht="15.75" x14ac:dyDescent="0.25">
      <c r="A17" s="371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6"/>
        <v>0</v>
      </c>
      <c r="K17" s="186">
        <f t="shared" si="16"/>
        <v>0</v>
      </c>
      <c r="L17" s="182"/>
      <c r="M17" s="181">
        <f t="shared" si="18"/>
        <v>0</v>
      </c>
      <c r="N17" s="186">
        <f t="shared" si="18"/>
        <v>0</v>
      </c>
      <c r="O17" s="182"/>
      <c r="P17" s="177"/>
      <c r="Q17" s="178"/>
      <c r="R17" s="187">
        <f t="shared" ref="R17:S21" si="21">M17+J17+G17+D17</f>
        <v>0</v>
      </c>
      <c r="S17" s="188">
        <f t="shared" si="21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9"/>
        <v>0</v>
      </c>
      <c r="AC17" s="19">
        <f t="shared" si="20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10"/>
        <v>0</v>
      </c>
      <c r="AJ17" s="87">
        <f t="shared" si="11"/>
        <v>0</v>
      </c>
    </row>
    <row r="18" spans="1:36" ht="15.75" x14ac:dyDescent="0.25">
      <c r="A18" s="371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6"/>
        <v>8734.1029999999992</v>
      </c>
      <c r="K18" s="186">
        <f t="shared" si="16"/>
        <v>41663.722999999998</v>
      </c>
      <c r="L18" s="182">
        <f t="shared" si="17"/>
        <v>4.7702349056336981</v>
      </c>
      <c r="M18" s="181">
        <f t="shared" si="18"/>
        <v>6055.3220000000001</v>
      </c>
      <c r="N18" s="186">
        <f t="shared" si="18"/>
        <v>19520.411</v>
      </c>
      <c r="O18" s="182">
        <f t="shared" si="14"/>
        <v>3.2236784435245558</v>
      </c>
      <c r="P18" s="177"/>
      <c r="Q18" s="178"/>
      <c r="R18" s="187">
        <f>M18+J18+G18+D18</f>
        <v>14789.424999999999</v>
      </c>
      <c r="S18" s="188">
        <f>N18+K18+H18+E18</f>
        <v>61184.133999999998</v>
      </c>
      <c r="T18" s="176">
        <f t="shared" si="12"/>
        <v>4.1370191200807334</v>
      </c>
      <c r="U18" s="176">
        <f t="shared" si="13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9"/>
        <v>8734.1029999999992</v>
      </c>
      <c r="AC18" s="19">
        <f t="shared" si="20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10"/>
        <v>6055.3220000000001</v>
      </c>
      <c r="AJ18" s="87">
        <f t="shared" si="11"/>
        <v>19520.411</v>
      </c>
    </row>
    <row r="19" spans="1:36" ht="15.75" x14ac:dyDescent="0.25">
      <c r="A19" s="371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6"/>
        <v>188.637</v>
      </c>
      <c r="K19" s="186">
        <f t="shared" si="16"/>
        <v>979.71299999999997</v>
      </c>
      <c r="L19" s="182">
        <f t="shared" si="17"/>
        <v>5.1936417563892556</v>
      </c>
      <c r="M19" s="181">
        <f t="shared" si="18"/>
        <v>0</v>
      </c>
      <c r="N19" s="186">
        <f t="shared" si="18"/>
        <v>0</v>
      </c>
      <c r="O19" s="182"/>
      <c r="P19" s="177"/>
      <c r="Q19" s="178"/>
      <c r="R19" s="187">
        <f>M19+J19+G19+D19</f>
        <v>188.637</v>
      </c>
      <c r="S19" s="188">
        <f t="shared" si="21"/>
        <v>979.71299999999997</v>
      </c>
      <c r="T19" s="176">
        <f t="shared" si="12"/>
        <v>5.1936417563892556</v>
      </c>
      <c r="U19" s="176">
        <f t="shared" si="13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9"/>
        <v>188.637</v>
      </c>
      <c r="AC19" s="19">
        <f t="shared" si="20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10"/>
        <v>0</v>
      </c>
      <c r="AJ19" s="87">
        <f t="shared" si="11"/>
        <v>0</v>
      </c>
    </row>
    <row r="20" spans="1:36" ht="15.75" x14ac:dyDescent="0.25">
      <c r="A20" s="371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6"/>
        <v>916.94</v>
      </c>
      <c r="K20" s="186">
        <f t="shared" si="16"/>
        <v>4689.8440000000001</v>
      </c>
      <c r="L20" s="182">
        <f t="shared" si="17"/>
        <v>5.1146683534364294</v>
      </c>
      <c r="M20" s="181">
        <f t="shared" si="18"/>
        <v>681.21400000000006</v>
      </c>
      <c r="N20" s="186">
        <f t="shared" si="18"/>
        <v>2338.0219999999999</v>
      </c>
      <c r="O20" s="182">
        <f t="shared" si="14"/>
        <v>3.4321402672287999</v>
      </c>
      <c r="P20" s="177"/>
      <c r="Q20" s="178"/>
      <c r="R20" s="187">
        <f>M20+J20+G20+D20</f>
        <v>1598.154</v>
      </c>
      <c r="S20" s="188">
        <f t="shared" si="21"/>
        <v>7027.866</v>
      </c>
      <c r="T20" s="176">
        <f t="shared" si="12"/>
        <v>4.3974898539189589</v>
      </c>
      <c r="U20" s="176">
        <f t="shared" si="13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9"/>
        <v>916.94</v>
      </c>
      <c r="AC20" s="19">
        <f t="shared" si="20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10"/>
        <v>681.21400000000006</v>
      </c>
      <c r="AJ20" s="87">
        <f t="shared" si="11"/>
        <v>2338.0219999999999</v>
      </c>
    </row>
    <row r="21" spans="1:36" ht="15.75" x14ac:dyDescent="0.25">
      <c r="A21" s="371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6"/>
        <v>0</v>
      </c>
      <c r="K21" s="186">
        <f t="shared" si="16"/>
        <v>0</v>
      </c>
      <c r="L21" s="182"/>
      <c r="M21" s="181">
        <f t="shared" si="18"/>
        <v>0</v>
      </c>
      <c r="N21" s="186">
        <f t="shared" si="18"/>
        <v>0</v>
      </c>
      <c r="O21" s="182"/>
      <c r="P21" s="177"/>
      <c r="Q21" s="178"/>
      <c r="R21" s="187">
        <f>M21+J21+G21+D21</f>
        <v>0</v>
      </c>
      <c r="S21" s="188">
        <f t="shared" si="21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9"/>
        <v>0</v>
      </c>
      <c r="AC21" s="19">
        <f t="shared" si="20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10"/>
        <v>0</v>
      </c>
      <c r="AJ21" s="87">
        <f t="shared" si="11"/>
        <v>0</v>
      </c>
    </row>
    <row r="22" spans="1:36" ht="36" x14ac:dyDescent="0.25">
      <c r="A22" s="371"/>
      <c r="B22" s="168" t="s">
        <v>74</v>
      </c>
      <c r="C22" s="169">
        <v>300</v>
      </c>
      <c r="D22" s="189">
        <f>SUM(D23:D29)</f>
        <v>72078.126000000004</v>
      </c>
      <c r="E22" s="189">
        <f>SUM(E23:E29)</f>
        <v>385352.56099999999</v>
      </c>
      <c r="F22" s="183">
        <f>E22/D22</f>
        <v>5.3463177025440416</v>
      </c>
      <c r="G22" s="189">
        <f>SUM(G23:G29)</f>
        <v>2085.9430000000002</v>
      </c>
      <c r="H22" s="189">
        <f>SUM(H23:H29)</f>
        <v>11290.834999999999</v>
      </c>
      <c r="I22" s="176">
        <f>H22/G22</f>
        <v>5.4128204845482344</v>
      </c>
      <c r="J22" s="170">
        <f>SUM(J23:J29)</f>
        <v>2406.7400000000002</v>
      </c>
      <c r="K22" s="170">
        <f>SUM(K23:K29)</f>
        <v>11021.593000000001</v>
      </c>
      <c r="L22" s="173">
        <f t="shared" si="17"/>
        <v>4.5794697391492223</v>
      </c>
      <c r="M22" s="174">
        <f>SUM(M23:M29)</f>
        <v>2367.0920000000001</v>
      </c>
      <c r="N22" s="175">
        <f>SUM(N23:N29)</f>
        <v>8728.262999999999</v>
      </c>
      <c r="O22" s="173">
        <f t="shared" si="14"/>
        <v>3.6873357689519457</v>
      </c>
      <c r="P22" s="177"/>
      <c r="Q22" s="178"/>
      <c r="R22" s="174">
        <f>M22+J22+G22+D22</f>
        <v>78937.900999999998</v>
      </c>
      <c r="S22" s="175">
        <f>N22+K22+H22+E22</f>
        <v>416393.25199999998</v>
      </c>
      <c r="T22" s="176">
        <f t="shared" si="12"/>
        <v>5.2749471005062576</v>
      </c>
      <c r="U22" s="176">
        <f t="shared" si="13"/>
        <v>6.3299365206075091</v>
      </c>
      <c r="V22" s="12"/>
      <c r="W22" s="12"/>
      <c r="X22" s="74">
        <f>SUM(X23:X29)</f>
        <v>2406.7400000000002</v>
      </c>
      <c r="Y22" s="74">
        <f t="shared" ref="Y22:AA22" si="22">SUM(Y23:Y29)</f>
        <v>8884.19</v>
      </c>
      <c r="Z22" s="74">
        <f t="shared" si="22"/>
        <v>2.4740000000000002</v>
      </c>
      <c r="AA22" s="74">
        <f t="shared" si="22"/>
        <v>2137.4030000000002</v>
      </c>
      <c r="AB22" s="244">
        <f t="shared" si="19"/>
        <v>2406.7400000000002</v>
      </c>
      <c r="AC22" s="244">
        <f t="shared" si="20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10"/>
        <v>2367.0920000000001</v>
      </c>
      <c r="AJ22" s="138">
        <f t="shared" si="11"/>
        <v>8728.262999999999</v>
      </c>
    </row>
    <row r="23" spans="1:36" ht="15.75" x14ac:dyDescent="0.25">
      <c r="A23" s="371"/>
      <c r="B23" s="179" t="s">
        <v>7</v>
      </c>
      <c r="C23" s="180">
        <v>311</v>
      </c>
      <c r="D23" s="185">
        <v>7658.0259999999998</v>
      </c>
      <c r="E23" s="185">
        <v>38543.642</v>
      </c>
      <c r="F23" s="183">
        <f t="shared" ref="F23:F46" si="23">E23/D23</f>
        <v>5.0331040923600936</v>
      </c>
      <c r="G23" s="185">
        <v>0</v>
      </c>
      <c r="H23" s="185">
        <v>0</v>
      </c>
      <c r="I23" s="176"/>
      <c r="J23" s="181">
        <f t="shared" si="16"/>
        <v>207.477</v>
      </c>
      <c r="K23" s="186">
        <f t="shared" si="16"/>
        <v>971.03899999999999</v>
      </c>
      <c r="L23" s="182"/>
      <c r="M23" s="181">
        <f t="shared" si="18"/>
        <v>0</v>
      </c>
      <c r="N23" s="186">
        <f t="shared" si="18"/>
        <v>0</v>
      </c>
      <c r="O23" s="182" t="e">
        <f t="shared" si="14"/>
        <v>#DIV/0!</v>
      </c>
      <c r="P23" s="177"/>
      <c r="Q23" s="178"/>
      <c r="R23" s="187">
        <f>M23+J23+G23+D23</f>
        <v>7865.5029999999997</v>
      </c>
      <c r="S23" s="188">
        <f>N23+K23+H23+E23</f>
        <v>39514.680999999997</v>
      </c>
      <c r="T23" s="176">
        <f t="shared" si="12"/>
        <v>5.0237958081002576</v>
      </c>
      <c r="U23" s="176">
        <f t="shared" si="13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9"/>
        <v>207.477</v>
      </c>
      <c r="AC23" s="19">
        <f t="shared" si="20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10"/>
        <v>0</v>
      </c>
      <c r="AJ23" s="87">
        <f t="shared" si="11"/>
        <v>0</v>
      </c>
    </row>
    <row r="24" spans="1:36" ht="15.75" x14ac:dyDescent="0.25">
      <c r="A24" s="371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76"/>
      <c r="J24" s="181">
        <f t="shared" si="16"/>
        <v>0</v>
      </c>
      <c r="K24" s="186">
        <f t="shared" si="16"/>
        <v>0</v>
      </c>
      <c r="L24" s="182"/>
      <c r="M24" s="181">
        <f t="shared" si="18"/>
        <v>0</v>
      </c>
      <c r="N24" s="186">
        <f t="shared" si="18"/>
        <v>0</v>
      </c>
      <c r="O24" s="182"/>
      <c r="P24" s="177"/>
      <c r="Q24" s="178"/>
      <c r="R24" s="187">
        <f t="shared" ref="R24:S27" si="24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9"/>
        <v>0</v>
      </c>
      <c r="AC24" s="19">
        <f t="shared" si="20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10"/>
        <v>0</v>
      </c>
      <c r="AJ24" s="87">
        <f t="shared" si="11"/>
        <v>0</v>
      </c>
    </row>
    <row r="25" spans="1:36" ht="15.75" x14ac:dyDescent="0.25">
      <c r="A25" s="371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76"/>
      <c r="J25" s="181">
        <f t="shared" si="16"/>
        <v>0</v>
      </c>
      <c r="K25" s="186">
        <f t="shared" si="16"/>
        <v>0</v>
      </c>
      <c r="L25" s="182"/>
      <c r="M25" s="181">
        <f t="shared" si="18"/>
        <v>0</v>
      </c>
      <c r="N25" s="186">
        <f t="shared" si="18"/>
        <v>0</v>
      </c>
      <c r="O25" s="182"/>
      <c r="P25" s="177"/>
      <c r="Q25" s="178"/>
      <c r="R25" s="187">
        <f t="shared" ref="R25:R29" si="25">M25+J25+G25+D25</f>
        <v>0</v>
      </c>
      <c r="S25" s="188">
        <f t="shared" si="24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9"/>
        <v>0</v>
      </c>
      <c r="AC25" s="19">
        <f t="shared" si="20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10"/>
        <v>0</v>
      </c>
      <c r="AJ25" s="87">
        <f t="shared" si="11"/>
        <v>0</v>
      </c>
    </row>
    <row r="26" spans="1:36" ht="15.75" x14ac:dyDescent="0.25">
      <c r="A26" s="371"/>
      <c r="B26" s="179" t="s">
        <v>10</v>
      </c>
      <c r="C26" s="180">
        <v>341</v>
      </c>
      <c r="D26" s="185">
        <v>43558.561000000002</v>
      </c>
      <c r="E26" s="185">
        <v>230640.44500000001</v>
      </c>
      <c r="F26" s="183">
        <f t="shared" si="23"/>
        <v>5.2949509741609688</v>
      </c>
      <c r="G26" s="185">
        <v>0</v>
      </c>
      <c r="H26" s="185">
        <v>0</v>
      </c>
      <c r="I26" s="176"/>
      <c r="J26" s="181">
        <f t="shared" si="16"/>
        <v>1637.277</v>
      </c>
      <c r="K26" s="186">
        <f t="shared" si="16"/>
        <v>7605.1770000000006</v>
      </c>
      <c r="L26" s="182">
        <f t="shared" si="17"/>
        <v>4.6450154738630056</v>
      </c>
      <c r="M26" s="181">
        <f t="shared" si="18"/>
        <v>1960.175</v>
      </c>
      <c r="N26" s="186">
        <f t="shared" si="18"/>
        <v>7264.6929999999993</v>
      </c>
      <c r="O26" s="182">
        <f t="shared" si="14"/>
        <v>3.70614511459436</v>
      </c>
      <c r="P26" s="177"/>
      <c r="Q26" s="178"/>
      <c r="R26" s="187">
        <f t="shared" si="25"/>
        <v>47156.012999999999</v>
      </c>
      <c r="S26" s="188">
        <f t="shared" si="24"/>
        <v>245510.315</v>
      </c>
      <c r="T26" s="176">
        <f t="shared" si="12"/>
        <v>5.2063416599702776</v>
      </c>
      <c r="U26" s="176">
        <f t="shared" si="13"/>
        <v>6.2476099919643326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9"/>
        <v>1637.277</v>
      </c>
      <c r="AC26" s="19">
        <f t="shared" si="20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10"/>
        <v>1960.175</v>
      </c>
      <c r="AJ26" s="87">
        <f t="shared" si="11"/>
        <v>7264.6929999999993</v>
      </c>
    </row>
    <row r="27" spans="1:36" ht="15.75" x14ac:dyDescent="0.25">
      <c r="A27" s="371"/>
      <c r="B27" s="179" t="s">
        <v>11</v>
      </c>
      <c r="C27" s="180">
        <v>351</v>
      </c>
      <c r="D27" s="185">
        <v>1772.732</v>
      </c>
      <c r="E27" s="185">
        <v>9249.9959999999992</v>
      </c>
      <c r="F27" s="183">
        <f t="shared" si="23"/>
        <v>5.2179325470516691</v>
      </c>
      <c r="G27" s="185">
        <v>2085.9430000000002</v>
      </c>
      <c r="H27" s="185">
        <v>11290.834999999999</v>
      </c>
      <c r="I27" s="176"/>
      <c r="J27" s="181">
        <f t="shared" si="16"/>
        <v>0</v>
      </c>
      <c r="K27" s="186">
        <f t="shared" si="16"/>
        <v>0</v>
      </c>
      <c r="L27" s="182"/>
      <c r="M27" s="181">
        <f t="shared" si="18"/>
        <v>0</v>
      </c>
      <c r="N27" s="186">
        <f t="shared" si="18"/>
        <v>0</v>
      </c>
      <c r="O27" s="182"/>
      <c r="P27" s="177"/>
      <c r="Q27" s="178"/>
      <c r="R27" s="187">
        <f t="shared" si="25"/>
        <v>3858.6750000000002</v>
      </c>
      <c r="S27" s="188">
        <f t="shared" si="24"/>
        <v>20540.830999999998</v>
      </c>
      <c r="T27" s="176">
        <f t="shared" si="12"/>
        <v>5.32328610209463</v>
      </c>
      <c r="U27" s="176">
        <f t="shared" si="13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9"/>
        <v>0</v>
      </c>
      <c r="AC27" s="19">
        <f t="shared" si="20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10"/>
        <v>0</v>
      </c>
      <c r="AJ27" s="87">
        <f t="shared" si="11"/>
        <v>0</v>
      </c>
    </row>
    <row r="28" spans="1:36" ht="15.75" x14ac:dyDescent="0.25">
      <c r="A28" s="371"/>
      <c r="B28" s="179" t="s">
        <v>12</v>
      </c>
      <c r="C28" s="180">
        <v>361</v>
      </c>
      <c r="D28" s="185">
        <v>19088.807000000001</v>
      </c>
      <c r="E28" s="185">
        <v>106918.478</v>
      </c>
      <c r="F28" s="183">
        <f t="shared" si="23"/>
        <v>5.6011084401450546</v>
      </c>
      <c r="G28" s="185">
        <v>0</v>
      </c>
      <c r="H28" s="185">
        <v>0</v>
      </c>
      <c r="I28" s="176"/>
      <c r="J28" s="181">
        <f t="shared" ref="J28:K29" si="26">AB28</f>
        <v>561.98599999999999</v>
      </c>
      <c r="K28" s="186">
        <f t="shared" si="26"/>
        <v>2445.377</v>
      </c>
      <c r="L28" s="182">
        <f t="shared" ref="L28" si="27">K28/J28</f>
        <v>4.3513130220325777</v>
      </c>
      <c r="M28" s="181">
        <f t="shared" si="18"/>
        <v>406.91699999999997</v>
      </c>
      <c r="N28" s="186">
        <f t="shared" si="18"/>
        <v>1463.57</v>
      </c>
      <c r="O28" s="182">
        <f t="shared" si="14"/>
        <v>3.5967285711828212</v>
      </c>
      <c r="P28" s="177"/>
      <c r="Q28" s="178"/>
      <c r="R28" s="187">
        <f t="shared" si="25"/>
        <v>20057.71</v>
      </c>
      <c r="S28" s="188">
        <f>N28+K28+H28+E28</f>
        <v>110827.425</v>
      </c>
      <c r="T28" s="176">
        <f t="shared" si="12"/>
        <v>5.5254276285777397</v>
      </c>
      <c r="U28" s="176">
        <f t="shared" si="13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9"/>
        <v>561.98599999999999</v>
      </c>
      <c r="AC28" s="19">
        <f t="shared" si="20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10"/>
        <v>406.91699999999997</v>
      </c>
      <c r="AJ28" s="87">
        <f t="shared" si="11"/>
        <v>1463.57</v>
      </c>
    </row>
    <row r="29" spans="1:36" ht="23.25" customHeight="1" x14ac:dyDescent="0.25">
      <c r="A29" s="371"/>
      <c r="B29" s="179" t="s">
        <v>13</v>
      </c>
      <c r="C29" s="180">
        <v>371</v>
      </c>
      <c r="D29" s="185">
        <v>0</v>
      </c>
      <c r="E29" s="190">
        <v>0</v>
      </c>
      <c r="F29" s="183"/>
      <c r="G29" s="185">
        <v>0</v>
      </c>
      <c r="H29" s="185">
        <v>0</v>
      </c>
      <c r="I29" s="176"/>
      <c r="J29" s="181">
        <f t="shared" si="26"/>
        <v>0</v>
      </c>
      <c r="K29" s="186">
        <f t="shared" si="26"/>
        <v>0</v>
      </c>
      <c r="L29" s="176"/>
      <c r="M29" s="181">
        <f t="shared" si="18"/>
        <v>0</v>
      </c>
      <c r="N29" s="186">
        <f t="shared" si="18"/>
        <v>0</v>
      </c>
      <c r="O29" s="176"/>
      <c r="P29" s="185">
        <f t="shared" ref="P29:Q29" si="28">P31+P32+P33+P34+P35+P36+P37</f>
        <v>0</v>
      </c>
      <c r="Q29" s="185">
        <f t="shared" si="28"/>
        <v>0</v>
      </c>
      <c r="R29" s="187">
        <f t="shared" si="25"/>
        <v>0</v>
      </c>
      <c r="S29" s="188">
        <f>N29+K29+H29+E29</f>
        <v>0</v>
      </c>
      <c r="T29" s="176"/>
      <c r="U29" s="176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9"/>
        <v>0</v>
      </c>
      <c r="AC29" s="19">
        <f t="shared" si="20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10"/>
        <v>0</v>
      </c>
      <c r="AJ29" s="87">
        <f t="shared" si="11"/>
        <v>0</v>
      </c>
    </row>
    <row r="30" spans="1:36" ht="36" hidden="1" x14ac:dyDescent="0.25">
      <c r="A30" s="371"/>
      <c r="B30" s="168" t="s">
        <v>14</v>
      </c>
      <c r="C30" s="169">
        <v>400</v>
      </c>
      <c r="D30" s="189"/>
      <c r="E30" s="189"/>
      <c r="F30" s="183"/>
      <c r="G30" s="189"/>
      <c r="H30" s="189"/>
      <c r="I30" s="176"/>
      <c r="J30" s="170"/>
      <c r="K30" s="175"/>
      <c r="L30" s="173"/>
      <c r="M30" s="174"/>
      <c r="N30" s="175"/>
      <c r="O30" s="173"/>
      <c r="P30" s="177"/>
      <c r="Q30" s="178"/>
      <c r="R30" s="174"/>
      <c r="S30" s="175"/>
      <c r="T30" s="176" t="e">
        <f t="shared" si="12"/>
        <v>#DIV/0!</v>
      </c>
      <c r="U30" s="176" t="e">
        <f t="shared" si="13"/>
        <v>#DIV/0!</v>
      </c>
      <c r="V30" s="12"/>
      <c r="W30" s="12"/>
      <c r="X30" s="74"/>
      <c r="Y30" s="74"/>
      <c r="Z30" s="74"/>
      <c r="AA30" s="74">
        <f t="shared" ref="AA30" si="29">AA31+AA32+AA33+AA34+AA35+AA36+AA37</f>
        <v>250.3</v>
      </c>
      <c r="AB30" s="19">
        <f t="shared" si="19"/>
        <v>0</v>
      </c>
      <c r="AC30" s="19">
        <f t="shared" si="20"/>
        <v>250.3</v>
      </c>
      <c r="AD30" s="48"/>
      <c r="AE30" s="74">
        <f t="shared" ref="AE30:AH30" si="30">AE31+AE32+AE33+AE34+AE35+AE36+AE37</f>
        <v>2302.3900000000003</v>
      </c>
      <c r="AF30" s="74">
        <f t="shared" si="30"/>
        <v>4193.2790000000005</v>
      </c>
      <c r="AG30" s="74">
        <f t="shared" si="30"/>
        <v>3.7549999999999999</v>
      </c>
      <c r="AH30" s="74">
        <f t="shared" si="30"/>
        <v>5320.1870000000008</v>
      </c>
      <c r="AI30" s="4">
        <f t="shared" si="10"/>
        <v>2302.3900000000003</v>
      </c>
      <c r="AJ30" s="87">
        <f t="shared" si="11"/>
        <v>9513.4660000000003</v>
      </c>
    </row>
    <row r="31" spans="1:36" ht="15.75" hidden="1" x14ac:dyDescent="0.25">
      <c r="A31" s="371"/>
      <c r="B31" s="179" t="s">
        <v>7</v>
      </c>
      <c r="C31" s="180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178"/>
      <c r="R31" s="187"/>
      <c r="S31" s="188"/>
      <c r="T31" s="176" t="e">
        <f t="shared" si="12"/>
        <v>#DIV/0!</v>
      </c>
      <c r="U31" s="176" t="e">
        <f t="shared" si="13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9"/>
        <v>0</v>
      </c>
      <c r="AC31" s="19">
        <f t="shared" si="20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10"/>
        <v>247.31899999999999</v>
      </c>
      <c r="AJ31" s="87">
        <f t="shared" si="11"/>
        <v>1025.595</v>
      </c>
    </row>
    <row r="32" spans="1:36" ht="0.75" customHeight="1" x14ac:dyDescent="0.25">
      <c r="A32" s="371"/>
      <c r="B32" s="179" t="s">
        <v>8</v>
      </c>
      <c r="C32" s="180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178"/>
      <c r="R32" s="187"/>
      <c r="S32" s="188"/>
      <c r="T32" s="176" t="e">
        <f t="shared" si="12"/>
        <v>#DIV/0!</v>
      </c>
      <c r="U32" s="176" t="e">
        <f t="shared" si="13"/>
        <v>#DIV/0!</v>
      </c>
      <c r="V32" s="13"/>
      <c r="W32" s="13"/>
      <c r="X32" s="68"/>
      <c r="Y32" s="68"/>
      <c r="Z32" s="53"/>
      <c r="AA32" s="52">
        <v>0</v>
      </c>
      <c r="AB32" s="19">
        <f t="shared" si="19"/>
        <v>0</v>
      </c>
      <c r="AC32" s="19">
        <f t="shared" si="20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10"/>
        <v>0</v>
      </c>
      <c r="AJ32" s="87">
        <f t="shared" si="11"/>
        <v>0</v>
      </c>
    </row>
    <row r="33" spans="1:36" ht="15.75" hidden="1" x14ac:dyDescent="0.25">
      <c r="A33" s="371"/>
      <c r="B33" s="179" t="s">
        <v>9</v>
      </c>
      <c r="C33" s="180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178"/>
      <c r="R33" s="187"/>
      <c r="S33" s="188"/>
      <c r="T33" s="176" t="e">
        <f t="shared" si="12"/>
        <v>#DIV/0!</v>
      </c>
      <c r="U33" s="176" t="e">
        <f t="shared" si="13"/>
        <v>#DIV/0!</v>
      </c>
      <c r="V33" s="13"/>
      <c r="W33" s="13"/>
      <c r="X33" s="68"/>
      <c r="Y33" s="68"/>
      <c r="Z33" s="53"/>
      <c r="AA33" s="52">
        <v>0</v>
      </c>
      <c r="AB33" s="19">
        <f t="shared" si="19"/>
        <v>0</v>
      </c>
      <c r="AC33" s="19">
        <f t="shared" si="20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10"/>
        <v>0</v>
      </c>
      <c r="AJ33" s="87">
        <f t="shared" si="11"/>
        <v>0</v>
      </c>
    </row>
    <row r="34" spans="1:36" ht="15.75" hidden="1" x14ac:dyDescent="0.25">
      <c r="A34" s="371"/>
      <c r="B34" s="179" t="s">
        <v>10</v>
      </c>
      <c r="C34" s="180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178"/>
      <c r="R34" s="187"/>
      <c r="S34" s="188"/>
      <c r="T34" s="176" t="e">
        <f t="shared" si="12"/>
        <v>#DIV/0!</v>
      </c>
      <c r="U34" s="176" t="e">
        <f t="shared" si="13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9"/>
        <v>0</v>
      </c>
      <c r="AC34" s="19">
        <f t="shared" si="20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10"/>
        <v>1595.2730000000001</v>
      </c>
      <c r="AJ34" s="87">
        <f t="shared" si="11"/>
        <v>6564.268</v>
      </c>
    </row>
    <row r="35" spans="1:36" ht="15.75" hidden="1" x14ac:dyDescent="0.25">
      <c r="A35" s="371"/>
      <c r="B35" s="179" t="s">
        <v>11</v>
      </c>
      <c r="C35" s="180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178"/>
      <c r="R35" s="187"/>
      <c r="S35" s="188"/>
      <c r="T35" s="176" t="e">
        <f t="shared" si="12"/>
        <v>#DIV/0!</v>
      </c>
      <c r="U35" s="176" t="e">
        <f t="shared" si="13"/>
        <v>#DIV/0!</v>
      </c>
      <c r="V35" s="13"/>
      <c r="W35" s="13"/>
      <c r="X35" s="68"/>
      <c r="Y35" s="75"/>
      <c r="Z35" s="76"/>
      <c r="AA35" s="76">
        <v>0</v>
      </c>
      <c r="AB35" s="48">
        <f t="shared" si="19"/>
        <v>0</v>
      </c>
      <c r="AC35" s="19">
        <f t="shared" si="20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10"/>
        <v>0</v>
      </c>
      <c r="AJ35" s="87">
        <f t="shared" si="11"/>
        <v>0</v>
      </c>
    </row>
    <row r="36" spans="1:36" ht="15.75" hidden="1" x14ac:dyDescent="0.25">
      <c r="A36" s="371"/>
      <c r="B36" s="179" t="s">
        <v>12</v>
      </c>
      <c r="C36" s="180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178"/>
      <c r="R36" s="187"/>
      <c r="S36" s="188"/>
      <c r="T36" s="176" t="e">
        <f t="shared" si="12"/>
        <v>#DIV/0!</v>
      </c>
      <c r="U36" s="176" t="e">
        <f t="shared" si="13"/>
        <v>#DIV/0!</v>
      </c>
      <c r="V36" s="13"/>
      <c r="W36" s="13"/>
      <c r="X36" s="68"/>
      <c r="Y36" s="75"/>
      <c r="Z36" s="76"/>
      <c r="AA36" s="76">
        <v>0</v>
      </c>
      <c r="AB36" s="48">
        <f t="shared" si="19"/>
        <v>0</v>
      </c>
      <c r="AC36" s="19">
        <f t="shared" si="20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10"/>
        <v>459.798</v>
      </c>
      <c r="AJ36" s="87">
        <f t="shared" si="11"/>
        <v>1923.6030000000001</v>
      </c>
    </row>
    <row r="37" spans="1:36" ht="15.75" hidden="1" x14ac:dyDescent="0.25">
      <c r="A37" s="371"/>
      <c r="B37" s="179" t="s">
        <v>13</v>
      </c>
      <c r="C37" s="180">
        <v>471</v>
      </c>
      <c r="D37" s="185"/>
      <c r="E37" s="185"/>
      <c r="F37" s="183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178"/>
      <c r="R37" s="187"/>
      <c r="S37" s="188"/>
      <c r="T37" s="176" t="e">
        <f t="shared" si="12"/>
        <v>#DIV/0!</v>
      </c>
      <c r="U37" s="176" t="e">
        <f t="shared" si="13"/>
        <v>#DIV/0!</v>
      </c>
      <c r="V37" s="13"/>
      <c r="W37" s="13"/>
      <c r="X37" s="68"/>
      <c r="Y37" s="75"/>
      <c r="Z37" s="76"/>
      <c r="AA37" s="76">
        <v>0</v>
      </c>
      <c r="AB37" s="48">
        <f t="shared" si="19"/>
        <v>0</v>
      </c>
      <c r="AC37" s="19">
        <f t="shared" si="20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11"/>
        <v>0</v>
      </c>
    </row>
    <row r="38" spans="1:36" ht="56.25" customHeight="1" x14ac:dyDescent="0.25">
      <c r="A38" s="371"/>
      <c r="B38" s="168" t="s">
        <v>15</v>
      </c>
      <c r="C38" s="169">
        <v>500</v>
      </c>
      <c r="D38" s="189">
        <v>0</v>
      </c>
      <c r="E38" s="189">
        <v>0</v>
      </c>
      <c r="F38" s="183"/>
      <c r="G38" s="189">
        <v>0</v>
      </c>
      <c r="H38" s="189">
        <v>0</v>
      </c>
      <c r="I38" s="176"/>
      <c r="J38" s="181">
        <f t="shared" ref="J38" si="31">AB38</f>
        <v>0</v>
      </c>
      <c r="K38" s="186">
        <f t="shared" ref="K38" si="32">AC38</f>
        <v>0</v>
      </c>
      <c r="L38" s="176"/>
      <c r="M38" s="181">
        <f t="shared" si="18"/>
        <v>0</v>
      </c>
      <c r="N38" s="186">
        <f t="shared" si="18"/>
        <v>0</v>
      </c>
      <c r="O38" s="176"/>
      <c r="P38" s="177"/>
      <c r="Q38" s="178"/>
      <c r="R38" s="187">
        <f t="shared" ref="R38" si="33">M38+J38+G38+D38</f>
        <v>0</v>
      </c>
      <c r="S38" s="188">
        <f t="shared" ref="S38" si="34">N38+K38+H38+E38</f>
        <v>0</v>
      </c>
      <c r="T38" s="176"/>
      <c r="U38" s="176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11"/>
        <v>0</v>
      </c>
    </row>
    <row r="39" spans="1:36" ht="55.5" customHeight="1" x14ac:dyDescent="0.25">
      <c r="B39" s="191" t="s">
        <v>31</v>
      </c>
      <c r="C39" s="192">
        <v>600</v>
      </c>
      <c r="D39" s="240">
        <f>D6+D14+D22</f>
        <v>72078.126000000004</v>
      </c>
      <c r="E39" s="240">
        <f>E6+E14+E22</f>
        <v>385352.56099999999</v>
      </c>
      <c r="F39" s="183">
        <f t="shared" si="23"/>
        <v>5.3463177025440416</v>
      </c>
      <c r="G39" s="240">
        <f>G6+G14+G22</f>
        <v>2085.9430000000002</v>
      </c>
      <c r="H39" s="240">
        <f>H6+H14+H22</f>
        <v>11290.834999999999</v>
      </c>
      <c r="I39" s="193">
        <f>H39/G39</f>
        <v>5.4128204845482344</v>
      </c>
      <c r="J39" s="239">
        <f>J6+J14+J22</f>
        <v>14277.526</v>
      </c>
      <c r="K39" s="239">
        <f>K6+K14+K22</f>
        <v>67566.840999999986</v>
      </c>
      <c r="L39" s="193">
        <f>K39/J39</f>
        <v>4.7323913820923869</v>
      </c>
      <c r="M39" s="240">
        <f>M6+M14+M22</f>
        <v>9103.6280000000006</v>
      </c>
      <c r="N39" s="240">
        <f>N6+N14+N22</f>
        <v>30586.696</v>
      </c>
      <c r="O39" s="193">
        <f>N39/M39</f>
        <v>3.3598358808158677</v>
      </c>
      <c r="P39" s="194"/>
      <c r="Q39" s="195"/>
      <c r="R39" s="240">
        <f>R6+R14+R22</f>
        <v>97545.222999999998</v>
      </c>
      <c r="S39" s="240">
        <f>S6+S14+S22</f>
        <v>494796.93299999996</v>
      </c>
      <c r="T39" s="246">
        <f t="shared" si="12"/>
        <v>5.0724875886541358</v>
      </c>
      <c r="U39" s="176">
        <f t="shared" si="13"/>
        <v>6.0869851063849625</v>
      </c>
      <c r="V39" s="14"/>
      <c r="W39" s="14"/>
      <c r="X39" s="23">
        <f t="shared" ref="X39:AC39" si="35">X6+X14+X22</f>
        <v>14277.526</v>
      </c>
      <c r="Y39" s="23">
        <f t="shared" si="35"/>
        <v>46858.468000000001</v>
      </c>
      <c r="Z39" s="23">
        <f t="shared" si="35"/>
        <v>23.96</v>
      </c>
      <c r="AA39" s="23">
        <f t="shared" si="35"/>
        <v>20708.373</v>
      </c>
      <c r="AB39" s="23">
        <f t="shared" si="35"/>
        <v>14277.526</v>
      </c>
      <c r="AC39" s="23">
        <f t="shared" si="35"/>
        <v>67566.840999999986</v>
      </c>
      <c r="AE39" s="23">
        <f>AE6+AE14+AE22</f>
        <v>9103.6280000000006</v>
      </c>
      <c r="AF39" s="23">
        <f t="shared" ref="AF39:AH39" si="36">AF6+AF14+AF22</f>
        <v>17647.091</v>
      </c>
      <c r="AG39" s="23">
        <f t="shared" si="36"/>
        <v>14.213999999999999</v>
      </c>
      <c r="AH39" s="23">
        <f t="shared" si="36"/>
        <v>12939.605</v>
      </c>
      <c r="AI39" s="23">
        <f>AI6+AI14+AI22</f>
        <v>9103.6280000000006</v>
      </c>
      <c r="AJ39" s="23">
        <f>AJ6+AJ14+AJ22</f>
        <v>30586.695999999996</v>
      </c>
    </row>
    <row r="40" spans="1:36" ht="35.25" customHeight="1" x14ac:dyDescent="0.25">
      <c r="B40" s="197" t="s">
        <v>22</v>
      </c>
      <c r="C40" s="198"/>
      <c r="D40" s="241">
        <f>SUM(D41:D47)</f>
        <v>72078.126000000004</v>
      </c>
      <c r="E40" s="241">
        <f>SUM(E41:E47)</f>
        <v>385352.56099999999</v>
      </c>
      <c r="F40" s="183">
        <f t="shared" si="23"/>
        <v>5.3463177025440416</v>
      </c>
      <c r="G40" s="241">
        <f>SUM(G41:G47)</f>
        <v>2085.9430000000002</v>
      </c>
      <c r="H40" s="241">
        <f>SUM(H41:H47)</f>
        <v>11290.834999999999</v>
      </c>
      <c r="I40" s="200">
        <f t="shared" ref="I40:O40" si="37">I39</f>
        <v>5.4128204845482344</v>
      </c>
      <c r="J40" s="199">
        <f>SUM(J41:J47)</f>
        <v>14277.526</v>
      </c>
      <c r="K40" s="199">
        <f>SUM(K41:K47)</f>
        <v>67566.841</v>
      </c>
      <c r="L40" s="200">
        <f t="shared" si="37"/>
        <v>4.7323913820923869</v>
      </c>
      <c r="M40" s="199">
        <f>SUM(M41:M47)</f>
        <v>9103.6280000000006</v>
      </c>
      <c r="N40" s="199">
        <f>SUM(N41:N47)</f>
        <v>30586.696</v>
      </c>
      <c r="O40" s="200">
        <f t="shared" si="37"/>
        <v>3.3598358808158677</v>
      </c>
      <c r="P40" s="201"/>
      <c r="Q40" s="201"/>
      <c r="R40" s="202">
        <f>SUM(R41:R47)</f>
        <v>97545.222999999998</v>
      </c>
      <c r="S40" s="202">
        <f>SUM(S41:S47)</f>
        <v>494796.93299999996</v>
      </c>
      <c r="T40" s="176">
        <f t="shared" si="12"/>
        <v>5.0724875886541358</v>
      </c>
      <c r="U40" s="176">
        <f t="shared" si="13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366"/>
      <c r="B41" s="204" t="s">
        <v>7</v>
      </c>
      <c r="C41" s="180"/>
      <c r="D41" s="186">
        <f t="shared" ref="D41:E47" si="38">D7+D15+D23</f>
        <v>7658.0259999999998</v>
      </c>
      <c r="E41" s="186">
        <f t="shared" si="38"/>
        <v>38543.642</v>
      </c>
      <c r="F41" s="183">
        <f t="shared" si="23"/>
        <v>5.0331040923600936</v>
      </c>
      <c r="G41" s="186">
        <f t="shared" ref="G41:H47" si="39">G7+G15+G23</f>
        <v>0</v>
      </c>
      <c r="H41" s="186">
        <f t="shared" si="39"/>
        <v>0</v>
      </c>
      <c r="I41" s="182"/>
      <c r="J41" s="181">
        <f t="shared" ref="J41:K47" si="40">J7+J15+J23</f>
        <v>2144.0230000000001</v>
      </c>
      <c r="K41" s="181">
        <f t="shared" si="40"/>
        <v>9546.4890000000014</v>
      </c>
      <c r="L41" s="182">
        <f t="shared" ref="L41:L46" si="41">K41/J41</f>
        <v>4.4526056856666187</v>
      </c>
      <c r="M41" s="181">
        <f t="shared" ref="M41:N47" si="42">M7+M15+M23</f>
        <v>0</v>
      </c>
      <c r="N41" s="186">
        <f t="shared" si="42"/>
        <v>0</v>
      </c>
      <c r="O41" s="182"/>
      <c r="P41" s="181">
        <f t="shared" ref="P41:Q41" si="43">P7+P15+P23+P31</f>
        <v>0</v>
      </c>
      <c r="Q41" s="205">
        <f t="shared" si="43"/>
        <v>0</v>
      </c>
      <c r="R41" s="181">
        <f t="shared" ref="R41:S47" si="44">R7+R15+R23</f>
        <v>9802.0489999999991</v>
      </c>
      <c r="S41" s="186">
        <f t="shared" si="44"/>
        <v>48090.130999999994</v>
      </c>
      <c r="T41" s="176">
        <f t="shared" si="12"/>
        <v>4.9061304427268215</v>
      </c>
      <c r="U41" s="176">
        <f t="shared" si="13"/>
        <v>5.8873565312721858</v>
      </c>
      <c r="V41" s="16"/>
      <c r="W41" s="16"/>
      <c r="X41" s="70"/>
      <c r="Y41" s="70"/>
    </row>
    <row r="42" spans="1:36" ht="24.75" customHeight="1" x14ac:dyDescent="0.25">
      <c r="A42" s="366"/>
      <c r="B42" s="204" t="s">
        <v>8</v>
      </c>
      <c r="C42" s="180"/>
      <c r="D42" s="186">
        <f t="shared" si="38"/>
        <v>0</v>
      </c>
      <c r="E42" s="186">
        <f t="shared" si="38"/>
        <v>0</v>
      </c>
      <c r="F42" s="183"/>
      <c r="G42" s="186">
        <f t="shared" si="39"/>
        <v>0</v>
      </c>
      <c r="H42" s="186">
        <f t="shared" si="39"/>
        <v>0</v>
      </c>
      <c r="I42" s="182"/>
      <c r="J42" s="181">
        <f t="shared" si="40"/>
        <v>0</v>
      </c>
      <c r="K42" s="181">
        <f t="shared" si="40"/>
        <v>0</v>
      </c>
      <c r="L42" s="182"/>
      <c r="M42" s="181">
        <f t="shared" si="42"/>
        <v>0</v>
      </c>
      <c r="N42" s="186">
        <f t="shared" si="42"/>
        <v>0</v>
      </c>
      <c r="O42" s="182"/>
      <c r="P42" s="181"/>
      <c r="Q42" s="205"/>
      <c r="R42" s="181">
        <f t="shared" si="44"/>
        <v>0</v>
      </c>
      <c r="S42" s="186">
        <f t="shared" si="44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366"/>
      <c r="B43" s="204" t="s">
        <v>9</v>
      </c>
      <c r="C43" s="180"/>
      <c r="D43" s="186">
        <f t="shared" si="38"/>
        <v>0</v>
      </c>
      <c r="E43" s="186">
        <f t="shared" si="38"/>
        <v>0</v>
      </c>
      <c r="F43" s="183"/>
      <c r="G43" s="186">
        <f t="shared" si="39"/>
        <v>0</v>
      </c>
      <c r="H43" s="186">
        <f t="shared" si="39"/>
        <v>0</v>
      </c>
      <c r="I43" s="182"/>
      <c r="J43" s="181">
        <f t="shared" si="40"/>
        <v>0</v>
      </c>
      <c r="K43" s="181">
        <f t="shared" si="40"/>
        <v>0</v>
      </c>
      <c r="L43" s="182"/>
      <c r="M43" s="181">
        <f t="shared" si="42"/>
        <v>0</v>
      </c>
      <c r="N43" s="186">
        <f t="shared" si="42"/>
        <v>0</v>
      </c>
      <c r="O43" s="182"/>
      <c r="P43" s="181">
        <f t="shared" ref="P43:Q43" si="45">P9+P17+P25+P33</f>
        <v>0</v>
      </c>
      <c r="Q43" s="205">
        <f t="shared" si="45"/>
        <v>0</v>
      </c>
      <c r="R43" s="181">
        <f t="shared" si="44"/>
        <v>0</v>
      </c>
      <c r="S43" s="186">
        <f t="shared" si="44"/>
        <v>0</v>
      </c>
      <c r="T43" s="176"/>
      <c r="U43" s="176"/>
      <c r="V43" s="16"/>
      <c r="W43" s="16"/>
      <c r="X43" s="70"/>
      <c r="Y43" s="70"/>
      <c r="AB43" s="367" t="s">
        <v>32</v>
      </c>
      <c r="AC43" s="367"/>
      <c r="AD43" s="367"/>
      <c r="AE43" s="367"/>
      <c r="AF43" s="367"/>
      <c r="AG43" s="367"/>
    </row>
    <row r="44" spans="1:36" ht="24.75" customHeight="1" x14ac:dyDescent="0.25">
      <c r="A44" s="366"/>
      <c r="B44" s="204" t="s">
        <v>10</v>
      </c>
      <c r="C44" s="180"/>
      <c r="D44" s="186">
        <f t="shared" si="38"/>
        <v>43558.561000000002</v>
      </c>
      <c r="E44" s="186">
        <f t="shared" si="38"/>
        <v>230640.44500000001</v>
      </c>
      <c r="F44" s="183">
        <f t="shared" si="23"/>
        <v>5.2949509741609688</v>
      </c>
      <c r="G44" s="181">
        <f t="shared" si="39"/>
        <v>0</v>
      </c>
      <c r="H44" s="181">
        <f t="shared" si="39"/>
        <v>0</v>
      </c>
      <c r="I44" s="182"/>
      <c r="J44" s="181">
        <f t="shared" si="40"/>
        <v>10465.939999999999</v>
      </c>
      <c r="K44" s="181">
        <f t="shared" si="40"/>
        <v>49905.417999999998</v>
      </c>
      <c r="L44" s="182">
        <f t="shared" si="41"/>
        <v>4.7683646189448829</v>
      </c>
      <c r="M44" s="181">
        <f t="shared" si="42"/>
        <v>8015.4970000000003</v>
      </c>
      <c r="N44" s="186">
        <f t="shared" si="42"/>
        <v>26785.103999999999</v>
      </c>
      <c r="O44" s="182">
        <f t="shared" ref="O44:O46" si="46">N44/M44</f>
        <v>3.3416647776176571</v>
      </c>
      <c r="P44" s="181">
        <f t="shared" ref="P44:Q47" si="47">P10+P18+P26+P34</f>
        <v>0</v>
      </c>
      <c r="Q44" s="205">
        <f t="shared" si="47"/>
        <v>0</v>
      </c>
      <c r="R44" s="181">
        <f t="shared" si="44"/>
        <v>62039.998</v>
      </c>
      <c r="S44" s="186">
        <f t="shared" si="44"/>
        <v>307330.967</v>
      </c>
      <c r="T44" s="176">
        <f t="shared" si="12"/>
        <v>4.9537552693022331</v>
      </c>
      <c r="U44" s="176">
        <f t="shared" si="13"/>
        <v>5.9445063231626794</v>
      </c>
      <c r="V44" s="16"/>
      <c r="W44" s="16"/>
      <c r="X44" s="70"/>
      <c r="Y44" s="70"/>
      <c r="AB44" s="367"/>
      <c r="AC44" s="367"/>
      <c r="AD44" s="367"/>
      <c r="AE44" s="367"/>
      <c r="AF44" s="367"/>
      <c r="AG44" s="367"/>
    </row>
    <row r="45" spans="1:36" ht="24.75" customHeight="1" x14ac:dyDescent="0.25">
      <c r="A45" s="366"/>
      <c r="B45" s="204" t="s">
        <v>11</v>
      </c>
      <c r="C45" s="180"/>
      <c r="D45" s="186">
        <f t="shared" si="38"/>
        <v>1772.732</v>
      </c>
      <c r="E45" s="186">
        <f t="shared" si="38"/>
        <v>9249.9959999999992</v>
      </c>
      <c r="F45" s="183">
        <f t="shared" si="23"/>
        <v>5.2179325470516691</v>
      </c>
      <c r="G45" s="186">
        <f t="shared" si="39"/>
        <v>2085.9430000000002</v>
      </c>
      <c r="H45" s="186">
        <f t="shared" si="39"/>
        <v>11290.834999999999</v>
      </c>
      <c r="I45" s="182"/>
      <c r="J45" s="181">
        <f t="shared" si="40"/>
        <v>188.637</v>
      </c>
      <c r="K45" s="181">
        <f t="shared" si="40"/>
        <v>979.71299999999997</v>
      </c>
      <c r="L45" s="182">
        <f t="shared" si="41"/>
        <v>5.1936417563892556</v>
      </c>
      <c r="M45" s="181">
        <f t="shared" si="42"/>
        <v>0</v>
      </c>
      <c r="N45" s="186">
        <f t="shared" si="42"/>
        <v>0</v>
      </c>
      <c r="O45" s="182"/>
      <c r="P45" s="181">
        <f t="shared" si="47"/>
        <v>0</v>
      </c>
      <c r="Q45" s="205">
        <f t="shared" si="47"/>
        <v>0</v>
      </c>
      <c r="R45" s="181">
        <f t="shared" si="44"/>
        <v>4047.3120000000004</v>
      </c>
      <c r="S45" s="186">
        <f t="shared" si="44"/>
        <v>21520.543999999998</v>
      </c>
      <c r="T45" s="176">
        <f t="shared" si="12"/>
        <v>5.3172436422000571</v>
      </c>
      <c r="U45" s="176">
        <f t="shared" si="13"/>
        <v>6.3806923706400687</v>
      </c>
      <c r="V45" s="16"/>
      <c r="W45" s="16"/>
      <c r="X45" s="70"/>
      <c r="Y45" s="70"/>
      <c r="AB45" s="367"/>
      <c r="AC45" s="367"/>
      <c r="AD45" s="367"/>
      <c r="AE45" s="367"/>
      <c r="AF45" s="367"/>
      <c r="AG45" s="367"/>
    </row>
    <row r="46" spans="1:36" ht="24.75" customHeight="1" x14ac:dyDescent="0.25">
      <c r="A46" s="366"/>
      <c r="B46" s="204" t="s">
        <v>12</v>
      </c>
      <c r="C46" s="180"/>
      <c r="D46" s="186">
        <f t="shared" si="38"/>
        <v>19088.807000000001</v>
      </c>
      <c r="E46" s="186">
        <f t="shared" si="38"/>
        <v>106918.478</v>
      </c>
      <c r="F46" s="183">
        <f t="shared" si="23"/>
        <v>5.6011084401450546</v>
      </c>
      <c r="G46" s="186">
        <f t="shared" si="39"/>
        <v>0</v>
      </c>
      <c r="H46" s="186">
        <f t="shared" si="39"/>
        <v>0</v>
      </c>
      <c r="I46" s="182"/>
      <c r="J46" s="181">
        <f t="shared" si="40"/>
        <v>1478.9259999999999</v>
      </c>
      <c r="K46" s="181">
        <f t="shared" si="40"/>
        <v>7135.2209999999995</v>
      </c>
      <c r="L46" s="182">
        <f t="shared" si="41"/>
        <v>4.8245963624954866</v>
      </c>
      <c r="M46" s="181">
        <f t="shared" si="42"/>
        <v>1088.1310000000001</v>
      </c>
      <c r="N46" s="186">
        <f t="shared" si="42"/>
        <v>3801.5919999999996</v>
      </c>
      <c r="O46" s="182">
        <f t="shared" si="46"/>
        <v>3.4936896384718379</v>
      </c>
      <c r="P46" s="181">
        <f t="shared" si="47"/>
        <v>0</v>
      </c>
      <c r="Q46" s="205">
        <f t="shared" si="47"/>
        <v>0</v>
      </c>
      <c r="R46" s="181">
        <f t="shared" si="44"/>
        <v>21655.863999999998</v>
      </c>
      <c r="S46" s="186">
        <f t="shared" si="44"/>
        <v>117855.291</v>
      </c>
      <c r="T46" s="176">
        <f t="shared" si="12"/>
        <v>5.442188360621401</v>
      </c>
      <c r="U46" s="176">
        <f t="shared" si="13"/>
        <v>6.5306260327456807</v>
      </c>
      <c r="V46" s="16"/>
      <c r="W46" s="16"/>
      <c r="X46" s="70"/>
      <c r="Y46" s="70"/>
      <c r="AB46" s="367"/>
      <c r="AC46" s="367"/>
      <c r="AD46" s="367"/>
      <c r="AE46" s="367"/>
      <c r="AF46" s="367"/>
      <c r="AG46" s="367"/>
    </row>
    <row r="47" spans="1:36" ht="24.75" customHeight="1" x14ac:dyDescent="0.25">
      <c r="A47" s="366"/>
      <c r="B47" s="204" t="s">
        <v>13</v>
      </c>
      <c r="C47" s="207"/>
      <c r="D47" s="186">
        <f t="shared" si="38"/>
        <v>0</v>
      </c>
      <c r="E47" s="186">
        <f t="shared" si="38"/>
        <v>0</v>
      </c>
      <c r="F47" s="183"/>
      <c r="G47" s="186">
        <f t="shared" si="39"/>
        <v>0</v>
      </c>
      <c r="H47" s="186">
        <f t="shared" si="39"/>
        <v>0</v>
      </c>
      <c r="I47" s="182"/>
      <c r="J47" s="181">
        <f t="shared" si="40"/>
        <v>0</v>
      </c>
      <c r="K47" s="181">
        <f t="shared" si="40"/>
        <v>0</v>
      </c>
      <c r="L47" s="182"/>
      <c r="M47" s="181">
        <f t="shared" si="42"/>
        <v>0</v>
      </c>
      <c r="N47" s="186">
        <f t="shared" si="42"/>
        <v>0</v>
      </c>
      <c r="O47" s="182"/>
      <c r="P47" s="181">
        <f t="shared" si="47"/>
        <v>0</v>
      </c>
      <c r="Q47" s="205">
        <f t="shared" si="47"/>
        <v>0</v>
      </c>
      <c r="R47" s="181">
        <f t="shared" si="44"/>
        <v>0</v>
      </c>
      <c r="S47" s="186">
        <f t="shared" si="44"/>
        <v>0</v>
      </c>
      <c r="T47" s="176"/>
      <c r="U47" s="176"/>
      <c r="V47" s="16"/>
      <c r="W47" s="16"/>
      <c r="X47" s="70"/>
      <c r="Y47" s="70"/>
    </row>
    <row r="48" spans="1:36" ht="15.75" x14ac:dyDescent="0.25">
      <c r="B48" s="67" t="s">
        <v>72</v>
      </c>
      <c r="C48" s="153"/>
      <c r="R48" s="201"/>
      <c r="S48" s="385" t="s">
        <v>75</v>
      </c>
      <c r="T48" s="385"/>
      <c r="U48" s="385"/>
    </row>
    <row r="49" spans="3:18" x14ac:dyDescent="0.25">
      <c r="C49" s="153"/>
    </row>
    <row r="50" spans="3:18" x14ac:dyDescent="0.25">
      <c r="R50" s="201"/>
    </row>
  </sheetData>
  <mergeCells count="18">
    <mergeCell ref="R1:T1"/>
    <mergeCell ref="AE4:AJ4"/>
    <mergeCell ref="R4:U4"/>
    <mergeCell ref="B2:U2"/>
    <mergeCell ref="S48:U48"/>
    <mergeCell ref="A6:A38"/>
    <mergeCell ref="A41:A47"/>
    <mergeCell ref="AB43:AG46"/>
    <mergeCell ref="X2:Y2"/>
    <mergeCell ref="Z2:AA2"/>
    <mergeCell ref="B4:B5"/>
    <mergeCell ref="C4:C5"/>
    <mergeCell ref="D4:F4"/>
    <mergeCell ref="G4:I4"/>
    <mergeCell ref="J4:L4"/>
    <mergeCell ref="M4:O4"/>
    <mergeCell ref="X4:AC4"/>
    <mergeCell ref="S3:T3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J50"/>
  <sheetViews>
    <sheetView zoomScale="80" zoomScaleNormal="80" zoomScaleSheetLayoutView="82" workbookViewId="0">
      <pane xSplit="3" ySplit="5" topLeftCell="Q27" activePane="bottomRight" state="frozen"/>
      <selection pane="topRight" activeCell="D1" sqref="D1"/>
      <selection pane="bottomLeft" activeCell="A6" sqref="A6"/>
      <selection pane="bottomRight" activeCell="I12" sqref="I12"/>
    </sheetView>
  </sheetViews>
  <sheetFormatPr defaultRowHeight="15" x14ac:dyDescent="0.25"/>
  <cols>
    <col min="1" max="1" width="2" customWidth="1"/>
    <col min="2" max="2" width="47.42578125" style="153" customWidth="1"/>
    <col min="3" max="3" width="12.85546875" style="158" customWidth="1"/>
    <col min="4" max="4" width="17.28515625" style="153" customWidth="1"/>
    <col min="5" max="5" width="17.85546875" style="153" customWidth="1"/>
    <col min="6" max="6" width="14.140625" style="153" customWidth="1"/>
    <col min="7" max="7" width="16.28515625" style="153" customWidth="1"/>
    <col min="8" max="8" width="15.85546875" style="153" customWidth="1"/>
    <col min="9" max="9" width="14.28515625" style="153" customWidth="1"/>
    <col min="10" max="11" width="14.42578125" style="153" customWidth="1"/>
    <col min="12" max="13" width="15" style="153" customWidth="1"/>
    <col min="14" max="14" width="14.85546875" style="153" customWidth="1"/>
    <col min="15" max="17" width="15" style="153" customWidth="1"/>
    <col min="18" max="18" width="15.85546875" style="153" customWidth="1"/>
    <col min="19" max="19" width="16.7109375" style="153" customWidth="1"/>
    <col min="20" max="21" width="14.85546875" style="153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379"/>
      <c r="S1" s="379"/>
      <c r="T1" s="379"/>
      <c r="U1" s="269"/>
    </row>
    <row r="2" spans="1:36" s="112" customFormat="1" ht="88.5" customHeight="1" x14ac:dyDescent="0.25">
      <c r="B2" s="381" t="s">
        <v>84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2"/>
      <c r="W2" s="2"/>
      <c r="X2" s="372">
        <v>3</v>
      </c>
      <c r="Y2" s="372"/>
      <c r="Z2" s="373">
        <v>5</v>
      </c>
      <c r="AA2" s="373"/>
    </row>
    <row r="3" spans="1:36" ht="23.25" thickBot="1" x14ac:dyDescent="0.35">
      <c r="S3" s="383"/>
      <c r="T3" s="383"/>
      <c r="U3" s="270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374" t="s">
        <v>2</v>
      </c>
      <c r="C4" s="375" t="s">
        <v>0</v>
      </c>
      <c r="D4" s="376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 t="s">
        <v>19</v>
      </c>
      <c r="N4" s="377"/>
      <c r="O4" s="377"/>
      <c r="P4" s="160" t="s">
        <v>26</v>
      </c>
      <c r="Q4" s="161"/>
      <c r="R4" s="377" t="s">
        <v>26</v>
      </c>
      <c r="S4" s="377"/>
      <c r="T4" s="377"/>
      <c r="U4" s="377"/>
      <c r="V4" s="18"/>
      <c r="W4" s="18"/>
      <c r="X4" s="368" t="s">
        <v>16</v>
      </c>
      <c r="Y4" s="369"/>
      <c r="Z4" s="369"/>
      <c r="AA4" s="369"/>
      <c r="AB4" s="369"/>
      <c r="AC4" s="370"/>
      <c r="AE4" s="368" t="s">
        <v>19</v>
      </c>
      <c r="AF4" s="369"/>
      <c r="AG4" s="369"/>
      <c r="AH4" s="369"/>
      <c r="AI4" s="369"/>
      <c r="AJ4" s="370"/>
    </row>
    <row r="5" spans="1:36" ht="61.5" customHeight="1" thickBot="1" x14ac:dyDescent="0.3">
      <c r="B5" s="374"/>
      <c r="C5" s="375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371"/>
      <c r="B6" s="168" t="s">
        <v>1</v>
      </c>
      <c r="C6" s="169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94.56</v>
      </c>
      <c r="K6" s="170">
        <f t="shared" si="1"/>
        <v>636.51800000000003</v>
      </c>
      <c r="L6" s="173"/>
      <c r="M6" s="174">
        <f>AI6</f>
        <v>0</v>
      </c>
      <c r="N6" s="175">
        <f>AJ6</f>
        <v>0</v>
      </c>
      <c r="O6" s="176"/>
      <c r="P6" s="177"/>
      <c r="Q6" s="178"/>
      <c r="R6" s="174">
        <f>M6+J6+G6+D6</f>
        <v>94.56</v>
      </c>
      <c r="S6" s="175">
        <f>N6+K6+H6+E6</f>
        <v>636.51800000000003</v>
      </c>
      <c r="T6" s="176">
        <f>S6/R6</f>
        <v>6.7313663282571916</v>
      </c>
      <c r="U6" s="176">
        <f>T6*1.2</f>
        <v>8.0776395939086303</v>
      </c>
      <c r="V6" s="12"/>
      <c r="W6" s="12"/>
      <c r="X6" s="242">
        <f>SUM(X7:X13)</f>
        <v>94.56</v>
      </c>
      <c r="Y6" s="242">
        <f t="shared" ref="Y6:Z6" si="2">SUM(Y7:Y13)</f>
        <v>245.48099999999999</v>
      </c>
      <c r="Z6" s="242">
        <f t="shared" si="2"/>
        <v>0.45200000000000001</v>
      </c>
      <c r="AA6" s="242">
        <f>SUM(AA7:AA13)</f>
        <v>391.03699999999998</v>
      </c>
      <c r="AB6" s="245">
        <f t="shared" ref="AB6:AB13" si="3">X6</f>
        <v>94.56</v>
      </c>
      <c r="AC6" s="245">
        <f t="shared" ref="AC6:AC13" si="4">Y6+AA6</f>
        <v>636.51800000000003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371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N13" si="6">AI7</f>
        <v>0</v>
      </c>
      <c r="N7" s="188">
        <f t="shared" si="6"/>
        <v>0</v>
      </c>
      <c r="O7" s="182"/>
      <c r="P7" s="177"/>
      <c r="Q7" s="178"/>
      <c r="R7" s="187">
        <f t="shared" ref="R7:S21" si="7">M7+J7+G7+D7</f>
        <v>0</v>
      </c>
      <c r="S7" s="188">
        <f t="shared" si="7"/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8">AE7</f>
        <v>0</v>
      </c>
      <c r="AJ7" s="87">
        <f t="shared" ref="AJ7:AJ38" si="9">AF7+AH7</f>
        <v>0</v>
      </c>
    </row>
    <row r="8" spans="1:36" ht="15.75" x14ac:dyDescent="0.25">
      <c r="A8" s="371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6"/>
        <v>0</v>
      </c>
      <c r="O8" s="182"/>
      <c r="P8" s="177"/>
      <c r="Q8" s="178"/>
      <c r="R8" s="187">
        <f t="shared" si="7"/>
        <v>0</v>
      </c>
      <c r="S8" s="188">
        <f t="shared" si="7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8"/>
        <v>0</v>
      </c>
      <c r="AJ8" s="87">
        <f t="shared" si="9"/>
        <v>0</v>
      </c>
    </row>
    <row r="9" spans="1:36" ht="15.75" x14ac:dyDescent="0.25">
      <c r="A9" s="371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6"/>
        <v>0</v>
      </c>
      <c r="O9" s="182"/>
      <c r="P9" s="177"/>
      <c r="Q9" s="178"/>
      <c r="R9" s="187">
        <f t="shared" si="7"/>
        <v>0</v>
      </c>
      <c r="S9" s="188">
        <f t="shared" si="7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8"/>
        <v>0</v>
      </c>
      <c r="AJ9" s="87">
        <f t="shared" si="9"/>
        <v>0</v>
      </c>
    </row>
    <row r="10" spans="1:36" ht="15.75" x14ac:dyDescent="0.25">
      <c r="A10" s="371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182"/>
      <c r="J10" s="181">
        <f t="shared" si="1"/>
        <v>94.56</v>
      </c>
      <c r="K10" s="181">
        <f t="shared" si="1"/>
        <v>636.51800000000003</v>
      </c>
      <c r="L10" s="173"/>
      <c r="M10" s="187">
        <f t="shared" si="6"/>
        <v>0</v>
      </c>
      <c r="N10" s="188">
        <f t="shared" si="6"/>
        <v>0</v>
      </c>
      <c r="O10" s="182"/>
      <c r="P10" s="177"/>
      <c r="Q10" s="178"/>
      <c r="R10" s="187">
        <f t="shared" si="7"/>
        <v>94.56</v>
      </c>
      <c r="S10" s="188">
        <f t="shared" si="7"/>
        <v>636.51800000000003</v>
      </c>
      <c r="T10" s="176">
        <f t="shared" ref="T10:T47" si="10">S10/R10</f>
        <v>6.7313663282571916</v>
      </c>
      <c r="U10" s="176">
        <f t="shared" ref="U10:U47" si="11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3"/>
        <v>94.56</v>
      </c>
      <c r="AC10" s="19">
        <f t="shared" si="4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8"/>
        <v>0</v>
      </c>
      <c r="AJ10" s="87">
        <f t="shared" si="9"/>
        <v>0</v>
      </c>
    </row>
    <row r="11" spans="1:36" ht="15.75" x14ac:dyDescent="0.25">
      <c r="A11" s="371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6"/>
        <v>0</v>
      </c>
      <c r="O11" s="182"/>
      <c r="P11" s="177"/>
      <c r="Q11" s="178"/>
      <c r="R11" s="187">
        <f t="shared" si="7"/>
        <v>0</v>
      </c>
      <c r="S11" s="188">
        <f t="shared" si="7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8"/>
        <v>0</v>
      </c>
      <c r="AJ11" s="87">
        <f t="shared" si="9"/>
        <v>0</v>
      </c>
    </row>
    <row r="12" spans="1:36" ht="15.75" x14ac:dyDescent="0.25">
      <c r="A12" s="371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6"/>
        <v>0</v>
      </c>
      <c r="O12" s="182"/>
      <c r="P12" s="177"/>
      <c r="Q12" s="178"/>
      <c r="R12" s="187">
        <f t="shared" si="7"/>
        <v>0</v>
      </c>
      <c r="S12" s="188">
        <f t="shared" si="7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8"/>
        <v>0</v>
      </c>
      <c r="AJ12" s="87">
        <f t="shared" si="9"/>
        <v>0</v>
      </c>
    </row>
    <row r="13" spans="1:36" ht="15.75" x14ac:dyDescent="0.25">
      <c r="A13" s="371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6"/>
        <v>0</v>
      </c>
      <c r="O13" s="181"/>
      <c r="P13" s="181"/>
      <c r="Q13" s="181"/>
      <c r="R13" s="187">
        <f t="shared" si="7"/>
        <v>0</v>
      </c>
      <c r="S13" s="188">
        <f t="shared" si="7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8"/>
        <v>0</v>
      </c>
      <c r="AJ13" s="87">
        <f t="shared" si="9"/>
        <v>0</v>
      </c>
    </row>
    <row r="14" spans="1:36" ht="36" x14ac:dyDescent="0.25">
      <c r="A14" s="371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/>
      <c r="G14" s="184">
        <f>SUM(G15:G21)</f>
        <v>0</v>
      </c>
      <c r="H14" s="184">
        <f>SUM(H15:H21)</f>
        <v>0</v>
      </c>
      <c r="I14" s="171"/>
      <c r="J14" s="170">
        <f>SUM(J15:J21)</f>
        <v>11776.226000000001</v>
      </c>
      <c r="K14" s="175">
        <f>SUM(K15:K21)</f>
        <v>55908.729999999996</v>
      </c>
      <c r="L14" s="173">
        <f>K14/J14</f>
        <v>4.7475931593024789</v>
      </c>
      <c r="M14" s="174">
        <f>SUM(M15:M21)</f>
        <v>6736.5360000000001</v>
      </c>
      <c r="N14" s="174">
        <f>SUM(N15:N21)</f>
        <v>21858.433000000001</v>
      </c>
      <c r="O14" s="173">
        <f t="shared" ref="O14:O28" si="12">N14/M14</f>
        <v>3.2447585821555767</v>
      </c>
      <c r="P14" s="177"/>
      <c r="Q14" s="178"/>
      <c r="R14" s="174">
        <f t="shared" si="7"/>
        <v>18512.762000000002</v>
      </c>
      <c r="S14" s="175">
        <f t="shared" si="7"/>
        <v>77767.163</v>
      </c>
      <c r="T14" s="176">
        <f t="shared" si="10"/>
        <v>4.2007326081327028</v>
      </c>
      <c r="U14" s="176">
        <f t="shared" si="11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44">
        <f>X14</f>
        <v>11776.226000000001</v>
      </c>
      <c r="AC14" s="244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8"/>
        <v>6736.5360000000001</v>
      </c>
      <c r="AJ14" s="138">
        <f t="shared" si="9"/>
        <v>21858.432999999997</v>
      </c>
    </row>
    <row r="15" spans="1:36" ht="15.75" x14ac:dyDescent="0.25">
      <c r="A15" s="371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9" si="13">AB15</f>
        <v>1936.546</v>
      </c>
      <c r="K15" s="186">
        <f t="shared" si="13"/>
        <v>8575.4500000000007</v>
      </c>
      <c r="L15" s="182">
        <f t="shared" ref="L15:L26" si="14">K15/J15</f>
        <v>4.4282191076277044</v>
      </c>
      <c r="M15" s="181">
        <f t="shared" ref="M15:N38" si="15">AI15</f>
        <v>0</v>
      </c>
      <c r="N15" s="186">
        <f t="shared" si="15"/>
        <v>0</v>
      </c>
      <c r="O15" s="182"/>
      <c r="P15" s="177"/>
      <c r="Q15" s="178"/>
      <c r="R15" s="187">
        <f t="shared" si="7"/>
        <v>1936.546</v>
      </c>
      <c r="S15" s="188">
        <f t="shared" si="7"/>
        <v>8575.4500000000007</v>
      </c>
      <c r="T15" s="176">
        <f t="shared" si="10"/>
        <v>4.4282191076277044</v>
      </c>
      <c r="U15" s="176">
        <f t="shared" si="11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6">X15</f>
        <v>1936.546</v>
      </c>
      <c r="AC15" s="19">
        <f t="shared" ref="AC15:AC37" si="17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8"/>
        <v>0</v>
      </c>
      <c r="AJ15" s="87">
        <f t="shared" si="9"/>
        <v>0</v>
      </c>
    </row>
    <row r="16" spans="1:36" ht="15.75" x14ac:dyDescent="0.25">
      <c r="A16" s="371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3"/>
        <v>0</v>
      </c>
      <c r="K16" s="186">
        <f t="shared" si="13"/>
        <v>0</v>
      </c>
      <c r="L16" s="182"/>
      <c r="M16" s="181">
        <f t="shared" si="15"/>
        <v>0</v>
      </c>
      <c r="N16" s="186">
        <f t="shared" si="15"/>
        <v>0</v>
      </c>
      <c r="O16" s="182"/>
      <c r="P16" s="177"/>
      <c r="Q16" s="178"/>
      <c r="R16" s="187">
        <f t="shared" si="7"/>
        <v>0</v>
      </c>
      <c r="S16" s="188">
        <f t="shared" si="7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6"/>
        <v>0</v>
      </c>
      <c r="AC16" s="19">
        <f t="shared" si="17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8"/>
        <v>0</v>
      </c>
      <c r="AJ16" s="87">
        <f t="shared" si="9"/>
        <v>0</v>
      </c>
    </row>
    <row r="17" spans="1:36" ht="15.75" x14ac:dyDescent="0.25">
      <c r="A17" s="371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3"/>
        <v>0</v>
      </c>
      <c r="K17" s="186">
        <f t="shared" si="13"/>
        <v>0</v>
      </c>
      <c r="L17" s="182"/>
      <c r="M17" s="181">
        <f t="shared" si="15"/>
        <v>0</v>
      </c>
      <c r="N17" s="186">
        <f t="shared" si="15"/>
        <v>0</v>
      </c>
      <c r="O17" s="182"/>
      <c r="P17" s="177"/>
      <c r="Q17" s="178"/>
      <c r="R17" s="187">
        <f t="shared" si="7"/>
        <v>0</v>
      </c>
      <c r="S17" s="188">
        <f t="shared" si="7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6"/>
        <v>0</v>
      </c>
      <c r="AC17" s="19">
        <f t="shared" si="17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8"/>
        <v>0</v>
      </c>
      <c r="AJ17" s="87">
        <f t="shared" si="9"/>
        <v>0</v>
      </c>
    </row>
    <row r="18" spans="1:36" ht="15.75" x14ac:dyDescent="0.25">
      <c r="A18" s="371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3"/>
        <v>8734.1029999999992</v>
      </c>
      <c r="K18" s="186">
        <f t="shared" si="13"/>
        <v>41663.722999999998</v>
      </c>
      <c r="L18" s="182">
        <f t="shared" si="14"/>
        <v>4.7702349056336981</v>
      </c>
      <c r="M18" s="181">
        <f t="shared" si="15"/>
        <v>6055.3220000000001</v>
      </c>
      <c r="N18" s="186">
        <f t="shared" si="15"/>
        <v>19520.411</v>
      </c>
      <c r="O18" s="182">
        <f t="shared" si="12"/>
        <v>3.2236784435245558</v>
      </c>
      <c r="P18" s="177"/>
      <c r="Q18" s="178"/>
      <c r="R18" s="187">
        <f>M18+J18+G18+D18</f>
        <v>14789.424999999999</v>
      </c>
      <c r="S18" s="188">
        <f>N18+K18+H18+E18</f>
        <v>61184.133999999998</v>
      </c>
      <c r="T18" s="176">
        <f t="shared" si="10"/>
        <v>4.1370191200807334</v>
      </c>
      <c r="U18" s="176">
        <f t="shared" si="11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6"/>
        <v>8734.1029999999992</v>
      </c>
      <c r="AC18" s="19">
        <f t="shared" si="17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8"/>
        <v>6055.3220000000001</v>
      </c>
      <c r="AJ18" s="87">
        <f t="shared" si="9"/>
        <v>19520.411</v>
      </c>
    </row>
    <row r="19" spans="1:36" ht="15.75" x14ac:dyDescent="0.25">
      <c r="A19" s="371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3"/>
        <v>188.637</v>
      </c>
      <c r="K19" s="186">
        <f t="shared" si="13"/>
        <v>979.71299999999997</v>
      </c>
      <c r="L19" s="182">
        <f t="shared" si="14"/>
        <v>5.1936417563892556</v>
      </c>
      <c r="M19" s="181">
        <f t="shared" si="15"/>
        <v>0</v>
      </c>
      <c r="N19" s="186">
        <f t="shared" si="15"/>
        <v>0</v>
      </c>
      <c r="O19" s="182"/>
      <c r="P19" s="177"/>
      <c r="Q19" s="178"/>
      <c r="R19" s="187">
        <f>M19+J19+G19+D19</f>
        <v>188.637</v>
      </c>
      <c r="S19" s="188">
        <f t="shared" si="7"/>
        <v>979.71299999999997</v>
      </c>
      <c r="T19" s="176">
        <f t="shared" si="10"/>
        <v>5.1936417563892556</v>
      </c>
      <c r="U19" s="176">
        <f t="shared" si="11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6"/>
        <v>188.637</v>
      </c>
      <c r="AC19" s="19">
        <f t="shared" si="17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8"/>
        <v>0</v>
      </c>
      <c r="AJ19" s="87">
        <f t="shared" si="9"/>
        <v>0</v>
      </c>
    </row>
    <row r="20" spans="1:36" ht="15.75" x14ac:dyDescent="0.25">
      <c r="A20" s="371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3"/>
        <v>916.94</v>
      </c>
      <c r="K20" s="186">
        <f t="shared" si="13"/>
        <v>4689.8440000000001</v>
      </c>
      <c r="L20" s="182">
        <f t="shared" si="14"/>
        <v>5.1146683534364294</v>
      </c>
      <c r="M20" s="181">
        <f t="shared" si="15"/>
        <v>681.21400000000006</v>
      </c>
      <c r="N20" s="186">
        <f t="shared" si="15"/>
        <v>2338.0219999999999</v>
      </c>
      <c r="O20" s="182">
        <f t="shared" si="12"/>
        <v>3.4321402672287999</v>
      </c>
      <c r="P20" s="177"/>
      <c r="Q20" s="178"/>
      <c r="R20" s="187">
        <f>M20+J20+G20+D20</f>
        <v>1598.154</v>
      </c>
      <c r="S20" s="188">
        <f t="shared" si="7"/>
        <v>7027.866</v>
      </c>
      <c r="T20" s="176">
        <f t="shared" si="10"/>
        <v>4.3974898539189589</v>
      </c>
      <c r="U20" s="176">
        <f t="shared" si="11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6"/>
        <v>916.94</v>
      </c>
      <c r="AC20" s="19">
        <f t="shared" si="17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8"/>
        <v>681.21400000000006</v>
      </c>
      <c r="AJ20" s="87">
        <f t="shared" si="9"/>
        <v>2338.0219999999999</v>
      </c>
    </row>
    <row r="21" spans="1:36" ht="15.75" x14ac:dyDescent="0.25">
      <c r="A21" s="371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3"/>
        <v>0</v>
      </c>
      <c r="K21" s="186">
        <f t="shared" si="13"/>
        <v>0</v>
      </c>
      <c r="L21" s="182"/>
      <c r="M21" s="181">
        <f t="shared" si="15"/>
        <v>0</v>
      </c>
      <c r="N21" s="186">
        <f t="shared" si="15"/>
        <v>0</v>
      </c>
      <c r="O21" s="182"/>
      <c r="P21" s="177"/>
      <c r="Q21" s="178"/>
      <c r="R21" s="187">
        <f>M21+J21+G21+D21</f>
        <v>0</v>
      </c>
      <c r="S21" s="188">
        <f t="shared" si="7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6"/>
        <v>0</v>
      </c>
      <c r="AC21" s="19">
        <f t="shared" si="17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8"/>
        <v>0</v>
      </c>
      <c r="AJ21" s="87">
        <f t="shared" si="9"/>
        <v>0</v>
      </c>
    </row>
    <row r="22" spans="1:36" ht="36" x14ac:dyDescent="0.25">
      <c r="A22" s="371"/>
      <c r="B22" s="168" t="s">
        <v>74</v>
      </c>
      <c r="C22" s="169">
        <v>300</v>
      </c>
      <c r="D22" s="189">
        <f>SUM(D23:D29)</f>
        <v>72078.126000000004</v>
      </c>
      <c r="E22" s="189">
        <f>SUM(E23:E29)</f>
        <v>385352.56099999999</v>
      </c>
      <c r="F22" s="183">
        <f>E22/D22</f>
        <v>5.3463177025440416</v>
      </c>
      <c r="G22" s="189">
        <f>SUM(G23:G29)</f>
        <v>2085.9430000000002</v>
      </c>
      <c r="H22" s="189">
        <f>SUM(H23:H29)</f>
        <v>11290.834999999999</v>
      </c>
      <c r="I22" s="176">
        <f>H22/G22</f>
        <v>5.4128204845482344</v>
      </c>
      <c r="J22" s="170">
        <f>SUM(J23:J29)</f>
        <v>2406.7400000000002</v>
      </c>
      <c r="K22" s="170">
        <f>SUM(K23:K29)</f>
        <v>11021.593000000001</v>
      </c>
      <c r="L22" s="173">
        <f t="shared" si="14"/>
        <v>4.5794697391492223</v>
      </c>
      <c r="M22" s="174">
        <f>SUM(M23:M29)</f>
        <v>2367.0920000000001</v>
      </c>
      <c r="N22" s="175">
        <f>SUM(N23:N29)</f>
        <v>8728.262999999999</v>
      </c>
      <c r="O22" s="173">
        <f t="shared" si="12"/>
        <v>3.6873357689519457</v>
      </c>
      <c r="P22" s="177"/>
      <c r="Q22" s="178"/>
      <c r="R22" s="174">
        <f>M22+J22+G22+D22</f>
        <v>78937.900999999998</v>
      </c>
      <c r="S22" s="175">
        <f>N22+K22+H22+E22</f>
        <v>416393.25199999998</v>
      </c>
      <c r="T22" s="176">
        <f t="shared" si="10"/>
        <v>5.2749471005062576</v>
      </c>
      <c r="U22" s="176">
        <f t="shared" si="11"/>
        <v>6.3299365206075091</v>
      </c>
      <c r="V22" s="12"/>
      <c r="W22" s="12"/>
      <c r="X22" s="74">
        <f>SUM(X23:X29)</f>
        <v>2406.7400000000002</v>
      </c>
      <c r="Y22" s="74">
        <f t="shared" ref="Y22:AA22" si="18">SUM(Y23:Y29)</f>
        <v>8884.19</v>
      </c>
      <c r="Z22" s="74">
        <f t="shared" si="18"/>
        <v>2.4740000000000002</v>
      </c>
      <c r="AA22" s="74">
        <f t="shared" si="18"/>
        <v>2137.4030000000002</v>
      </c>
      <c r="AB22" s="244">
        <f t="shared" si="16"/>
        <v>2406.7400000000002</v>
      </c>
      <c r="AC22" s="244">
        <f t="shared" si="17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8"/>
        <v>2367.0920000000001</v>
      </c>
      <c r="AJ22" s="138">
        <f t="shared" si="9"/>
        <v>8728.262999999999</v>
      </c>
    </row>
    <row r="23" spans="1:36" ht="15.75" x14ac:dyDescent="0.25">
      <c r="A23" s="371"/>
      <c r="B23" s="179" t="s">
        <v>7</v>
      </c>
      <c r="C23" s="180">
        <v>311</v>
      </c>
      <c r="D23" s="185">
        <v>7658.0259999999998</v>
      </c>
      <c r="E23" s="185">
        <v>38543.642</v>
      </c>
      <c r="F23" s="183">
        <f t="shared" ref="F23:F46" si="19">E23/D23</f>
        <v>5.0331040923600936</v>
      </c>
      <c r="G23" s="185">
        <v>0</v>
      </c>
      <c r="H23" s="185">
        <v>0</v>
      </c>
      <c r="I23" s="176"/>
      <c r="J23" s="181">
        <f t="shared" si="13"/>
        <v>207.477</v>
      </c>
      <c r="K23" s="186">
        <f t="shared" si="13"/>
        <v>971.03899999999999</v>
      </c>
      <c r="L23" s="182"/>
      <c r="M23" s="181">
        <f t="shared" si="15"/>
        <v>0</v>
      </c>
      <c r="N23" s="186">
        <f t="shared" si="15"/>
        <v>0</v>
      </c>
      <c r="O23" s="182" t="e">
        <f t="shared" si="12"/>
        <v>#DIV/0!</v>
      </c>
      <c r="P23" s="177"/>
      <c r="Q23" s="178"/>
      <c r="R23" s="187">
        <f>M23+J23+G23+D23</f>
        <v>7865.5029999999997</v>
      </c>
      <c r="S23" s="188">
        <f>N23+K23+H23+E23</f>
        <v>39514.680999999997</v>
      </c>
      <c r="T23" s="176">
        <f t="shared" si="10"/>
        <v>5.0237958081002576</v>
      </c>
      <c r="U23" s="176">
        <f t="shared" si="11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6"/>
        <v>207.477</v>
      </c>
      <c r="AC23" s="19">
        <f t="shared" si="17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8"/>
        <v>0</v>
      </c>
      <c r="AJ23" s="87">
        <f t="shared" si="9"/>
        <v>0</v>
      </c>
    </row>
    <row r="24" spans="1:36" ht="15.75" x14ac:dyDescent="0.25">
      <c r="A24" s="371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76"/>
      <c r="J24" s="181">
        <f t="shared" si="13"/>
        <v>0</v>
      </c>
      <c r="K24" s="186">
        <f t="shared" si="13"/>
        <v>0</v>
      </c>
      <c r="L24" s="182"/>
      <c r="M24" s="181">
        <f t="shared" si="15"/>
        <v>0</v>
      </c>
      <c r="N24" s="186">
        <f t="shared" si="15"/>
        <v>0</v>
      </c>
      <c r="O24" s="182"/>
      <c r="P24" s="177"/>
      <c r="Q24" s="178"/>
      <c r="R24" s="187">
        <f t="shared" ref="R24:S29" si="20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6"/>
        <v>0</v>
      </c>
      <c r="AC24" s="19">
        <f t="shared" si="17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8"/>
        <v>0</v>
      </c>
      <c r="AJ24" s="87">
        <f t="shared" si="9"/>
        <v>0</v>
      </c>
    </row>
    <row r="25" spans="1:36" ht="15.75" x14ac:dyDescent="0.25">
      <c r="A25" s="371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76"/>
      <c r="J25" s="181">
        <f t="shared" si="13"/>
        <v>0</v>
      </c>
      <c r="K25" s="186">
        <f t="shared" si="13"/>
        <v>0</v>
      </c>
      <c r="L25" s="182"/>
      <c r="M25" s="181">
        <f t="shared" si="15"/>
        <v>0</v>
      </c>
      <c r="N25" s="186">
        <f t="shared" si="15"/>
        <v>0</v>
      </c>
      <c r="O25" s="182"/>
      <c r="P25" s="177"/>
      <c r="Q25" s="178"/>
      <c r="R25" s="187">
        <f t="shared" si="20"/>
        <v>0</v>
      </c>
      <c r="S25" s="188">
        <f t="shared" si="20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6"/>
        <v>0</v>
      </c>
      <c r="AC25" s="19">
        <f t="shared" si="17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8"/>
        <v>0</v>
      </c>
      <c r="AJ25" s="87">
        <f t="shared" si="9"/>
        <v>0</v>
      </c>
    </row>
    <row r="26" spans="1:36" ht="15.75" x14ac:dyDescent="0.25">
      <c r="A26" s="371"/>
      <c r="B26" s="179" t="s">
        <v>10</v>
      </c>
      <c r="C26" s="180">
        <v>341</v>
      </c>
      <c r="D26" s="185">
        <f>43558.561-D29</f>
        <v>43488.491999999998</v>
      </c>
      <c r="E26" s="185">
        <f>230640.445-E29</f>
        <v>230283.39199999999</v>
      </c>
      <c r="F26" s="183">
        <f t="shared" si="19"/>
        <v>5.2952719537849235</v>
      </c>
      <c r="G26" s="185">
        <v>0</v>
      </c>
      <c r="H26" s="185">
        <v>0</v>
      </c>
      <c r="I26" s="176"/>
      <c r="J26" s="181">
        <f t="shared" si="13"/>
        <v>1637.277</v>
      </c>
      <c r="K26" s="186">
        <f t="shared" si="13"/>
        <v>7605.1770000000006</v>
      </c>
      <c r="L26" s="182">
        <f t="shared" si="14"/>
        <v>4.6450154738630056</v>
      </c>
      <c r="M26" s="181">
        <f t="shared" si="15"/>
        <v>1960.175</v>
      </c>
      <c r="N26" s="186">
        <f t="shared" si="15"/>
        <v>7264.6929999999993</v>
      </c>
      <c r="O26" s="182">
        <f t="shared" si="12"/>
        <v>3.70614511459436</v>
      </c>
      <c r="P26" s="177"/>
      <c r="Q26" s="178"/>
      <c r="R26" s="187">
        <f t="shared" si="20"/>
        <v>47085.943999999996</v>
      </c>
      <c r="S26" s="188">
        <f t="shared" si="20"/>
        <v>245153.26199999999</v>
      </c>
      <c r="T26" s="176">
        <f t="shared" si="10"/>
        <v>5.206506255879674</v>
      </c>
      <c r="U26" s="176">
        <f t="shared" si="11"/>
        <v>6.2478075070556089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6"/>
        <v>1637.277</v>
      </c>
      <c r="AC26" s="19">
        <f t="shared" si="17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8"/>
        <v>1960.175</v>
      </c>
      <c r="AJ26" s="87">
        <f t="shared" si="9"/>
        <v>7264.6929999999993</v>
      </c>
    </row>
    <row r="27" spans="1:36" ht="15.75" x14ac:dyDescent="0.25">
      <c r="A27" s="371"/>
      <c r="B27" s="179" t="s">
        <v>11</v>
      </c>
      <c r="C27" s="180">
        <v>351</v>
      </c>
      <c r="D27" s="185">
        <v>1772.732</v>
      </c>
      <c r="E27" s="185">
        <v>9249.9959999999992</v>
      </c>
      <c r="F27" s="183">
        <f t="shared" si="19"/>
        <v>5.2179325470516691</v>
      </c>
      <c r="G27" s="185">
        <v>2085.9430000000002</v>
      </c>
      <c r="H27" s="185">
        <v>11290.834999999999</v>
      </c>
      <c r="I27" s="176"/>
      <c r="J27" s="181">
        <f t="shared" si="13"/>
        <v>0</v>
      </c>
      <c r="K27" s="186">
        <f t="shared" si="13"/>
        <v>0</v>
      </c>
      <c r="L27" s="182"/>
      <c r="M27" s="181">
        <f t="shared" si="15"/>
        <v>0</v>
      </c>
      <c r="N27" s="186">
        <f t="shared" si="15"/>
        <v>0</v>
      </c>
      <c r="O27" s="182"/>
      <c r="P27" s="177"/>
      <c r="Q27" s="178"/>
      <c r="R27" s="187">
        <f t="shared" si="20"/>
        <v>3858.6750000000002</v>
      </c>
      <c r="S27" s="188">
        <f t="shared" si="20"/>
        <v>20540.830999999998</v>
      </c>
      <c r="T27" s="176">
        <f t="shared" si="10"/>
        <v>5.32328610209463</v>
      </c>
      <c r="U27" s="176">
        <f t="shared" si="11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6"/>
        <v>0</v>
      </c>
      <c r="AC27" s="19">
        <f t="shared" si="17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8"/>
        <v>0</v>
      </c>
      <c r="AJ27" s="87">
        <f t="shared" si="9"/>
        <v>0</v>
      </c>
    </row>
    <row r="28" spans="1:36" ht="15.75" x14ac:dyDescent="0.25">
      <c r="A28" s="371"/>
      <c r="B28" s="179" t="s">
        <v>12</v>
      </c>
      <c r="C28" s="180">
        <v>361</v>
      </c>
      <c r="D28" s="185">
        <v>19088.807000000001</v>
      </c>
      <c r="E28" s="185">
        <v>106918.478</v>
      </c>
      <c r="F28" s="183">
        <f t="shared" si="19"/>
        <v>5.6011084401450546</v>
      </c>
      <c r="G28" s="185">
        <v>0</v>
      </c>
      <c r="H28" s="185">
        <v>0</v>
      </c>
      <c r="I28" s="176"/>
      <c r="J28" s="181">
        <f t="shared" si="13"/>
        <v>561.98599999999999</v>
      </c>
      <c r="K28" s="186">
        <f t="shared" si="13"/>
        <v>2445.377</v>
      </c>
      <c r="L28" s="182">
        <f t="shared" ref="L28" si="21">K28/J28</f>
        <v>4.3513130220325777</v>
      </c>
      <c r="M28" s="181">
        <f t="shared" si="15"/>
        <v>406.91699999999997</v>
      </c>
      <c r="N28" s="186">
        <f t="shared" si="15"/>
        <v>1463.57</v>
      </c>
      <c r="O28" s="182">
        <f t="shared" si="12"/>
        <v>3.5967285711828212</v>
      </c>
      <c r="P28" s="177"/>
      <c r="Q28" s="178"/>
      <c r="R28" s="187">
        <f t="shared" si="20"/>
        <v>20057.71</v>
      </c>
      <c r="S28" s="188">
        <f>N28+K28+H28+E28</f>
        <v>110827.425</v>
      </c>
      <c r="T28" s="176">
        <f t="shared" si="10"/>
        <v>5.5254276285777397</v>
      </c>
      <c r="U28" s="176">
        <f t="shared" si="11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6"/>
        <v>561.98599999999999</v>
      </c>
      <c r="AC28" s="19">
        <f t="shared" si="17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8"/>
        <v>406.91699999999997</v>
      </c>
      <c r="AJ28" s="87">
        <f t="shared" si="9"/>
        <v>1463.57</v>
      </c>
    </row>
    <row r="29" spans="1:36" ht="23.25" customHeight="1" x14ac:dyDescent="0.25">
      <c r="A29" s="371"/>
      <c r="B29" s="179" t="s">
        <v>13</v>
      </c>
      <c r="C29" s="180">
        <v>371</v>
      </c>
      <c r="D29" s="185">
        <v>70.069000000000003</v>
      </c>
      <c r="E29" s="190">
        <v>357.053</v>
      </c>
      <c r="F29" s="183">
        <f t="shared" si="19"/>
        <v>5.0957342048552139</v>
      </c>
      <c r="G29" s="185">
        <v>0</v>
      </c>
      <c r="H29" s="185">
        <v>0</v>
      </c>
      <c r="I29" s="176"/>
      <c r="J29" s="181">
        <f t="shared" si="13"/>
        <v>0</v>
      </c>
      <c r="K29" s="186">
        <f t="shared" si="13"/>
        <v>0</v>
      </c>
      <c r="L29" s="176"/>
      <c r="M29" s="181">
        <f t="shared" si="15"/>
        <v>0</v>
      </c>
      <c r="N29" s="186">
        <f t="shared" si="15"/>
        <v>0</v>
      </c>
      <c r="O29" s="176"/>
      <c r="P29" s="185">
        <f t="shared" ref="P29:Q29" si="22">P31+P32+P33+P34+P35+P36+P37</f>
        <v>0</v>
      </c>
      <c r="Q29" s="185">
        <f t="shared" si="22"/>
        <v>0</v>
      </c>
      <c r="R29" s="187">
        <f t="shared" si="20"/>
        <v>70.069000000000003</v>
      </c>
      <c r="S29" s="188">
        <f>N29+K29+H29+E29</f>
        <v>357.053</v>
      </c>
      <c r="T29" s="176"/>
      <c r="U29" s="176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6"/>
        <v>0</v>
      </c>
      <c r="AC29" s="19">
        <f t="shared" si="17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8"/>
        <v>0</v>
      </c>
      <c r="AJ29" s="87">
        <f t="shared" si="9"/>
        <v>0</v>
      </c>
    </row>
    <row r="30" spans="1:36" ht="36" hidden="1" x14ac:dyDescent="0.25">
      <c r="A30" s="371"/>
      <c r="B30" s="168" t="s">
        <v>14</v>
      </c>
      <c r="C30" s="169">
        <v>400</v>
      </c>
      <c r="D30" s="189"/>
      <c r="E30" s="189"/>
      <c r="F30" s="183"/>
      <c r="G30" s="189"/>
      <c r="H30" s="189"/>
      <c r="I30" s="176"/>
      <c r="J30" s="170"/>
      <c r="K30" s="175"/>
      <c r="L30" s="173"/>
      <c r="M30" s="174"/>
      <c r="N30" s="175"/>
      <c r="O30" s="173"/>
      <c r="P30" s="177"/>
      <c r="Q30" s="178"/>
      <c r="R30" s="174"/>
      <c r="S30" s="175"/>
      <c r="T30" s="176" t="e">
        <f t="shared" si="10"/>
        <v>#DIV/0!</v>
      </c>
      <c r="U30" s="176" t="e">
        <f t="shared" si="11"/>
        <v>#DIV/0!</v>
      </c>
      <c r="V30" s="12"/>
      <c r="W30" s="12"/>
      <c r="X30" s="74"/>
      <c r="Y30" s="74"/>
      <c r="Z30" s="74"/>
      <c r="AA30" s="74">
        <f t="shared" ref="AA30" si="23">AA31+AA32+AA33+AA34+AA35+AA36+AA37</f>
        <v>250.3</v>
      </c>
      <c r="AB30" s="19">
        <f t="shared" si="16"/>
        <v>0</v>
      </c>
      <c r="AC30" s="19">
        <f t="shared" si="17"/>
        <v>250.3</v>
      </c>
      <c r="AD30" s="48"/>
      <c r="AE30" s="74">
        <f t="shared" ref="AE30:AH30" si="24">AE31+AE32+AE33+AE34+AE35+AE36+AE37</f>
        <v>2302.3900000000003</v>
      </c>
      <c r="AF30" s="74">
        <f t="shared" si="24"/>
        <v>4193.2790000000005</v>
      </c>
      <c r="AG30" s="74">
        <f t="shared" si="24"/>
        <v>3.7549999999999999</v>
      </c>
      <c r="AH30" s="74">
        <f t="shared" si="24"/>
        <v>5320.1870000000008</v>
      </c>
      <c r="AI30" s="4">
        <f t="shared" si="8"/>
        <v>2302.3900000000003</v>
      </c>
      <c r="AJ30" s="87">
        <f t="shared" si="9"/>
        <v>9513.4660000000003</v>
      </c>
    </row>
    <row r="31" spans="1:36" ht="15.75" hidden="1" x14ac:dyDescent="0.25">
      <c r="A31" s="371"/>
      <c r="B31" s="179" t="s">
        <v>7</v>
      </c>
      <c r="C31" s="180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178"/>
      <c r="R31" s="187"/>
      <c r="S31" s="188"/>
      <c r="T31" s="176" t="e">
        <f t="shared" si="10"/>
        <v>#DIV/0!</v>
      </c>
      <c r="U31" s="176" t="e">
        <f t="shared" si="11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6"/>
        <v>0</v>
      </c>
      <c r="AC31" s="19">
        <f t="shared" si="17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8"/>
        <v>247.31899999999999</v>
      </c>
      <c r="AJ31" s="87">
        <f t="shared" si="9"/>
        <v>1025.595</v>
      </c>
    </row>
    <row r="32" spans="1:36" ht="0.75" customHeight="1" x14ac:dyDescent="0.25">
      <c r="A32" s="371"/>
      <c r="B32" s="179" t="s">
        <v>8</v>
      </c>
      <c r="C32" s="180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178"/>
      <c r="R32" s="187"/>
      <c r="S32" s="188"/>
      <c r="T32" s="176" t="e">
        <f t="shared" si="10"/>
        <v>#DIV/0!</v>
      </c>
      <c r="U32" s="176" t="e">
        <f t="shared" si="11"/>
        <v>#DIV/0!</v>
      </c>
      <c r="V32" s="13"/>
      <c r="W32" s="13"/>
      <c r="X32" s="68"/>
      <c r="Y32" s="68"/>
      <c r="Z32" s="53"/>
      <c r="AA32" s="52">
        <v>0</v>
      </c>
      <c r="AB32" s="19">
        <f t="shared" si="16"/>
        <v>0</v>
      </c>
      <c r="AC32" s="19">
        <f t="shared" si="17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8"/>
        <v>0</v>
      </c>
      <c r="AJ32" s="87">
        <f t="shared" si="9"/>
        <v>0</v>
      </c>
    </row>
    <row r="33" spans="1:36" ht="15.75" hidden="1" x14ac:dyDescent="0.25">
      <c r="A33" s="371"/>
      <c r="B33" s="179" t="s">
        <v>9</v>
      </c>
      <c r="C33" s="180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178"/>
      <c r="R33" s="187"/>
      <c r="S33" s="188"/>
      <c r="T33" s="176" t="e">
        <f t="shared" si="10"/>
        <v>#DIV/0!</v>
      </c>
      <c r="U33" s="176" t="e">
        <f t="shared" si="11"/>
        <v>#DIV/0!</v>
      </c>
      <c r="V33" s="13"/>
      <c r="W33" s="13"/>
      <c r="X33" s="68"/>
      <c r="Y33" s="68"/>
      <c r="Z33" s="53"/>
      <c r="AA33" s="52">
        <v>0</v>
      </c>
      <c r="AB33" s="19">
        <f t="shared" si="16"/>
        <v>0</v>
      </c>
      <c r="AC33" s="19">
        <f t="shared" si="17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8"/>
        <v>0</v>
      </c>
      <c r="AJ33" s="87">
        <f t="shared" si="9"/>
        <v>0</v>
      </c>
    </row>
    <row r="34" spans="1:36" ht="15.75" hidden="1" x14ac:dyDescent="0.25">
      <c r="A34" s="371"/>
      <c r="B34" s="179" t="s">
        <v>10</v>
      </c>
      <c r="C34" s="180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178"/>
      <c r="R34" s="187"/>
      <c r="S34" s="188"/>
      <c r="T34" s="176" t="e">
        <f t="shared" si="10"/>
        <v>#DIV/0!</v>
      </c>
      <c r="U34" s="176" t="e">
        <f t="shared" si="11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6"/>
        <v>0</v>
      </c>
      <c r="AC34" s="19">
        <f t="shared" si="17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8"/>
        <v>1595.2730000000001</v>
      </c>
      <c r="AJ34" s="87">
        <f t="shared" si="9"/>
        <v>6564.268</v>
      </c>
    </row>
    <row r="35" spans="1:36" ht="15.75" hidden="1" x14ac:dyDescent="0.25">
      <c r="A35" s="371"/>
      <c r="B35" s="179" t="s">
        <v>11</v>
      </c>
      <c r="C35" s="180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178"/>
      <c r="R35" s="187"/>
      <c r="S35" s="188"/>
      <c r="T35" s="176" t="e">
        <f t="shared" si="10"/>
        <v>#DIV/0!</v>
      </c>
      <c r="U35" s="176" t="e">
        <f t="shared" si="11"/>
        <v>#DIV/0!</v>
      </c>
      <c r="V35" s="13"/>
      <c r="W35" s="13"/>
      <c r="X35" s="68"/>
      <c r="Y35" s="75"/>
      <c r="Z35" s="76"/>
      <c r="AA35" s="76">
        <v>0</v>
      </c>
      <c r="AB35" s="48">
        <f t="shared" si="16"/>
        <v>0</v>
      </c>
      <c r="AC35" s="19">
        <f t="shared" si="17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8"/>
        <v>0</v>
      </c>
      <c r="AJ35" s="87">
        <f t="shared" si="9"/>
        <v>0</v>
      </c>
    </row>
    <row r="36" spans="1:36" ht="15.75" hidden="1" x14ac:dyDescent="0.25">
      <c r="A36" s="371"/>
      <c r="B36" s="179" t="s">
        <v>12</v>
      </c>
      <c r="C36" s="180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178"/>
      <c r="R36" s="187"/>
      <c r="S36" s="188"/>
      <c r="T36" s="176" t="e">
        <f t="shared" si="10"/>
        <v>#DIV/0!</v>
      </c>
      <c r="U36" s="176" t="e">
        <f t="shared" si="11"/>
        <v>#DIV/0!</v>
      </c>
      <c r="V36" s="13"/>
      <c r="W36" s="13"/>
      <c r="X36" s="68"/>
      <c r="Y36" s="75"/>
      <c r="Z36" s="76"/>
      <c r="AA36" s="76">
        <v>0</v>
      </c>
      <c r="AB36" s="48">
        <f t="shared" si="16"/>
        <v>0</v>
      </c>
      <c r="AC36" s="19">
        <f t="shared" si="17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8"/>
        <v>459.798</v>
      </c>
      <c r="AJ36" s="87">
        <f t="shared" si="9"/>
        <v>1923.6030000000001</v>
      </c>
    </row>
    <row r="37" spans="1:36" ht="15.75" hidden="1" x14ac:dyDescent="0.25">
      <c r="A37" s="371"/>
      <c r="B37" s="179" t="s">
        <v>13</v>
      </c>
      <c r="C37" s="180">
        <v>471</v>
      </c>
      <c r="D37" s="185"/>
      <c r="E37" s="185"/>
      <c r="F37" s="183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178"/>
      <c r="R37" s="187"/>
      <c r="S37" s="188"/>
      <c r="T37" s="176" t="e">
        <f t="shared" si="10"/>
        <v>#DIV/0!</v>
      </c>
      <c r="U37" s="176" t="e">
        <f t="shared" si="11"/>
        <v>#DIV/0!</v>
      </c>
      <c r="V37" s="13"/>
      <c r="W37" s="13"/>
      <c r="X37" s="68"/>
      <c r="Y37" s="75"/>
      <c r="Z37" s="76"/>
      <c r="AA37" s="76">
        <v>0</v>
      </c>
      <c r="AB37" s="48">
        <f t="shared" si="16"/>
        <v>0</v>
      </c>
      <c r="AC37" s="19">
        <f t="shared" si="17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9"/>
        <v>0</v>
      </c>
    </row>
    <row r="38" spans="1:36" ht="56.25" customHeight="1" x14ac:dyDescent="0.25">
      <c r="A38" s="371"/>
      <c r="B38" s="168" t="s">
        <v>15</v>
      </c>
      <c r="C38" s="169">
        <v>500</v>
      </c>
      <c r="D38" s="189">
        <v>0</v>
      </c>
      <c r="E38" s="189">
        <v>0</v>
      </c>
      <c r="F38" s="183"/>
      <c r="G38" s="189">
        <v>0</v>
      </c>
      <c r="H38" s="189">
        <v>0</v>
      </c>
      <c r="I38" s="176"/>
      <c r="J38" s="181">
        <f t="shared" ref="J38:K38" si="25">AB38</f>
        <v>0</v>
      </c>
      <c r="K38" s="186">
        <f t="shared" si="25"/>
        <v>0</v>
      </c>
      <c r="L38" s="176"/>
      <c r="M38" s="181">
        <f t="shared" si="15"/>
        <v>0</v>
      </c>
      <c r="N38" s="186">
        <f t="shared" si="15"/>
        <v>0</v>
      </c>
      <c r="O38" s="176"/>
      <c r="P38" s="177"/>
      <c r="Q38" s="178"/>
      <c r="R38" s="187">
        <f t="shared" ref="R38:S38" si="26">M38+J38+G38+D38</f>
        <v>0</v>
      </c>
      <c r="S38" s="188">
        <f t="shared" si="26"/>
        <v>0</v>
      </c>
      <c r="T38" s="176"/>
      <c r="U38" s="176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9"/>
        <v>0</v>
      </c>
    </row>
    <row r="39" spans="1:36" ht="55.5" customHeight="1" x14ac:dyDescent="0.25">
      <c r="B39" s="191" t="s">
        <v>31</v>
      </c>
      <c r="C39" s="192">
        <v>600</v>
      </c>
      <c r="D39" s="240">
        <f>D6+D14+D22</f>
        <v>72078.126000000004</v>
      </c>
      <c r="E39" s="240">
        <f>E6+E14+E22</f>
        <v>385352.56099999999</v>
      </c>
      <c r="F39" s="183">
        <f t="shared" si="19"/>
        <v>5.3463177025440416</v>
      </c>
      <c r="G39" s="240">
        <f>G6+G14+G22</f>
        <v>2085.9430000000002</v>
      </c>
      <c r="H39" s="240">
        <f>H6+H14+H22</f>
        <v>11290.834999999999</v>
      </c>
      <c r="I39" s="193">
        <f>H39/G39</f>
        <v>5.4128204845482344</v>
      </c>
      <c r="J39" s="239">
        <f>J6+J14+J22</f>
        <v>14277.526</v>
      </c>
      <c r="K39" s="239">
        <f>K6+K14+K22</f>
        <v>67566.840999999986</v>
      </c>
      <c r="L39" s="193">
        <f>K39/J39</f>
        <v>4.7323913820923869</v>
      </c>
      <c r="M39" s="240">
        <f>M6+M14+M22</f>
        <v>9103.6280000000006</v>
      </c>
      <c r="N39" s="240">
        <f>N6+N14+N22</f>
        <v>30586.696</v>
      </c>
      <c r="O39" s="193">
        <f>N39/M39</f>
        <v>3.3598358808158677</v>
      </c>
      <c r="P39" s="194"/>
      <c r="Q39" s="195"/>
      <c r="R39" s="240">
        <f>R6+R14+R22</f>
        <v>97545.222999999998</v>
      </c>
      <c r="S39" s="240">
        <f>S6+S14+S22</f>
        <v>494796.93299999996</v>
      </c>
      <c r="T39" s="246">
        <f t="shared" si="10"/>
        <v>5.0724875886541358</v>
      </c>
      <c r="U39" s="176">
        <f t="shared" si="11"/>
        <v>6.0869851063849625</v>
      </c>
      <c r="V39" s="14"/>
      <c r="W39" s="14"/>
      <c r="X39" s="23">
        <f t="shared" ref="X39:AC39" si="27">X6+X14+X22</f>
        <v>14277.526</v>
      </c>
      <c r="Y39" s="23">
        <f t="shared" si="27"/>
        <v>46858.468000000001</v>
      </c>
      <c r="Z39" s="23">
        <f t="shared" si="27"/>
        <v>23.96</v>
      </c>
      <c r="AA39" s="23">
        <f t="shared" si="27"/>
        <v>20708.373</v>
      </c>
      <c r="AB39" s="23">
        <f t="shared" si="27"/>
        <v>14277.526</v>
      </c>
      <c r="AC39" s="23">
        <f t="shared" si="27"/>
        <v>67566.840999999986</v>
      </c>
      <c r="AE39" s="23">
        <f>AE6+AE14+AE22</f>
        <v>9103.6280000000006</v>
      </c>
      <c r="AF39" s="23">
        <f t="shared" ref="AF39:AH39" si="28">AF6+AF14+AF22</f>
        <v>17647.091</v>
      </c>
      <c r="AG39" s="23">
        <f t="shared" si="28"/>
        <v>14.213999999999999</v>
      </c>
      <c r="AH39" s="23">
        <f t="shared" si="28"/>
        <v>12939.605</v>
      </c>
      <c r="AI39" s="23">
        <f>AI6+AI14+AI22</f>
        <v>9103.6280000000006</v>
      </c>
      <c r="AJ39" s="23">
        <f>AJ6+AJ14+AJ22</f>
        <v>30586.695999999996</v>
      </c>
    </row>
    <row r="40" spans="1:36" ht="35.25" customHeight="1" x14ac:dyDescent="0.25">
      <c r="B40" s="197" t="s">
        <v>22</v>
      </c>
      <c r="C40" s="198"/>
      <c r="D40" s="241">
        <f>SUM(D41:D47)</f>
        <v>72078.126000000004</v>
      </c>
      <c r="E40" s="241">
        <f>SUM(E41:E47)</f>
        <v>385352.56099999999</v>
      </c>
      <c r="F40" s="183">
        <f t="shared" si="19"/>
        <v>5.3463177025440416</v>
      </c>
      <c r="G40" s="241">
        <f>SUM(G41:G47)</f>
        <v>2085.9430000000002</v>
      </c>
      <c r="H40" s="241">
        <f>SUM(H41:H47)</f>
        <v>11290.834999999999</v>
      </c>
      <c r="I40" s="200">
        <f t="shared" ref="I40:O40" si="29">I39</f>
        <v>5.4128204845482344</v>
      </c>
      <c r="J40" s="199">
        <f>SUM(J41:J47)</f>
        <v>14277.526</v>
      </c>
      <c r="K40" s="199">
        <f>SUM(K41:K47)</f>
        <v>67566.841</v>
      </c>
      <c r="L40" s="200">
        <f t="shared" si="29"/>
        <v>4.7323913820923869</v>
      </c>
      <c r="M40" s="199">
        <f>SUM(M41:M47)</f>
        <v>9103.6280000000006</v>
      </c>
      <c r="N40" s="199">
        <f>SUM(N41:N47)</f>
        <v>30586.696</v>
      </c>
      <c r="O40" s="200">
        <f t="shared" si="29"/>
        <v>3.3598358808158677</v>
      </c>
      <c r="P40" s="201"/>
      <c r="Q40" s="201"/>
      <c r="R40" s="202">
        <f>SUM(R41:R47)</f>
        <v>97545.223000000013</v>
      </c>
      <c r="S40" s="202">
        <f>SUM(S41:S47)</f>
        <v>494796.93300000002</v>
      </c>
      <c r="T40" s="176">
        <f t="shared" si="10"/>
        <v>5.0724875886541358</v>
      </c>
      <c r="U40" s="176">
        <f t="shared" si="11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366"/>
      <c r="B41" s="204" t="s">
        <v>7</v>
      </c>
      <c r="C41" s="180"/>
      <c r="D41" s="186">
        <f t="shared" ref="D41:E47" si="30">D7+D15+D23</f>
        <v>7658.0259999999998</v>
      </c>
      <c r="E41" s="186">
        <f t="shared" si="30"/>
        <v>38543.642</v>
      </c>
      <c r="F41" s="183">
        <f t="shared" si="19"/>
        <v>5.0331040923600936</v>
      </c>
      <c r="G41" s="186">
        <f t="shared" ref="G41:H47" si="31">G7+G15+G23</f>
        <v>0</v>
      </c>
      <c r="H41" s="186">
        <f t="shared" si="31"/>
        <v>0</v>
      </c>
      <c r="I41" s="182"/>
      <c r="J41" s="181">
        <f t="shared" ref="J41:K47" si="32">J7+J15+J23</f>
        <v>2144.0230000000001</v>
      </c>
      <c r="K41" s="181">
        <f t="shared" si="32"/>
        <v>9546.4890000000014</v>
      </c>
      <c r="L41" s="182">
        <f t="shared" ref="L41:L46" si="33">K41/J41</f>
        <v>4.4526056856666187</v>
      </c>
      <c r="M41" s="181">
        <f t="shared" ref="M41:N47" si="34">M7+M15+M23</f>
        <v>0</v>
      </c>
      <c r="N41" s="186">
        <f t="shared" si="34"/>
        <v>0</v>
      </c>
      <c r="O41" s="182"/>
      <c r="P41" s="181">
        <f t="shared" ref="P41:Q41" si="35">P7+P15+P23+P31</f>
        <v>0</v>
      </c>
      <c r="Q41" s="205">
        <f t="shared" si="35"/>
        <v>0</v>
      </c>
      <c r="R41" s="181">
        <f t="shared" ref="R41:S47" si="36">R7+R15+R23</f>
        <v>9802.0489999999991</v>
      </c>
      <c r="S41" s="186">
        <f t="shared" si="36"/>
        <v>48090.130999999994</v>
      </c>
      <c r="T41" s="176">
        <f t="shared" si="10"/>
        <v>4.9061304427268215</v>
      </c>
      <c r="U41" s="176">
        <f t="shared" si="11"/>
        <v>5.8873565312721858</v>
      </c>
      <c r="V41" s="16"/>
      <c r="W41" s="16"/>
      <c r="X41" s="70"/>
      <c r="Y41" s="70"/>
    </row>
    <row r="42" spans="1:36" ht="24.75" customHeight="1" x14ac:dyDescent="0.25">
      <c r="A42" s="366"/>
      <c r="B42" s="204" t="s">
        <v>8</v>
      </c>
      <c r="C42" s="180"/>
      <c r="D42" s="186">
        <f t="shared" si="30"/>
        <v>0</v>
      </c>
      <c r="E42" s="186">
        <f t="shared" si="30"/>
        <v>0</v>
      </c>
      <c r="F42" s="183"/>
      <c r="G42" s="186">
        <f t="shared" si="31"/>
        <v>0</v>
      </c>
      <c r="H42" s="186">
        <f t="shared" si="31"/>
        <v>0</v>
      </c>
      <c r="I42" s="182"/>
      <c r="J42" s="181">
        <f t="shared" si="32"/>
        <v>0</v>
      </c>
      <c r="K42" s="181">
        <f t="shared" si="32"/>
        <v>0</v>
      </c>
      <c r="L42" s="182"/>
      <c r="M42" s="181">
        <f t="shared" si="34"/>
        <v>0</v>
      </c>
      <c r="N42" s="186">
        <f t="shared" si="34"/>
        <v>0</v>
      </c>
      <c r="O42" s="182"/>
      <c r="P42" s="181"/>
      <c r="Q42" s="205"/>
      <c r="R42" s="181">
        <f t="shared" si="36"/>
        <v>0</v>
      </c>
      <c r="S42" s="186">
        <f t="shared" si="36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366"/>
      <c r="B43" s="204" t="s">
        <v>9</v>
      </c>
      <c r="C43" s="180"/>
      <c r="D43" s="186">
        <f t="shared" si="30"/>
        <v>0</v>
      </c>
      <c r="E43" s="186">
        <f t="shared" si="30"/>
        <v>0</v>
      </c>
      <c r="F43" s="183"/>
      <c r="G43" s="186">
        <f t="shared" si="31"/>
        <v>0</v>
      </c>
      <c r="H43" s="186">
        <f t="shared" si="31"/>
        <v>0</v>
      </c>
      <c r="I43" s="182"/>
      <c r="J43" s="181">
        <f t="shared" si="32"/>
        <v>0</v>
      </c>
      <c r="K43" s="181">
        <f t="shared" si="32"/>
        <v>0</v>
      </c>
      <c r="L43" s="182"/>
      <c r="M43" s="181">
        <f t="shared" si="34"/>
        <v>0</v>
      </c>
      <c r="N43" s="186">
        <f t="shared" si="34"/>
        <v>0</v>
      </c>
      <c r="O43" s="182"/>
      <c r="P43" s="181">
        <f t="shared" ref="P43:Q47" si="37">P9+P17+P25+P33</f>
        <v>0</v>
      </c>
      <c r="Q43" s="205">
        <f t="shared" si="37"/>
        <v>0</v>
      </c>
      <c r="R43" s="181">
        <f t="shared" si="36"/>
        <v>0</v>
      </c>
      <c r="S43" s="186">
        <f t="shared" si="36"/>
        <v>0</v>
      </c>
      <c r="T43" s="176"/>
      <c r="U43" s="176"/>
      <c r="V43" s="16"/>
      <c r="W43" s="16"/>
      <c r="X43" s="70"/>
      <c r="Y43" s="70"/>
      <c r="AB43" s="367" t="s">
        <v>32</v>
      </c>
      <c r="AC43" s="367"/>
      <c r="AD43" s="367"/>
      <c r="AE43" s="367"/>
      <c r="AF43" s="367"/>
      <c r="AG43" s="367"/>
    </row>
    <row r="44" spans="1:36" ht="24.75" customHeight="1" x14ac:dyDescent="0.25">
      <c r="A44" s="366"/>
      <c r="B44" s="204" t="s">
        <v>10</v>
      </c>
      <c r="C44" s="180"/>
      <c r="D44" s="186">
        <f t="shared" si="30"/>
        <v>43488.491999999998</v>
      </c>
      <c r="E44" s="186">
        <f t="shared" si="30"/>
        <v>230283.39199999999</v>
      </c>
      <c r="F44" s="183">
        <f t="shared" si="19"/>
        <v>5.2952719537849235</v>
      </c>
      <c r="G44" s="181">
        <f t="shared" si="31"/>
        <v>0</v>
      </c>
      <c r="H44" s="181">
        <f t="shared" si="31"/>
        <v>0</v>
      </c>
      <c r="I44" s="182"/>
      <c r="J44" s="181">
        <f t="shared" si="32"/>
        <v>10465.939999999999</v>
      </c>
      <c r="K44" s="181">
        <f t="shared" si="32"/>
        <v>49905.417999999998</v>
      </c>
      <c r="L44" s="182">
        <f t="shared" si="33"/>
        <v>4.7683646189448829</v>
      </c>
      <c r="M44" s="181">
        <f t="shared" si="34"/>
        <v>8015.4970000000003</v>
      </c>
      <c r="N44" s="186">
        <f t="shared" si="34"/>
        <v>26785.103999999999</v>
      </c>
      <c r="O44" s="182">
        <f t="shared" ref="O44:O46" si="38">N44/M44</f>
        <v>3.3416647776176571</v>
      </c>
      <c r="P44" s="181">
        <f t="shared" si="37"/>
        <v>0</v>
      </c>
      <c r="Q44" s="205">
        <f t="shared" si="37"/>
        <v>0</v>
      </c>
      <c r="R44" s="181">
        <f t="shared" si="36"/>
        <v>61969.928999999996</v>
      </c>
      <c r="S44" s="186">
        <f t="shared" si="36"/>
        <v>306973.91399999999</v>
      </c>
      <c r="T44" s="176">
        <f t="shared" si="10"/>
        <v>4.9535947346333087</v>
      </c>
      <c r="U44" s="176">
        <f t="shared" si="11"/>
        <v>5.9443136815599704</v>
      </c>
      <c r="V44" s="16"/>
      <c r="W44" s="16"/>
      <c r="X44" s="70"/>
      <c r="Y44" s="70"/>
      <c r="AB44" s="367"/>
      <c r="AC44" s="367"/>
      <c r="AD44" s="367"/>
      <c r="AE44" s="367"/>
      <c r="AF44" s="367"/>
      <c r="AG44" s="367"/>
    </row>
    <row r="45" spans="1:36" ht="24.75" customHeight="1" x14ac:dyDescent="0.25">
      <c r="A45" s="366"/>
      <c r="B45" s="204" t="s">
        <v>11</v>
      </c>
      <c r="C45" s="180"/>
      <c r="D45" s="186">
        <f t="shared" si="30"/>
        <v>1772.732</v>
      </c>
      <c r="E45" s="186">
        <f t="shared" si="30"/>
        <v>9249.9959999999992</v>
      </c>
      <c r="F45" s="183">
        <f t="shared" si="19"/>
        <v>5.2179325470516691</v>
      </c>
      <c r="G45" s="186">
        <f t="shared" si="31"/>
        <v>2085.9430000000002</v>
      </c>
      <c r="H45" s="186">
        <f t="shared" si="31"/>
        <v>11290.834999999999</v>
      </c>
      <c r="I45" s="182"/>
      <c r="J45" s="181">
        <f t="shared" si="32"/>
        <v>188.637</v>
      </c>
      <c r="K45" s="181">
        <f t="shared" si="32"/>
        <v>979.71299999999997</v>
      </c>
      <c r="L45" s="182">
        <f t="shared" si="33"/>
        <v>5.1936417563892556</v>
      </c>
      <c r="M45" s="181">
        <f t="shared" si="34"/>
        <v>0</v>
      </c>
      <c r="N45" s="186">
        <f t="shared" si="34"/>
        <v>0</v>
      </c>
      <c r="O45" s="182"/>
      <c r="P45" s="181">
        <f t="shared" si="37"/>
        <v>0</v>
      </c>
      <c r="Q45" s="205">
        <f t="shared" si="37"/>
        <v>0</v>
      </c>
      <c r="R45" s="181">
        <f t="shared" si="36"/>
        <v>4047.3120000000004</v>
      </c>
      <c r="S45" s="186">
        <f t="shared" si="36"/>
        <v>21520.543999999998</v>
      </c>
      <c r="T45" s="176">
        <f t="shared" si="10"/>
        <v>5.3172436422000571</v>
      </c>
      <c r="U45" s="176">
        <f t="shared" si="11"/>
        <v>6.3806923706400687</v>
      </c>
      <c r="V45" s="16"/>
      <c r="W45" s="16"/>
      <c r="X45" s="70"/>
      <c r="Y45" s="70"/>
      <c r="AB45" s="367"/>
      <c r="AC45" s="367"/>
      <c r="AD45" s="367"/>
      <c r="AE45" s="367"/>
      <c r="AF45" s="367"/>
      <c r="AG45" s="367"/>
    </row>
    <row r="46" spans="1:36" ht="24.75" customHeight="1" x14ac:dyDescent="0.25">
      <c r="A46" s="366"/>
      <c r="B46" s="204" t="s">
        <v>12</v>
      </c>
      <c r="C46" s="180"/>
      <c r="D46" s="186">
        <f t="shared" si="30"/>
        <v>19088.807000000001</v>
      </c>
      <c r="E46" s="186">
        <f t="shared" si="30"/>
        <v>106918.478</v>
      </c>
      <c r="F46" s="183">
        <f t="shared" si="19"/>
        <v>5.6011084401450546</v>
      </c>
      <c r="G46" s="186">
        <f t="shared" si="31"/>
        <v>0</v>
      </c>
      <c r="H46" s="186">
        <f t="shared" si="31"/>
        <v>0</v>
      </c>
      <c r="I46" s="182"/>
      <c r="J46" s="181">
        <f t="shared" si="32"/>
        <v>1478.9259999999999</v>
      </c>
      <c r="K46" s="181">
        <f t="shared" si="32"/>
        <v>7135.2209999999995</v>
      </c>
      <c r="L46" s="182">
        <f t="shared" si="33"/>
        <v>4.8245963624954866</v>
      </c>
      <c r="M46" s="181">
        <f t="shared" si="34"/>
        <v>1088.1310000000001</v>
      </c>
      <c r="N46" s="186">
        <f t="shared" si="34"/>
        <v>3801.5919999999996</v>
      </c>
      <c r="O46" s="182">
        <f t="shared" si="38"/>
        <v>3.4936896384718379</v>
      </c>
      <c r="P46" s="181">
        <f t="shared" si="37"/>
        <v>0</v>
      </c>
      <c r="Q46" s="205">
        <f t="shared" si="37"/>
        <v>0</v>
      </c>
      <c r="R46" s="181">
        <f t="shared" si="36"/>
        <v>21655.863999999998</v>
      </c>
      <c r="S46" s="186">
        <f t="shared" si="36"/>
        <v>117855.291</v>
      </c>
      <c r="T46" s="176">
        <f t="shared" si="10"/>
        <v>5.442188360621401</v>
      </c>
      <c r="U46" s="176">
        <f t="shared" si="11"/>
        <v>6.5306260327456807</v>
      </c>
      <c r="V46" s="16"/>
      <c r="W46" s="16"/>
      <c r="X46" s="70"/>
      <c r="Y46" s="70"/>
      <c r="AB46" s="367"/>
      <c r="AC46" s="367"/>
      <c r="AD46" s="367"/>
      <c r="AE46" s="367"/>
      <c r="AF46" s="367"/>
      <c r="AG46" s="367"/>
    </row>
    <row r="47" spans="1:36" ht="24.75" customHeight="1" x14ac:dyDescent="0.25">
      <c r="A47" s="366"/>
      <c r="B47" s="204" t="s">
        <v>13</v>
      </c>
      <c r="C47" s="207"/>
      <c r="D47" s="186">
        <f t="shared" si="30"/>
        <v>70.069000000000003</v>
      </c>
      <c r="E47" s="186">
        <f t="shared" si="30"/>
        <v>357.053</v>
      </c>
      <c r="F47" s="183"/>
      <c r="G47" s="186">
        <f t="shared" si="31"/>
        <v>0</v>
      </c>
      <c r="H47" s="186">
        <f t="shared" si="31"/>
        <v>0</v>
      </c>
      <c r="I47" s="182"/>
      <c r="J47" s="181">
        <f t="shared" si="32"/>
        <v>0</v>
      </c>
      <c r="K47" s="181">
        <f t="shared" si="32"/>
        <v>0</v>
      </c>
      <c r="L47" s="182"/>
      <c r="M47" s="181">
        <f t="shared" si="34"/>
        <v>0</v>
      </c>
      <c r="N47" s="186">
        <f t="shared" si="34"/>
        <v>0</v>
      </c>
      <c r="O47" s="182"/>
      <c r="P47" s="181">
        <f t="shared" si="37"/>
        <v>0</v>
      </c>
      <c r="Q47" s="205">
        <f t="shared" si="37"/>
        <v>0</v>
      </c>
      <c r="R47" s="181">
        <f t="shared" si="36"/>
        <v>70.069000000000003</v>
      </c>
      <c r="S47" s="186">
        <f t="shared" si="36"/>
        <v>357.053</v>
      </c>
      <c r="T47" s="176">
        <f t="shared" si="10"/>
        <v>5.0957342048552139</v>
      </c>
      <c r="U47" s="176">
        <f t="shared" si="11"/>
        <v>6.1148810458262561</v>
      </c>
      <c r="V47" s="16"/>
      <c r="W47" s="16"/>
      <c r="X47" s="70"/>
      <c r="Y47" s="70"/>
    </row>
    <row r="48" spans="1:36" ht="15.75" x14ac:dyDescent="0.25">
      <c r="B48" s="67"/>
      <c r="C48" s="153"/>
      <c r="R48" s="201"/>
      <c r="S48" s="385"/>
      <c r="T48" s="385"/>
      <c r="U48" s="385"/>
    </row>
    <row r="49" spans="3:18" x14ac:dyDescent="0.25">
      <c r="C49" s="153"/>
    </row>
    <row r="50" spans="3:18" x14ac:dyDescent="0.25">
      <c r="R50" s="201"/>
    </row>
  </sheetData>
  <mergeCells count="18">
    <mergeCell ref="S48:U48"/>
    <mergeCell ref="M4:O4"/>
    <mergeCell ref="R4:U4"/>
    <mergeCell ref="X4:AC4"/>
    <mergeCell ref="AE4:AJ4"/>
    <mergeCell ref="A6:A38"/>
    <mergeCell ref="A41:A47"/>
    <mergeCell ref="AB43:AG46"/>
    <mergeCell ref="R1:T1"/>
    <mergeCell ref="B2:U2"/>
    <mergeCell ref="X2:Y2"/>
    <mergeCell ref="Z2:AA2"/>
    <mergeCell ref="S3:T3"/>
    <mergeCell ref="B4:B5"/>
    <mergeCell ref="C4:C5"/>
    <mergeCell ref="D4:F4"/>
    <mergeCell ref="G4:I4"/>
    <mergeCell ref="J4:L4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/>
    <pageSetUpPr fitToPage="1"/>
  </sheetPr>
  <dimension ref="A1:AJ54"/>
  <sheetViews>
    <sheetView zoomScale="80" zoomScaleNormal="80" zoomScaleSheetLayoutView="75" workbookViewId="0">
      <selection activeCell="S49" sqref="S49:U49"/>
    </sheetView>
  </sheetViews>
  <sheetFormatPr defaultRowHeight="15" x14ac:dyDescent="0.25"/>
  <cols>
    <col min="1" max="1" width="2" customWidth="1"/>
    <col min="2" max="2" width="47.42578125" customWidth="1"/>
    <col min="3" max="3" width="8.42578125" style="3" customWidth="1"/>
    <col min="4" max="4" width="16.7109375" hidden="1" customWidth="1"/>
    <col min="5" max="5" width="16.5703125" hidden="1" customWidth="1"/>
    <col min="6" max="8" width="14.5703125" hidden="1" customWidth="1"/>
    <col min="9" max="9" width="13.42578125" hidden="1" customWidth="1"/>
    <col min="10" max="10" width="12.28515625" hidden="1" customWidth="1"/>
    <col min="11" max="11" width="14.28515625" hidden="1" customWidth="1"/>
    <col min="12" max="12" width="12" hidden="1" customWidth="1"/>
    <col min="13" max="13" width="15.140625" hidden="1" customWidth="1"/>
    <col min="14" max="14" width="13.85546875" hidden="1" customWidth="1"/>
    <col min="15" max="15" width="11.85546875" hidden="1" customWidth="1"/>
    <col min="16" max="16" width="10.85546875" hidden="1" customWidth="1"/>
    <col min="17" max="17" width="12.5703125" hidden="1" customWidth="1"/>
    <col min="18" max="18" width="18.7109375" customWidth="1"/>
    <col min="19" max="19" width="16.42578125" customWidth="1"/>
    <col min="20" max="21" width="14.85546875" customWidth="1"/>
    <col min="22" max="22" width="12" customWidth="1"/>
    <col min="23" max="23" width="10.28515625" customWidth="1"/>
    <col min="24" max="29" width="15.7109375" customWidth="1"/>
    <col min="30" max="30" width="12" customWidth="1"/>
    <col min="31" max="36" width="15.7109375" customWidth="1"/>
    <col min="37" max="37" width="11.28515625" customWidth="1"/>
  </cols>
  <sheetData>
    <row r="1" spans="1:36" ht="15.75" x14ac:dyDescent="0.25">
      <c r="R1" s="389"/>
      <c r="S1" s="389"/>
      <c r="T1" s="389"/>
      <c r="U1" s="149"/>
    </row>
    <row r="2" spans="1:36" s="98" customFormat="1" ht="88.5" customHeight="1" x14ac:dyDescent="0.25">
      <c r="B2" s="381" t="s">
        <v>85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2"/>
      <c r="W2" s="2"/>
      <c r="X2" s="372">
        <v>3</v>
      </c>
      <c r="Y2" s="372"/>
      <c r="Z2" s="373">
        <v>5</v>
      </c>
      <c r="AA2" s="373"/>
    </row>
    <row r="3" spans="1:36" ht="24" thickBot="1" x14ac:dyDescent="0.4">
      <c r="S3" s="391"/>
      <c r="T3" s="391"/>
      <c r="U3" s="208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390" t="s">
        <v>2</v>
      </c>
      <c r="C4" s="375" t="s">
        <v>0</v>
      </c>
      <c r="D4" s="377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 t="s">
        <v>19</v>
      </c>
      <c r="N4" s="377"/>
      <c r="O4" s="377"/>
      <c r="P4" s="209" t="s">
        <v>26</v>
      </c>
      <c r="Q4" s="209"/>
      <c r="R4" s="377" t="s">
        <v>26</v>
      </c>
      <c r="S4" s="377"/>
      <c r="T4" s="377"/>
      <c r="U4" s="377"/>
      <c r="V4" s="18"/>
      <c r="W4" s="18"/>
      <c r="X4" s="368" t="s">
        <v>16</v>
      </c>
      <c r="Y4" s="369"/>
      <c r="Z4" s="369"/>
      <c r="AA4" s="369"/>
      <c r="AB4" s="369"/>
      <c r="AC4" s="370"/>
      <c r="AE4" s="368" t="s">
        <v>19</v>
      </c>
      <c r="AF4" s="369"/>
      <c r="AG4" s="369"/>
      <c r="AH4" s="369"/>
      <c r="AI4" s="369"/>
      <c r="AJ4" s="370"/>
    </row>
    <row r="5" spans="1:36" ht="61.5" customHeight="1" thickBot="1" x14ac:dyDescent="0.3">
      <c r="B5" s="390"/>
      <c r="C5" s="375"/>
      <c r="D5" s="167" t="s">
        <v>24</v>
      </c>
      <c r="E5" s="163" t="s">
        <v>25</v>
      </c>
      <c r="F5" s="164" t="s">
        <v>30</v>
      </c>
      <c r="G5" s="167" t="s">
        <v>24</v>
      </c>
      <c r="H5" s="163" t="s">
        <v>25</v>
      </c>
      <c r="I5" s="164" t="s">
        <v>30</v>
      </c>
      <c r="J5" s="167" t="s">
        <v>24</v>
      </c>
      <c r="K5" s="163" t="s">
        <v>23</v>
      </c>
      <c r="L5" s="164" t="s">
        <v>30</v>
      </c>
      <c r="M5" s="167" t="s">
        <v>24</v>
      </c>
      <c r="N5" s="163" t="s">
        <v>23</v>
      </c>
      <c r="O5" s="164" t="s">
        <v>30</v>
      </c>
      <c r="P5" s="167" t="s">
        <v>5</v>
      </c>
      <c r="Q5" s="163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386"/>
      <c r="B6" s="210" t="s">
        <v>1</v>
      </c>
      <c r="C6" s="192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78.680000000000007</v>
      </c>
      <c r="K6" s="170">
        <f t="shared" si="1"/>
        <v>431.50299999999999</v>
      </c>
      <c r="L6" s="173"/>
      <c r="M6" s="174">
        <f>AI6</f>
        <v>0</v>
      </c>
      <c r="N6" s="175">
        <f>AJ6</f>
        <v>0</v>
      </c>
      <c r="O6" s="176"/>
      <c r="P6" s="177"/>
      <c r="Q6" s="212"/>
      <c r="R6" s="174">
        <f>M6+J6+G6+D6</f>
        <v>78.680000000000007</v>
      </c>
      <c r="S6" s="175">
        <f>N6+K6+H6+E6</f>
        <v>431.50299999999999</v>
      </c>
      <c r="T6" s="176">
        <f>S6/R6</f>
        <v>5.4842780884595825</v>
      </c>
      <c r="U6" s="176">
        <f>T6*1.2</f>
        <v>6.5811337061514985</v>
      </c>
      <c r="V6" s="12"/>
      <c r="W6" s="12"/>
      <c r="X6" s="242">
        <f>SUM(X7:X13)</f>
        <v>78.680000000000007</v>
      </c>
      <c r="Y6" s="242">
        <f t="shared" ref="Y6:Z6" si="2">SUM(Y7:Y13)</f>
        <v>196.45599999999999</v>
      </c>
      <c r="Z6" s="242">
        <f t="shared" si="2"/>
        <v>0.26800000000000002</v>
      </c>
      <c r="AA6" s="242">
        <f>SUM(AA7:AA13)</f>
        <v>235.047</v>
      </c>
      <c r="AB6" s="139">
        <f t="shared" ref="AB6:AB13" si="3">X6</f>
        <v>78.680000000000007</v>
      </c>
      <c r="AC6" s="139">
        <f t="shared" ref="AC6:AC13" si="4">Y6+AA6</f>
        <v>431.50299999999999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386"/>
      <c r="B7" s="204" t="s">
        <v>7</v>
      </c>
      <c r="C7" s="213">
        <v>111</v>
      </c>
      <c r="D7" s="181">
        <v>0</v>
      </c>
      <c r="E7" s="206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M13" si="6">AI7</f>
        <v>0</v>
      </c>
      <c r="N7" s="188">
        <f t="shared" ref="N7:N13" si="7">AJ7</f>
        <v>0</v>
      </c>
      <c r="O7" s="182"/>
      <c r="P7" s="177"/>
      <c r="Q7" s="212"/>
      <c r="R7" s="187">
        <f t="shared" ref="R7:R13" si="8">M7+J7+G7+D7</f>
        <v>0</v>
      </c>
      <c r="S7" s="188">
        <f t="shared" ref="S7:S13" si="9">N7+K7+H7+E7</f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29" si="10">AE7</f>
        <v>0</v>
      </c>
      <c r="AJ7" s="87">
        <f t="shared" ref="AJ7:AJ29" si="11">AF7+AH7</f>
        <v>0</v>
      </c>
    </row>
    <row r="8" spans="1:36" ht="15.75" x14ac:dyDescent="0.25">
      <c r="A8" s="386"/>
      <c r="B8" s="204" t="s">
        <v>8</v>
      </c>
      <c r="C8" s="213">
        <v>121</v>
      </c>
      <c r="D8" s="181">
        <v>0</v>
      </c>
      <c r="E8" s="206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7"/>
        <v>0</v>
      </c>
      <c r="O8" s="182"/>
      <c r="P8" s="177"/>
      <c r="Q8" s="212"/>
      <c r="R8" s="187">
        <f t="shared" si="8"/>
        <v>0</v>
      </c>
      <c r="S8" s="188">
        <f t="shared" si="9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10"/>
        <v>0</v>
      </c>
      <c r="AJ8" s="87">
        <f t="shared" si="11"/>
        <v>0</v>
      </c>
    </row>
    <row r="9" spans="1:36" ht="15.75" x14ac:dyDescent="0.25">
      <c r="A9" s="386"/>
      <c r="B9" s="204" t="s">
        <v>9</v>
      </c>
      <c r="C9" s="213">
        <v>131</v>
      </c>
      <c r="D9" s="181">
        <v>0</v>
      </c>
      <c r="E9" s="206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7"/>
        <v>0</v>
      </c>
      <c r="O9" s="182"/>
      <c r="P9" s="177"/>
      <c r="Q9" s="212"/>
      <c r="R9" s="187">
        <f t="shared" si="8"/>
        <v>0</v>
      </c>
      <c r="S9" s="188">
        <f t="shared" si="9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10"/>
        <v>0</v>
      </c>
      <c r="AJ9" s="87">
        <f t="shared" si="11"/>
        <v>0</v>
      </c>
    </row>
    <row r="10" spans="1:36" ht="15.75" x14ac:dyDescent="0.25">
      <c r="A10" s="386"/>
      <c r="B10" s="204" t="s">
        <v>10</v>
      </c>
      <c r="C10" s="213">
        <v>141</v>
      </c>
      <c r="D10" s="181">
        <v>0</v>
      </c>
      <c r="E10" s="206">
        <v>0</v>
      </c>
      <c r="F10" s="182"/>
      <c r="G10" s="181">
        <v>0</v>
      </c>
      <c r="H10" s="181">
        <v>0</v>
      </c>
      <c r="I10" s="182"/>
      <c r="J10" s="181">
        <f t="shared" si="1"/>
        <v>78.680000000000007</v>
      </c>
      <c r="K10" s="181">
        <f t="shared" si="1"/>
        <v>431.50299999999999</v>
      </c>
      <c r="L10" s="173"/>
      <c r="M10" s="187">
        <f t="shared" si="6"/>
        <v>0</v>
      </c>
      <c r="N10" s="188">
        <f t="shared" si="7"/>
        <v>0</v>
      </c>
      <c r="O10" s="182"/>
      <c r="P10" s="177"/>
      <c r="Q10" s="212"/>
      <c r="R10" s="187">
        <f t="shared" si="8"/>
        <v>78.680000000000007</v>
      </c>
      <c r="S10" s="188">
        <f t="shared" si="9"/>
        <v>431.50299999999999</v>
      </c>
      <c r="T10" s="176">
        <f t="shared" ref="T10:T47" si="12">S10/R10</f>
        <v>5.4842780884595825</v>
      </c>
      <c r="U10" s="176">
        <f t="shared" ref="U10:U47" si="13">T10*1.2</f>
        <v>6.5811337061514985</v>
      </c>
      <c r="V10" s="12"/>
      <c r="W10" s="12"/>
      <c r="X10" s="51">
        <v>78.680000000000007</v>
      </c>
      <c r="Y10" s="51">
        <v>196.45599999999999</v>
      </c>
      <c r="Z10" s="51">
        <v>0.26800000000000002</v>
      </c>
      <c r="AA10" s="51">
        <v>235.047</v>
      </c>
      <c r="AB10" s="19">
        <f t="shared" si="3"/>
        <v>78.680000000000007</v>
      </c>
      <c r="AC10" s="19">
        <f t="shared" si="4"/>
        <v>431.50299999999999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10"/>
        <v>0</v>
      </c>
      <c r="AJ10" s="87">
        <f t="shared" si="11"/>
        <v>0</v>
      </c>
    </row>
    <row r="11" spans="1:36" ht="15.75" x14ac:dyDescent="0.25">
      <c r="A11" s="386"/>
      <c r="B11" s="204" t="s">
        <v>11</v>
      </c>
      <c r="C11" s="213">
        <v>151</v>
      </c>
      <c r="D11" s="181">
        <v>0</v>
      </c>
      <c r="E11" s="206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7"/>
        <v>0</v>
      </c>
      <c r="O11" s="182"/>
      <c r="P11" s="177"/>
      <c r="Q11" s="212"/>
      <c r="R11" s="187">
        <f t="shared" si="8"/>
        <v>0</v>
      </c>
      <c r="S11" s="188">
        <f t="shared" si="9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10"/>
        <v>0</v>
      </c>
      <c r="AJ11" s="87">
        <f t="shared" si="11"/>
        <v>0</v>
      </c>
    </row>
    <row r="12" spans="1:36" ht="15.75" x14ac:dyDescent="0.25">
      <c r="A12" s="386"/>
      <c r="B12" s="204" t="s">
        <v>12</v>
      </c>
      <c r="C12" s="213">
        <v>161</v>
      </c>
      <c r="D12" s="181">
        <v>0</v>
      </c>
      <c r="E12" s="214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7"/>
        <v>0</v>
      </c>
      <c r="O12" s="182"/>
      <c r="P12" s="177"/>
      <c r="Q12" s="212"/>
      <c r="R12" s="187">
        <f t="shared" si="8"/>
        <v>0</v>
      </c>
      <c r="S12" s="188">
        <f t="shared" si="9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10"/>
        <v>0</v>
      </c>
      <c r="AJ12" s="87">
        <f t="shared" si="11"/>
        <v>0</v>
      </c>
    </row>
    <row r="13" spans="1:36" ht="15.75" x14ac:dyDescent="0.25">
      <c r="A13" s="386"/>
      <c r="B13" s="204" t="s">
        <v>13</v>
      </c>
      <c r="C13" s="213">
        <v>171</v>
      </c>
      <c r="D13" s="181">
        <v>0</v>
      </c>
      <c r="E13" s="214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7"/>
        <v>0</v>
      </c>
      <c r="O13" s="181"/>
      <c r="P13" s="181"/>
      <c r="Q13" s="181"/>
      <c r="R13" s="187">
        <f t="shared" si="8"/>
        <v>0</v>
      </c>
      <c r="S13" s="188">
        <f t="shared" si="9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10"/>
        <v>0</v>
      </c>
      <c r="AJ13" s="87">
        <f t="shared" si="11"/>
        <v>0</v>
      </c>
    </row>
    <row r="14" spans="1:36" ht="75.75" customHeight="1" x14ac:dyDescent="0.25">
      <c r="A14" s="386"/>
      <c r="B14" s="210" t="s">
        <v>17</v>
      </c>
      <c r="C14" s="192">
        <v>200</v>
      </c>
      <c r="D14" s="184">
        <f>SUM(D15:D21)</f>
        <v>0</v>
      </c>
      <c r="E14" s="184">
        <f>SUM(E15:E21)</f>
        <v>0</v>
      </c>
      <c r="F14" s="173"/>
      <c r="G14" s="215">
        <f>SUM(G15:G21)</f>
        <v>0</v>
      </c>
      <c r="H14" s="215">
        <f>SUM(H15:H21)</f>
        <v>0</v>
      </c>
      <c r="I14" s="171"/>
      <c r="J14" s="170">
        <f>SUM(J15:J21)</f>
        <v>10692.877</v>
      </c>
      <c r="K14" s="175">
        <f>SUM(K15:K21)</f>
        <v>47332.017999999996</v>
      </c>
      <c r="L14" s="173">
        <f>K14/J14</f>
        <v>4.4264998091720305</v>
      </c>
      <c r="M14" s="174">
        <f>SUM(M15:M21)</f>
        <v>6640.2740000000003</v>
      </c>
      <c r="N14" s="174">
        <f>SUM(N15:N21)</f>
        <v>19910.347999999998</v>
      </c>
      <c r="O14" s="173">
        <f t="shared" ref="O14:O28" si="14">N14/M14</f>
        <v>2.9984226554506632</v>
      </c>
      <c r="P14" s="177"/>
      <c r="Q14" s="212"/>
      <c r="R14" s="174">
        <f t="shared" ref="R14:S16" si="15">M14+J14+G14+D14</f>
        <v>17333.151000000002</v>
      </c>
      <c r="S14" s="175">
        <f t="shared" si="15"/>
        <v>67242.365999999995</v>
      </c>
      <c r="T14" s="176">
        <f t="shared" si="12"/>
        <v>3.8794080776195852</v>
      </c>
      <c r="U14" s="176">
        <f t="shared" si="13"/>
        <v>4.6552896931435024</v>
      </c>
      <c r="V14" s="12"/>
      <c r="W14" s="12"/>
      <c r="X14" s="69">
        <f>SUM(X15:X21)</f>
        <v>10692.877</v>
      </c>
      <c r="Y14" s="69">
        <f t="shared" ref="Y14:AA14" si="16">SUM(Y15:Y21)</f>
        <v>33187.634000000005</v>
      </c>
      <c r="Z14" s="69">
        <f t="shared" si="16"/>
        <v>16.105</v>
      </c>
      <c r="AA14" s="69">
        <f t="shared" si="16"/>
        <v>14144.384</v>
      </c>
      <c r="AB14" s="244">
        <f>X14</f>
        <v>10692.877</v>
      </c>
      <c r="AC14" s="244">
        <f>Y14+AA14</f>
        <v>47332.018000000004</v>
      </c>
      <c r="AD14" s="48"/>
      <c r="AE14" s="69">
        <f>SUM(AE15:AE21)</f>
        <v>6640.2740000000003</v>
      </c>
      <c r="AF14" s="69">
        <f t="shared" ref="AF14:AH14" si="17">SUM(AF15:AF21)</f>
        <v>11446.807999999999</v>
      </c>
      <c r="AG14" s="69">
        <f t="shared" si="17"/>
        <v>9.2720000000000002</v>
      </c>
      <c r="AH14" s="69">
        <f t="shared" si="17"/>
        <v>8463.5400000000009</v>
      </c>
      <c r="AI14" s="138">
        <f t="shared" si="10"/>
        <v>6640.2740000000003</v>
      </c>
      <c r="AJ14" s="138">
        <f t="shared" si="11"/>
        <v>19910.347999999998</v>
      </c>
    </row>
    <row r="15" spans="1:36" ht="15.75" x14ac:dyDescent="0.25">
      <c r="A15" s="386"/>
      <c r="B15" s="204" t="s">
        <v>7</v>
      </c>
      <c r="C15" s="213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9" si="18">AB15</f>
        <v>1669.837</v>
      </c>
      <c r="K15" s="186">
        <f t="shared" si="18"/>
        <v>6767.34</v>
      </c>
      <c r="L15" s="182">
        <f t="shared" ref="L15:L26" si="19">K15/J15</f>
        <v>4.0526949636401639</v>
      </c>
      <c r="M15" s="181">
        <f t="shared" ref="M15:N29" si="20">AI15</f>
        <v>0</v>
      </c>
      <c r="N15" s="186">
        <f t="shared" si="20"/>
        <v>0</v>
      </c>
      <c r="O15" s="182"/>
      <c r="P15" s="177"/>
      <c r="Q15" s="212"/>
      <c r="R15" s="187">
        <f t="shared" si="15"/>
        <v>1669.837</v>
      </c>
      <c r="S15" s="188">
        <f t="shared" si="15"/>
        <v>6767.34</v>
      </c>
      <c r="T15" s="176">
        <f t="shared" si="12"/>
        <v>4.0526949636401639</v>
      </c>
      <c r="U15" s="176">
        <f t="shared" si="13"/>
        <v>4.8632339563681963</v>
      </c>
      <c r="V15" s="13"/>
      <c r="W15" s="13"/>
      <c r="X15" s="68">
        <v>1669.837</v>
      </c>
      <c r="Y15" s="68">
        <v>4640.1279999999997</v>
      </c>
      <c r="Z15" s="53">
        <v>2.4220000000000002</v>
      </c>
      <c r="AA15" s="52">
        <v>2127.212</v>
      </c>
      <c r="AB15" s="19">
        <f t="shared" ref="AB15:AB29" si="21">X15</f>
        <v>1669.837</v>
      </c>
      <c r="AC15" s="19">
        <f t="shared" ref="AC15:AC29" si="22">Y15+AA15</f>
        <v>6767.34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10"/>
        <v>0</v>
      </c>
      <c r="AJ15" s="87">
        <f t="shared" si="11"/>
        <v>0</v>
      </c>
    </row>
    <row r="16" spans="1:36" ht="15.75" x14ac:dyDescent="0.25">
      <c r="A16" s="386"/>
      <c r="B16" s="204" t="s">
        <v>8</v>
      </c>
      <c r="C16" s="213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8"/>
        <v>0</v>
      </c>
      <c r="K16" s="186">
        <f t="shared" si="18"/>
        <v>0</v>
      </c>
      <c r="L16" s="182"/>
      <c r="M16" s="181">
        <f t="shared" si="20"/>
        <v>0</v>
      </c>
      <c r="N16" s="186">
        <f t="shared" si="20"/>
        <v>0</v>
      </c>
      <c r="O16" s="182"/>
      <c r="P16" s="177"/>
      <c r="Q16" s="212"/>
      <c r="R16" s="187">
        <f t="shared" si="15"/>
        <v>0</v>
      </c>
      <c r="S16" s="188">
        <f t="shared" si="15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21"/>
        <v>0</v>
      </c>
      <c r="AC16" s="19">
        <f t="shared" si="22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10"/>
        <v>0</v>
      </c>
      <c r="AJ16" s="87">
        <f t="shared" si="11"/>
        <v>0</v>
      </c>
    </row>
    <row r="17" spans="1:36" ht="15.75" x14ac:dyDescent="0.25">
      <c r="A17" s="386"/>
      <c r="B17" s="204" t="s">
        <v>9</v>
      </c>
      <c r="C17" s="213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8"/>
        <v>0</v>
      </c>
      <c r="K17" s="186">
        <f t="shared" si="18"/>
        <v>0</v>
      </c>
      <c r="L17" s="182"/>
      <c r="M17" s="181">
        <f t="shared" si="20"/>
        <v>0</v>
      </c>
      <c r="N17" s="186">
        <f t="shared" si="20"/>
        <v>0</v>
      </c>
      <c r="O17" s="182"/>
      <c r="P17" s="177"/>
      <c r="Q17" s="212"/>
      <c r="R17" s="187">
        <f t="shared" ref="R17:S21" si="23">M17+J17+G17+D17</f>
        <v>0</v>
      </c>
      <c r="S17" s="188">
        <f t="shared" si="23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21"/>
        <v>0</v>
      </c>
      <c r="AC17" s="19">
        <f t="shared" si="22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10"/>
        <v>0</v>
      </c>
      <c r="AJ17" s="87">
        <f t="shared" si="11"/>
        <v>0</v>
      </c>
    </row>
    <row r="18" spans="1:36" ht="15.75" x14ac:dyDescent="0.25">
      <c r="A18" s="386"/>
      <c r="B18" s="204" t="s">
        <v>10</v>
      </c>
      <c r="C18" s="213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8"/>
        <v>8092.8069999999998</v>
      </c>
      <c r="K18" s="186">
        <f t="shared" si="18"/>
        <v>36058.481</v>
      </c>
      <c r="L18" s="182">
        <f t="shared" si="19"/>
        <v>4.4556210224709423</v>
      </c>
      <c r="M18" s="181">
        <f t="shared" si="20"/>
        <v>5757.268</v>
      </c>
      <c r="N18" s="186">
        <f t="shared" si="20"/>
        <v>17260.746999999999</v>
      </c>
      <c r="O18" s="182">
        <f t="shared" si="14"/>
        <v>2.9980794710268825</v>
      </c>
      <c r="P18" s="177"/>
      <c r="Q18" s="212"/>
      <c r="R18" s="187">
        <f t="shared" si="23"/>
        <v>13850.075000000001</v>
      </c>
      <c r="S18" s="188">
        <f t="shared" si="23"/>
        <v>53319.228000000003</v>
      </c>
      <c r="T18" s="176">
        <f t="shared" si="12"/>
        <v>3.8497429075293814</v>
      </c>
      <c r="U18" s="176">
        <f t="shared" si="13"/>
        <v>4.6196914890352572</v>
      </c>
      <c r="V18" s="13"/>
      <c r="W18" s="13"/>
      <c r="X18" s="68">
        <v>8092.8069999999998</v>
      </c>
      <c r="Y18" s="68">
        <v>25300.059000000001</v>
      </c>
      <c r="Z18" s="53">
        <v>12.25</v>
      </c>
      <c r="AA18" s="52">
        <v>10758.422</v>
      </c>
      <c r="AB18" s="19">
        <f t="shared" si="21"/>
        <v>8092.8069999999998</v>
      </c>
      <c r="AC18" s="19">
        <f t="shared" si="22"/>
        <v>36058.481</v>
      </c>
      <c r="AD18" s="48"/>
      <c r="AE18" s="27">
        <v>5757.268</v>
      </c>
      <c r="AF18" s="27">
        <v>9868.1309999999994</v>
      </c>
      <c r="AG18" s="27">
        <v>8.0530000000000008</v>
      </c>
      <c r="AH18" s="27">
        <v>7392.616</v>
      </c>
      <c r="AI18" s="4">
        <f t="shared" si="10"/>
        <v>5757.268</v>
      </c>
      <c r="AJ18" s="87">
        <f t="shared" si="11"/>
        <v>17260.746999999999</v>
      </c>
    </row>
    <row r="19" spans="1:36" ht="15.75" x14ac:dyDescent="0.25">
      <c r="A19" s="386"/>
      <c r="B19" s="204" t="s">
        <v>11</v>
      </c>
      <c r="C19" s="213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8"/>
        <v>270.649</v>
      </c>
      <c r="K19" s="186">
        <f t="shared" si="18"/>
        <v>1330.45</v>
      </c>
      <c r="L19" s="182">
        <f t="shared" si="19"/>
        <v>4.9157765223592182</v>
      </c>
      <c r="M19" s="181">
        <f t="shared" si="20"/>
        <v>0</v>
      </c>
      <c r="N19" s="186">
        <f t="shared" si="20"/>
        <v>0</v>
      </c>
      <c r="O19" s="182"/>
      <c r="P19" s="177"/>
      <c r="Q19" s="212"/>
      <c r="R19" s="187">
        <f t="shared" si="23"/>
        <v>270.649</v>
      </c>
      <c r="S19" s="188">
        <f t="shared" si="23"/>
        <v>1330.45</v>
      </c>
      <c r="T19" s="176">
        <f t="shared" si="12"/>
        <v>4.9157765223592182</v>
      </c>
      <c r="U19" s="176">
        <f t="shared" si="13"/>
        <v>5.8989318268310615</v>
      </c>
      <c r="V19" s="13"/>
      <c r="W19" s="13"/>
      <c r="X19" s="68">
        <v>270.649</v>
      </c>
      <c r="Y19" s="68">
        <v>962.25099999999998</v>
      </c>
      <c r="Z19" s="53">
        <v>0.41899999999999998</v>
      </c>
      <c r="AA19" s="52">
        <v>368.19900000000001</v>
      </c>
      <c r="AB19" s="19">
        <f t="shared" si="21"/>
        <v>270.649</v>
      </c>
      <c r="AC19" s="19">
        <f t="shared" si="22"/>
        <v>1330.45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10"/>
        <v>0</v>
      </c>
      <c r="AJ19" s="87">
        <f t="shared" si="11"/>
        <v>0</v>
      </c>
    </row>
    <row r="20" spans="1:36" ht="15.75" x14ac:dyDescent="0.25">
      <c r="A20" s="386"/>
      <c r="B20" s="204" t="s">
        <v>12</v>
      </c>
      <c r="C20" s="213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8"/>
        <v>659.58399999999995</v>
      </c>
      <c r="K20" s="186">
        <f t="shared" si="18"/>
        <v>3175.7469999999998</v>
      </c>
      <c r="L20" s="182">
        <f t="shared" si="19"/>
        <v>4.8147726445759753</v>
      </c>
      <c r="M20" s="181">
        <f t="shared" si="20"/>
        <v>883.00599999999997</v>
      </c>
      <c r="N20" s="186">
        <f t="shared" si="20"/>
        <v>2649.6009999999997</v>
      </c>
      <c r="O20" s="182">
        <f t="shared" si="14"/>
        <v>3.0006602446642487</v>
      </c>
      <c r="P20" s="177"/>
      <c r="Q20" s="212"/>
      <c r="R20" s="187">
        <f t="shared" si="23"/>
        <v>1542.59</v>
      </c>
      <c r="S20" s="188">
        <f t="shared" si="23"/>
        <v>5825.348</v>
      </c>
      <c r="T20" s="176">
        <f t="shared" si="12"/>
        <v>3.7763423852092912</v>
      </c>
      <c r="U20" s="176">
        <f t="shared" si="13"/>
        <v>4.5316108622511493</v>
      </c>
      <c r="V20" s="13"/>
      <c r="W20" s="13"/>
      <c r="X20" s="68">
        <v>659.58399999999995</v>
      </c>
      <c r="Y20" s="68">
        <v>2285.1959999999999</v>
      </c>
      <c r="Z20" s="53">
        <v>1.014</v>
      </c>
      <c r="AA20" s="52">
        <v>890.55100000000004</v>
      </c>
      <c r="AB20" s="19">
        <f t="shared" si="21"/>
        <v>659.58399999999995</v>
      </c>
      <c r="AC20" s="19">
        <f t="shared" si="22"/>
        <v>3175.7469999999998</v>
      </c>
      <c r="AD20" s="48"/>
      <c r="AE20" s="27">
        <v>883.00599999999997</v>
      </c>
      <c r="AF20" s="27">
        <v>1578.6769999999999</v>
      </c>
      <c r="AG20" s="27">
        <v>1.2190000000000001</v>
      </c>
      <c r="AH20" s="27">
        <v>1070.924</v>
      </c>
      <c r="AI20" s="4">
        <f t="shared" si="10"/>
        <v>883.00599999999997</v>
      </c>
      <c r="AJ20" s="87">
        <f t="shared" si="11"/>
        <v>2649.6009999999997</v>
      </c>
    </row>
    <row r="21" spans="1:36" ht="15.75" x14ac:dyDescent="0.25">
      <c r="A21" s="386"/>
      <c r="B21" s="204" t="s">
        <v>13</v>
      </c>
      <c r="C21" s="213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8"/>
        <v>0</v>
      </c>
      <c r="K21" s="186">
        <f t="shared" si="18"/>
        <v>0</v>
      </c>
      <c r="L21" s="182"/>
      <c r="M21" s="181">
        <f t="shared" si="20"/>
        <v>0</v>
      </c>
      <c r="N21" s="186">
        <f t="shared" si="20"/>
        <v>0</v>
      </c>
      <c r="O21" s="182"/>
      <c r="P21" s="177"/>
      <c r="Q21" s="212"/>
      <c r="R21" s="187">
        <f t="shared" si="23"/>
        <v>0</v>
      </c>
      <c r="S21" s="188">
        <f t="shared" si="23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21"/>
        <v>0</v>
      </c>
      <c r="AC21" s="19">
        <f t="shared" si="22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10"/>
        <v>0</v>
      </c>
      <c r="AJ21" s="87">
        <f t="shared" si="11"/>
        <v>0</v>
      </c>
    </row>
    <row r="22" spans="1:36" ht="69.75" customHeight="1" x14ac:dyDescent="0.25">
      <c r="A22" s="386"/>
      <c r="B22" s="210" t="s">
        <v>74</v>
      </c>
      <c r="C22" s="192">
        <v>300</v>
      </c>
      <c r="D22" s="189">
        <f>SUM(D23:D29)</f>
        <v>56161.969000000005</v>
      </c>
      <c r="E22" s="189">
        <f>SUM(E23:E29)</f>
        <v>287500.45799999998</v>
      </c>
      <c r="F22" s="176">
        <f t="shared" ref="F22:F29" si="24">E22/D22</f>
        <v>5.1191306700803167</v>
      </c>
      <c r="G22" s="189">
        <f>SUM(G23:G29)</f>
        <v>1775.2170000000001</v>
      </c>
      <c r="H22" s="189">
        <f>SUM(H23:H29)</f>
        <v>9231.6919999999991</v>
      </c>
      <c r="I22" s="176">
        <f>H22/G22</f>
        <v>5.2003174823134293</v>
      </c>
      <c r="J22" s="170">
        <f>SUM(J23:J29)</f>
        <v>2204.9169999999999</v>
      </c>
      <c r="K22" s="175">
        <f>SUM(K23:K29)</f>
        <v>9548.2559999999994</v>
      </c>
      <c r="L22" s="173">
        <f t="shared" si="19"/>
        <v>4.3304378350749708</v>
      </c>
      <c r="M22" s="174">
        <f>SUM(M23:M29)</f>
        <v>2586.6880000000001</v>
      </c>
      <c r="N22" s="175">
        <f>SUM(N23:N29)</f>
        <v>8390.0559999999987</v>
      </c>
      <c r="O22" s="173">
        <f t="shared" si="14"/>
        <v>3.243551599574436</v>
      </c>
      <c r="P22" s="177"/>
      <c r="Q22" s="212"/>
      <c r="R22" s="174">
        <f>M22+J22+G22+D22</f>
        <v>62728.791000000005</v>
      </c>
      <c r="S22" s="175">
        <f>N22+K22+H22+E22</f>
        <v>314670.462</v>
      </c>
      <c r="T22" s="176">
        <f t="shared" si="12"/>
        <v>5.0163642082628366</v>
      </c>
      <c r="U22" s="176">
        <f t="shared" si="13"/>
        <v>6.0196370499154037</v>
      </c>
      <c r="V22" s="12"/>
      <c r="W22" s="12"/>
      <c r="X22" s="74">
        <f>SUM(X23:X29)</f>
        <v>2204.9169999999999</v>
      </c>
      <c r="Y22" s="74">
        <f t="shared" ref="Y22:AA22" si="25">SUM(Y23:Y29)</f>
        <v>7774.4639999999999</v>
      </c>
      <c r="Z22" s="74">
        <f t="shared" si="25"/>
        <v>2.0190000000000001</v>
      </c>
      <c r="AA22" s="74">
        <f t="shared" si="25"/>
        <v>1773.7920000000001</v>
      </c>
      <c r="AB22" s="244">
        <f t="shared" si="21"/>
        <v>2204.9169999999999</v>
      </c>
      <c r="AC22" s="244">
        <f t="shared" si="22"/>
        <v>9548.2559999999994</v>
      </c>
      <c r="AD22" s="48"/>
      <c r="AE22" s="74">
        <f>SUM(AE23:AE29)</f>
        <v>2586.6880000000001</v>
      </c>
      <c r="AF22" s="74">
        <f t="shared" ref="AF22:AH22" si="26">SUM(AF23:AF29)</f>
        <v>5254.1459999999997</v>
      </c>
      <c r="AG22" s="74">
        <f t="shared" si="26"/>
        <v>3.3580000000000001</v>
      </c>
      <c r="AH22" s="74">
        <f t="shared" si="26"/>
        <v>3135.91</v>
      </c>
      <c r="AI22" s="138">
        <f t="shared" si="10"/>
        <v>2586.6880000000001</v>
      </c>
      <c r="AJ22" s="138">
        <f t="shared" si="11"/>
        <v>8390.0560000000005</v>
      </c>
    </row>
    <row r="23" spans="1:36" ht="15.75" x14ac:dyDescent="0.25">
      <c r="A23" s="386"/>
      <c r="B23" s="204" t="s">
        <v>7</v>
      </c>
      <c r="C23" s="213">
        <v>311</v>
      </c>
      <c r="D23" s="185">
        <v>7253.93</v>
      </c>
      <c r="E23" s="185">
        <v>34664.199000000001</v>
      </c>
      <c r="F23" s="183">
        <f t="shared" si="24"/>
        <v>4.7786784542999445</v>
      </c>
      <c r="G23" s="185">
        <v>0</v>
      </c>
      <c r="H23" s="185">
        <v>0</v>
      </c>
      <c r="I23" s="182"/>
      <c r="J23" s="181">
        <f t="shared" si="18"/>
        <v>220.66499999999999</v>
      </c>
      <c r="K23" s="186">
        <f t="shared" si="18"/>
        <v>987.12599999999998</v>
      </c>
      <c r="L23" s="182"/>
      <c r="M23" s="181">
        <f t="shared" si="20"/>
        <v>0</v>
      </c>
      <c r="N23" s="186">
        <f t="shared" si="20"/>
        <v>0</v>
      </c>
      <c r="O23" s="182"/>
      <c r="P23" s="177"/>
      <c r="Q23" s="212"/>
      <c r="R23" s="187">
        <f>M23+J23+G23+D23</f>
        <v>7474.5950000000003</v>
      </c>
      <c r="S23" s="188">
        <f>N23+K23+H23+E23</f>
        <v>35651.324999999997</v>
      </c>
      <c r="T23" s="176">
        <f t="shared" si="12"/>
        <v>4.7696664501554924</v>
      </c>
      <c r="U23" s="176">
        <f t="shared" si="13"/>
        <v>5.7235997401865903</v>
      </c>
      <c r="V23" s="13"/>
      <c r="W23" s="13"/>
      <c r="X23" s="68">
        <v>220.66499999999999</v>
      </c>
      <c r="Y23" s="68">
        <v>829.35799999999995</v>
      </c>
      <c r="Z23" s="53">
        <v>0.18</v>
      </c>
      <c r="AA23" s="52">
        <v>157.768</v>
      </c>
      <c r="AB23" s="19">
        <f t="shared" si="21"/>
        <v>220.66499999999999</v>
      </c>
      <c r="AC23" s="19">
        <f t="shared" si="22"/>
        <v>987.12599999999998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10"/>
        <v>0</v>
      </c>
      <c r="AJ23" s="87">
        <f t="shared" si="11"/>
        <v>0</v>
      </c>
    </row>
    <row r="24" spans="1:36" ht="15.75" x14ac:dyDescent="0.25">
      <c r="A24" s="386"/>
      <c r="B24" s="204" t="s">
        <v>8</v>
      </c>
      <c r="C24" s="213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82"/>
      <c r="J24" s="181">
        <f t="shared" si="18"/>
        <v>0</v>
      </c>
      <c r="K24" s="186">
        <f t="shared" si="18"/>
        <v>0</v>
      </c>
      <c r="L24" s="182"/>
      <c r="M24" s="181">
        <f t="shared" si="20"/>
        <v>0</v>
      </c>
      <c r="N24" s="186">
        <f t="shared" si="20"/>
        <v>0</v>
      </c>
      <c r="O24" s="182"/>
      <c r="P24" s="177"/>
      <c r="Q24" s="212"/>
      <c r="R24" s="187">
        <f t="shared" ref="R24:S29" si="27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21"/>
        <v>0</v>
      </c>
      <c r="AC24" s="19">
        <f t="shared" si="22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10"/>
        <v>0</v>
      </c>
      <c r="AJ24" s="87">
        <f t="shared" si="11"/>
        <v>0</v>
      </c>
    </row>
    <row r="25" spans="1:36" ht="15.75" x14ac:dyDescent="0.25">
      <c r="A25" s="386"/>
      <c r="B25" s="204" t="s">
        <v>9</v>
      </c>
      <c r="C25" s="213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82"/>
      <c r="J25" s="181">
        <f t="shared" si="18"/>
        <v>0</v>
      </c>
      <c r="K25" s="186">
        <f t="shared" si="18"/>
        <v>0</v>
      </c>
      <c r="L25" s="182"/>
      <c r="M25" s="181">
        <f t="shared" si="20"/>
        <v>0</v>
      </c>
      <c r="N25" s="186">
        <f t="shared" si="20"/>
        <v>0</v>
      </c>
      <c r="O25" s="182"/>
      <c r="P25" s="177"/>
      <c r="Q25" s="212"/>
      <c r="R25" s="187">
        <f t="shared" si="27"/>
        <v>0</v>
      </c>
      <c r="S25" s="188">
        <f t="shared" si="27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21"/>
        <v>0</v>
      </c>
      <c r="AC25" s="19">
        <f t="shared" si="22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10"/>
        <v>0</v>
      </c>
      <c r="AJ25" s="87">
        <f t="shared" si="11"/>
        <v>0</v>
      </c>
    </row>
    <row r="26" spans="1:36" ht="15.75" x14ac:dyDescent="0.25">
      <c r="A26" s="386"/>
      <c r="B26" s="204" t="s">
        <v>10</v>
      </c>
      <c r="C26" s="213">
        <v>341</v>
      </c>
      <c r="D26" s="185">
        <v>32089.034</v>
      </c>
      <c r="E26" s="185">
        <v>162837.56099999999</v>
      </c>
      <c r="F26" s="183">
        <f t="shared" si="24"/>
        <v>5.0745547840424239</v>
      </c>
      <c r="G26" s="185">
        <v>1775.2170000000001</v>
      </c>
      <c r="H26" s="185">
        <v>9231.6919999999991</v>
      </c>
      <c r="I26" s="182">
        <f>H26/G26</f>
        <v>5.2003174823134293</v>
      </c>
      <c r="J26" s="181">
        <f t="shared" si="18"/>
        <v>1483.2660000000001</v>
      </c>
      <c r="K26" s="186">
        <f t="shared" si="18"/>
        <v>6526.1239999999998</v>
      </c>
      <c r="L26" s="182">
        <f t="shared" si="19"/>
        <v>4.3998338800997256</v>
      </c>
      <c r="M26" s="181">
        <f t="shared" si="20"/>
        <v>2060.444</v>
      </c>
      <c r="N26" s="186">
        <f t="shared" si="20"/>
        <v>6768.7459999999992</v>
      </c>
      <c r="O26" s="182">
        <f t="shared" si="14"/>
        <v>3.2850909803906339</v>
      </c>
      <c r="P26" s="177"/>
      <c r="Q26" s="212"/>
      <c r="R26" s="187">
        <f t="shared" si="27"/>
        <v>37407.960999999996</v>
      </c>
      <c r="S26" s="188">
        <f t="shared" si="27"/>
        <v>185364.12299999999</v>
      </c>
      <c r="T26" s="176">
        <f t="shared" si="12"/>
        <v>4.9552052035126968</v>
      </c>
      <c r="U26" s="176">
        <f t="shared" si="13"/>
        <v>5.946246244215236</v>
      </c>
      <c r="V26" s="13"/>
      <c r="W26" s="13"/>
      <c r="X26" s="68">
        <v>1483.2660000000001</v>
      </c>
      <c r="Y26" s="68">
        <v>5388.8289999999997</v>
      </c>
      <c r="Z26" s="53">
        <v>1.294</v>
      </c>
      <c r="AA26" s="52">
        <v>1137.2950000000001</v>
      </c>
      <c r="AB26" s="19">
        <f t="shared" si="21"/>
        <v>1483.2660000000001</v>
      </c>
      <c r="AC26" s="19">
        <f t="shared" si="22"/>
        <v>6526.1239999999998</v>
      </c>
      <c r="AD26" s="48"/>
      <c r="AE26" s="29">
        <v>2060.444</v>
      </c>
      <c r="AF26" s="29">
        <v>4167.3059999999996</v>
      </c>
      <c r="AG26" s="29">
        <v>2.75</v>
      </c>
      <c r="AH26" s="29">
        <v>2601.44</v>
      </c>
      <c r="AI26" s="4">
        <f t="shared" si="10"/>
        <v>2060.444</v>
      </c>
      <c r="AJ26" s="87">
        <f t="shared" si="11"/>
        <v>6768.7459999999992</v>
      </c>
    </row>
    <row r="27" spans="1:36" ht="15.75" x14ac:dyDescent="0.25">
      <c r="A27" s="386"/>
      <c r="B27" s="204" t="s">
        <v>11</v>
      </c>
      <c r="C27" s="213">
        <v>351</v>
      </c>
      <c r="D27" s="185">
        <v>1727.7809999999999</v>
      </c>
      <c r="E27" s="185">
        <v>8691.1509999999998</v>
      </c>
      <c r="F27" s="183">
        <f t="shared" si="24"/>
        <v>5.0302387860498525</v>
      </c>
      <c r="G27" s="185">
        <v>0</v>
      </c>
      <c r="H27" s="185">
        <v>0</v>
      </c>
      <c r="I27" s="182"/>
      <c r="J27" s="181">
        <f t="shared" si="18"/>
        <v>0</v>
      </c>
      <c r="K27" s="186">
        <f t="shared" si="18"/>
        <v>0</v>
      </c>
      <c r="L27" s="182"/>
      <c r="M27" s="181">
        <f t="shared" si="20"/>
        <v>0</v>
      </c>
      <c r="N27" s="186">
        <f t="shared" si="20"/>
        <v>0</v>
      </c>
      <c r="O27" s="182"/>
      <c r="P27" s="177"/>
      <c r="Q27" s="212"/>
      <c r="R27" s="187">
        <f t="shared" si="27"/>
        <v>1727.7809999999999</v>
      </c>
      <c r="S27" s="188">
        <f t="shared" si="27"/>
        <v>8691.1509999999998</v>
      </c>
      <c r="T27" s="176">
        <f t="shared" si="12"/>
        <v>5.0302387860498525</v>
      </c>
      <c r="U27" s="176">
        <f t="shared" si="13"/>
        <v>6.0362865432598225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21"/>
        <v>0</v>
      </c>
      <c r="AC27" s="19">
        <f t="shared" si="22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10"/>
        <v>0</v>
      </c>
      <c r="AJ27" s="87">
        <f t="shared" si="11"/>
        <v>0</v>
      </c>
    </row>
    <row r="28" spans="1:36" ht="15.75" x14ac:dyDescent="0.25">
      <c r="A28" s="386"/>
      <c r="B28" s="204" t="s">
        <v>12</v>
      </c>
      <c r="C28" s="213">
        <v>361</v>
      </c>
      <c r="D28" s="185">
        <v>15026.355</v>
      </c>
      <c r="E28" s="185">
        <v>80990.743000000002</v>
      </c>
      <c r="F28" s="183">
        <f t="shared" si="24"/>
        <v>5.3899127898948214</v>
      </c>
      <c r="G28" s="185">
        <v>0</v>
      </c>
      <c r="H28" s="185">
        <v>0</v>
      </c>
      <c r="I28" s="182"/>
      <c r="J28" s="181">
        <f t="shared" si="18"/>
        <v>500.98599999999999</v>
      </c>
      <c r="K28" s="186">
        <f t="shared" si="18"/>
        <v>2035.0060000000001</v>
      </c>
      <c r="L28" s="182">
        <f t="shared" ref="L28" si="28">K28/J28</f>
        <v>4.0620017325833455</v>
      </c>
      <c r="M28" s="181">
        <f t="shared" si="20"/>
        <v>526.24400000000003</v>
      </c>
      <c r="N28" s="186">
        <f t="shared" si="20"/>
        <v>1621.31</v>
      </c>
      <c r="O28" s="182">
        <f t="shared" si="14"/>
        <v>3.0809092360197927</v>
      </c>
      <c r="P28" s="177"/>
      <c r="Q28" s="212"/>
      <c r="R28" s="187">
        <f t="shared" si="27"/>
        <v>16053.584999999999</v>
      </c>
      <c r="S28" s="188">
        <f>N28+K28+H28+E28</f>
        <v>84647.059000000008</v>
      </c>
      <c r="T28" s="176">
        <f t="shared" si="12"/>
        <v>5.2727823099949331</v>
      </c>
      <c r="U28" s="176">
        <f t="shared" si="13"/>
        <v>6.3273387719939196</v>
      </c>
      <c r="V28" s="13"/>
      <c r="W28" s="13"/>
      <c r="X28" s="68">
        <v>500.98599999999999</v>
      </c>
      <c r="Y28" s="68">
        <v>1556.277</v>
      </c>
      <c r="Z28" s="53">
        <v>0.54500000000000004</v>
      </c>
      <c r="AA28" s="52">
        <v>478.72899999999998</v>
      </c>
      <c r="AB28" s="19">
        <f t="shared" si="21"/>
        <v>500.98599999999999</v>
      </c>
      <c r="AC28" s="19">
        <f t="shared" si="22"/>
        <v>2035.0060000000001</v>
      </c>
      <c r="AD28" s="48"/>
      <c r="AE28" s="29">
        <v>526.24400000000003</v>
      </c>
      <c r="AF28" s="29">
        <v>1086.8399999999999</v>
      </c>
      <c r="AG28" s="29">
        <v>0.60799999999999998</v>
      </c>
      <c r="AH28" s="29">
        <v>534.47</v>
      </c>
      <c r="AI28" s="4">
        <f t="shared" si="10"/>
        <v>526.24400000000003</v>
      </c>
      <c r="AJ28" s="87">
        <f t="shared" si="11"/>
        <v>1621.31</v>
      </c>
    </row>
    <row r="29" spans="1:36" ht="15.75" x14ac:dyDescent="0.25">
      <c r="A29" s="386"/>
      <c r="B29" s="204" t="s">
        <v>13</v>
      </c>
      <c r="C29" s="213">
        <v>371</v>
      </c>
      <c r="D29" s="185">
        <v>64.869</v>
      </c>
      <c r="E29" s="185">
        <v>316.80399999999997</v>
      </c>
      <c r="F29" s="183">
        <f t="shared" si="24"/>
        <v>4.8837503275832832</v>
      </c>
      <c r="G29" s="185">
        <v>0</v>
      </c>
      <c r="H29" s="185">
        <v>0</v>
      </c>
      <c r="I29" s="182"/>
      <c r="J29" s="181">
        <f t="shared" si="18"/>
        <v>0</v>
      </c>
      <c r="K29" s="186">
        <f t="shared" si="18"/>
        <v>0</v>
      </c>
      <c r="L29" s="182"/>
      <c r="M29" s="181">
        <f t="shared" si="20"/>
        <v>0</v>
      </c>
      <c r="N29" s="186">
        <f t="shared" si="20"/>
        <v>0</v>
      </c>
      <c r="O29" s="182"/>
      <c r="P29" s="185">
        <f t="shared" ref="P29:Q29" si="29">P31+P32+P33+P34+P35+P36+P37</f>
        <v>0</v>
      </c>
      <c r="Q29" s="185">
        <f t="shared" si="29"/>
        <v>0</v>
      </c>
      <c r="R29" s="187">
        <f t="shared" si="27"/>
        <v>64.869</v>
      </c>
      <c r="S29" s="188">
        <f>N29+K29+H29+E29</f>
        <v>316.80399999999997</v>
      </c>
      <c r="T29" s="176">
        <f t="shared" si="12"/>
        <v>4.8837503275832832</v>
      </c>
      <c r="U29" s="176">
        <f t="shared" si="13"/>
        <v>5.8605003930999393</v>
      </c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21"/>
        <v>0</v>
      </c>
      <c r="AC29" s="19">
        <f t="shared" si="22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10"/>
        <v>0</v>
      </c>
      <c r="AJ29" s="87">
        <f t="shared" si="11"/>
        <v>0</v>
      </c>
    </row>
    <row r="30" spans="1:36" ht="59.25" hidden="1" customHeight="1" x14ac:dyDescent="0.25">
      <c r="A30" s="386"/>
      <c r="B30" s="210" t="s">
        <v>14</v>
      </c>
      <c r="C30" s="192">
        <v>400</v>
      </c>
      <c r="D30" s="189"/>
      <c r="E30" s="189"/>
      <c r="F30" s="176"/>
      <c r="G30" s="189"/>
      <c r="H30" s="189"/>
      <c r="I30" s="176"/>
      <c r="J30" s="170"/>
      <c r="K30" s="175"/>
      <c r="L30" s="173"/>
      <c r="M30" s="216"/>
      <c r="N30" s="175"/>
      <c r="O30" s="173"/>
      <c r="P30" s="177"/>
      <c r="Q30" s="212"/>
      <c r="R30" s="174"/>
      <c r="S30" s="188"/>
      <c r="T30" s="176" t="e">
        <f t="shared" si="12"/>
        <v>#DIV/0!</v>
      </c>
      <c r="U30" s="176" t="e">
        <f t="shared" si="13"/>
        <v>#DIV/0!</v>
      </c>
      <c r="V30" s="12"/>
      <c r="W30" s="12"/>
      <c r="X30" s="74"/>
      <c r="Y30" s="74"/>
      <c r="Z30" s="74"/>
      <c r="AA30" s="74"/>
      <c r="AB30" s="19"/>
      <c r="AC30" s="139"/>
      <c r="AD30" s="48"/>
      <c r="AE30" s="74"/>
      <c r="AF30" s="74"/>
      <c r="AG30" s="74"/>
      <c r="AH30" s="74"/>
      <c r="AI30" s="4"/>
      <c r="AJ30" s="138"/>
    </row>
    <row r="31" spans="1:36" ht="15.75" hidden="1" x14ac:dyDescent="0.25">
      <c r="A31" s="386"/>
      <c r="B31" s="204" t="s">
        <v>7</v>
      </c>
      <c r="C31" s="213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212"/>
      <c r="R31" s="187"/>
      <c r="S31" s="188"/>
      <c r="T31" s="176" t="e">
        <f t="shared" si="12"/>
        <v>#DIV/0!</v>
      </c>
      <c r="U31" s="176" t="e">
        <f t="shared" si="13"/>
        <v>#DIV/0!</v>
      </c>
      <c r="V31" s="13"/>
      <c r="W31" s="13"/>
      <c r="X31" s="68"/>
      <c r="Y31" s="68"/>
      <c r="Z31" s="53"/>
      <c r="AA31" s="52"/>
      <c r="AB31" s="19"/>
      <c r="AC31" s="19"/>
      <c r="AD31" s="48"/>
      <c r="AE31" s="29"/>
      <c r="AF31" s="29"/>
      <c r="AG31" s="29"/>
      <c r="AH31" s="29"/>
      <c r="AI31" s="4"/>
      <c r="AJ31" s="87"/>
    </row>
    <row r="32" spans="1:36" ht="15.75" hidden="1" x14ac:dyDescent="0.25">
      <c r="A32" s="386"/>
      <c r="B32" s="204" t="s">
        <v>8</v>
      </c>
      <c r="C32" s="213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212"/>
      <c r="R32" s="187"/>
      <c r="S32" s="188"/>
      <c r="T32" s="176" t="e">
        <f t="shared" si="12"/>
        <v>#DIV/0!</v>
      </c>
      <c r="U32" s="176" t="e">
        <f t="shared" si="13"/>
        <v>#DIV/0!</v>
      </c>
      <c r="V32" s="13"/>
      <c r="W32" s="13"/>
      <c r="X32" s="68"/>
      <c r="Y32" s="68"/>
      <c r="Z32" s="53"/>
      <c r="AA32" s="52"/>
      <c r="AB32" s="19"/>
      <c r="AC32" s="19"/>
      <c r="AD32" s="48"/>
      <c r="AE32" s="29"/>
      <c r="AF32" s="29"/>
      <c r="AG32" s="29"/>
      <c r="AH32" s="29"/>
      <c r="AI32" s="4"/>
      <c r="AJ32" s="87"/>
    </row>
    <row r="33" spans="1:36" ht="15.75" hidden="1" x14ac:dyDescent="0.25">
      <c r="A33" s="386"/>
      <c r="B33" s="204" t="s">
        <v>9</v>
      </c>
      <c r="C33" s="213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212"/>
      <c r="R33" s="187"/>
      <c r="S33" s="188"/>
      <c r="T33" s="176" t="e">
        <f t="shared" si="12"/>
        <v>#DIV/0!</v>
      </c>
      <c r="U33" s="176" t="e">
        <f t="shared" si="13"/>
        <v>#DIV/0!</v>
      </c>
      <c r="V33" s="13"/>
      <c r="W33" s="13"/>
      <c r="X33" s="68"/>
      <c r="Y33" s="68"/>
      <c r="Z33" s="53"/>
      <c r="AA33" s="52"/>
      <c r="AB33" s="19"/>
      <c r="AC33" s="19"/>
      <c r="AD33" s="48"/>
      <c r="AE33" s="29"/>
      <c r="AF33" s="29"/>
      <c r="AG33" s="29"/>
      <c r="AH33" s="29"/>
      <c r="AI33" s="4"/>
      <c r="AJ33" s="87"/>
    </row>
    <row r="34" spans="1:36" ht="15.75" hidden="1" x14ac:dyDescent="0.25">
      <c r="A34" s="386"/>
      <c r="B34" s="204" t="s">
        <v>10</v>
      </c>
      <c r="C34" s="213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212"/>
      <c r="R34" s="187"/>
      <c r="S34" s="188"/>
      <c r="T34" s="176" t="e">
        <f t="shared" si="12"/>
        <v>#DIV/0!</v>
      </c>
      <c r="U34" s="176" t="e">
        <f t="shared" si="13"/>
        <v>#DIV/0!</v>
      </c>
      <c r="V34" s="13"/>
      <c r="W34" s="13"/>
      <c r="X34" s="68"/>
      <c r="Y34" s="68"/>
      <c r="Z34" s="53"/>
      <c r="AA34" s="52"/>
      <c r="AB34" s="19"/>
      <c r="AC34" s="19"/>
      <c r="AD34" s="48"/>
      <c r="AE34" s="29"/>
      <c r="AF34" s="29"/>
      <c r="AG34" s="29"/>
      <c r="AH34" s="29"/>
      <c r="AI34" s="4"/>
      <c r="AJ34" s="87"/>
    </row>
    <row r="35" spans="1:36" ht="15.75" hidden="1" x14ac:dyDescent="0.25">
      <c r="A35" s="386"/>
      <c r="B35" s="204" t="s">
        <v>11</v>
      </c>
      <c r="C35" s="213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212"/>
      <c r="R35" s="187"/>
      <c r="S35" s="188"/>
      <c r="T35" s="176" t="e">
        <f t="shared" si="12"/>
        <v>#DIV/0!</v>
      </c>
      <c r="U35" s="176" t="e">
        <f t="shared" si="13"/>
        <v>#DIV/0!</v>
      </c>
      <c r="V35" s="13"/>
      <c r="W35" s="13"/>
      <c r="X35" s="68"/>
      <c r="Y35" s="75"/>
      <c r="Z35" s="76"/>
      <c r="AA35" s="76"/>
      <c r="AB35" s="48"/>
      <c r="AC35" s="19"/>
      <c r="AD35" s="48"/>
      <c r="AE35" s="29"/>
      <c r="AF35" s="29"/>
      <c r="AG35" s="29"/>
      <c r="AH35" s="29"/>
      <c r="AI35" s="4"/>
      <c r="AJ35" s="87"/>
    </row>
    <row r="36" spans="1:36" ht="15.75" hidden="1" x14ac:dyDescent="0.25">
      <c r="A36" s="386"/>
      <c r="B36" s="204" t="s">
        <v>12</v>
      </c>
      <c r="C36" s="213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212"/>
      <c r="R36" s="187"/>
      <c r="S36" s="188"/>
      <c r="T36" s="176" t="e">
        <f t="shared" si="12"/>
        <v>#DIV/0!</v>
      </c>
      <c r="U36" s="176" t="e">
        <f t="shared" si="13"/>
        <v>#DIV/0!</v>
      </c>
      <c r="V36" s="13"/>
      <c r="W36" s="13"/>
      <c r="X36" s="68"/>
      <c r="Y36" s="75"/>
      <c r="Z36" s="76"/>
      <c r="AA36" s="76"/>
      <c r="AB36" s="48"/>
      <c r="AC36" s="19"/>
      <c r="AD36" s="48"/>
      <c r="AE36" s="29"/>
      <c r="AF36" s="29"/>
      <c r="AG36" s="29"/>
      <c r="AH36" s="29"/>
      <c r="AI36" s="4"/>
      <c r="AJ36" s="87"/>
    </row>
    <row r="37" spans="1:36" ht="15.75" hidden="1" x14ac:dyDescent="0.25">
      <c r="A37" s="386"/>
      <c r="B37" s="204" t="s">
        <v>13</v>
      </c>
      <c r="C37" s="213">
        <v>471</v>
      </c>
      <c r="D37" s="185"/>
      <c r="E37" s="185"/>
      <c r="F37" s="182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212"/>
      <c r="R37" s="187"/>
      <c r="S37" s="188"/>
      <c r="T37" s="176" t="e">
        <f t="shared" si="12"/>
        <v>#DIV/0!</v>
      </c>
      <c r="U37" s="176" t="e">
        <f t="shared" si="13"/>
        <v>#DIV/0!</v>
      </c>
      <c r="V37" s="13"/>
      <c r="W37" s="13"/>
      <c r="X37" s="68"/>
      <c r="Y37" s="75"/>
      <c r="Z37" s="76"/>
      <c r="AA37" s="76"/>
      <c r="AB37" s="48"/>
      <c r="AC37" s="19"/>
      <c r="AD37" s="48"/>
      <c r="AE37" s="20"/>
      <c r="AF37" s="20"/>
      <c r="AG37" s="20"/>
      <c r="AH37" s="20"/>
      <c r="AI37" s="54"/>
      <c r="AJ37" s="87"/>
    </row>
    <row r="38" spans="1:36" ht="37.5" hidden="1" customHeight="1" x14ac:dyDescent="0.25">
      <c r="A38" s="386"/>
      <c r="B38" s="210" t="s">
        <v>15</v>
      </c>
      <c r="C38" s="192">
        <v>500</v>
      </c>
      <c r="D38" s="189"/>
      <c r="E38" s="189"/>
      <c r="F38" s="183"/>
      <c r="G38" s="189"/>
      <c r="H38" s="189"/>
      <c r="I38" s="176"/>
      <c r="J38" s="181"/>
      <c r="K38" s="186"/>
      <c r="L38" s="176"/>
      <c r="M38" s="181"/>
      <c r="N38" s="186"/>
      <c r="O38" s="176"/>
      <c r="P38" s="177"/>
      <c r="Q38" s="212"/>
      <c r="R38" s="174"/>
      <c r="S38" s="175"/>
      <c r="T38" s="176" t="e">
        <f t="shared" si="12"/>
        <v>#DIV/0!</v>
      </c>
      <c r="U38" s="176" t="e">
        <f t="shared" si="13"/>
        <v>#DIV/0!</v>
      </c>
      <c r="V38" s="12"/>
      <c r="W38" s="12"/>
      <c r="X38" s="71"/>
      <c r="Y38" s="71"/>
      <c r="AE38" s="20"/>
      <c r="AF38" s="20"/>
      <c r="AG38" s="20"/>
      <c r="AH38" s="20"/>
      <c r="AI38" s="3"/>
      <c r="AJ38" s="87"/>
    </row>
    <row r="39" spans="1:36" ht="55.5" customHeight="1" x14ac:dyDescent="0.25">
      <c r="B39" s="191" t="s">
        <v>31</v>
      </c>
      <c r="C39" s="192">
        <v>600</v>
      </c>
      <c r="D39" s="240">
        <f>D6+D14+D22</f>
        <v>56161.969000000005</v>
      </c>
      <c r="E39" s="240">
        <f>E6+E14+E22</f>
        <v>287500.45799999998</v>
      </c>
      <c r="F39" s="193">
        <f>E39/D39</f>
        <v>5.1191306700803167</v>
      </c>
      <c r="G39" s="240">
        <f>G6+G14+G22</f>
        <v>1775.2170000000001</v>
      </c>
      <c r="H39" s="240">
        <f>H6+H14+H22</f>
        <v>9231.6919999999991</v>
      </c>
      <c r="I39" s="193">
        <f>H39/G39</f>
        <v>5.2003174823134293</v>
      </c>
      <c r="J39" s="253">
        <f>J6+J14+J22</f>
        <v>12976.474</v>
      </c>
      <c r="K39" s="253">
        <f>K6+K14+K22</f>
        <v>57311.776999999995</v>
      </c>
      <c r="L39" s="193">
        <f>K39/J39</f>
        <v>4.4165909013496263</v>
      </c>
      <c r="M39" s="253">
        <f>M6+M14+M22</f>
        <v>9226.9619999999995</v>
      </c>
      <c r="N39" s="253">
        <f>N6+N14+N22</f>
        <v>28300.403999999995</v>
      </c>
      <c r="O39" s="193">
        <f>N39/M39</f>
        <v>3.0671421427767878</v>
      </c>
      <c r="P39" s="194"/>
      <c r="Q39" s="217"/>
      <c r="R39" s="240">
        <f>R6+R14+R22</f>
        <v>80140.622000000003</v>
      </c>
      <c r="S39" s="240">
        <f>S6+S14+S22</f>
        <v>382344.33100000001</v>
      </c>
      <c r="T39" s="246">
        <f t="shared" si="12"/>
        <v>4.7709179372228983</v>
      </c>
      <c r="U39" s="176">
        <f t="shared" si="13"/>
        <v>5.7251015246674779</v>
      </c>
      <c r="V39" s="14"/>
      <c r="W39" s="14"/>
      <c r="X39" s="23">
        <f>X6+X14+X22</f>
        <v>12976.474</v>
      </c>
      <c r="Y39" s="23">
        <f t="shared" ref="Y39:AA39" si="30">Y6+Y14+Y22</f>
        <v>41158.554000000004</v>
      </c>
      <c r="Z39" s="23">
        <f t="shared" si="30"/>
        <v>18.392000000000003</v>
      </c>
      <c r="AA39" s="23">
        <f t="shared" si="30"/>
        <v>16153.223</v>
      </c>
      <c r="AB39" s="23">
        <f>AB6+AB14+AB22</f>
        <v>12976.474</v>
      </c>
      <c r="AC39" s="23">
        <f>AC6+AC14+AC22</f>
        <v>57311.777000000002</v>
      </c>
      <c r="AE39" s="23">
        <f>AE6+AE14+AE22</f>
        <v>9226.9619999999995</v>
      </c>
      <c r="AF39" s="23">
        <f t="shared" ref="AF39:AH39" si="31">AF6+AF14+AF22</f>
        <v>16700.953999999998</v>
      </c>
      <c r="AG39" s="23">
        <f t="shared" si="31"/>
        <v>12.63</v>
      </c>
      <c r="AH39" s="23">
        <f t="shared" si="31"/>
        <v>11599.45</v>
      </c>
      <c r="AI39" s="23">
        <f>AI6+AI14+AI22</f>
        <v>9226.9619999999995</v>
      </c>
      <c r="AJ39" s="23">
        <f>AJ6+AJ14+AJ22</f>
        <v>28300.403999999999</v>
      </c>
    </row>
    <row r="40" spans="1:36" ht="30.75" customHeight="1" x14ac:dyDescent="0.25">
      <c r="B40" s="191" t="s">
        <v>22</v>
      </c>
      <c r="C40" s="213"/>
      <c r="D40" s="202">
        <f>SUM(D41:D47)</f>
        <v>56161.969000000005</v>
      </c>
      <c r="E40" s="202">
        <f>SUM(E41:E47)</f>
        <v>287500.45799999998</v>
      </c>
      <c r="F40" s="193">
        <f t="shared" ref="F40:F47" si="32">E40/D40</f>
        <v>5.1191306700803167</v>
      </c>
      <c r="G40" s="202">
        <f>SUM(G41:G47)</f>
        <v>1775.2170000000001</v>
      </c>
      <c r="H40" s="202">
        <f>SUM(H41:H47)</f>
        <v>9231.6919999999991</v>
      </c>
      <c r="I40" s="203">
        <f t="shared" ref="I40:O40" si="33">I39</f>
        <v>5.2003174823134293</v>
      </c>
      <c r="J40" s="202">
        <f>SUM(J41:J47)</f>
        <v>12976.474</v>
      </c>
      <c r="K40" s="202">
        <f>SUM(K41:K47)</f>
        <v>57311.776999999987</v>
      </c>
      <c r="L40" s="203">
        <f t="shared" si="33"/>
        <v>4.4165909013496263</v>
      </c>
      <c r="M40" s="202">
        <f>SUM(M41:M47)</f>
        <v>9226.9619999999995</v>
      </c>
      <c r="N40" s="202">
        <f>SUM(N41:N47)</f>
        <v>28300.403999999999</v>
      </c>
      <c r="O40" s="203">
        <f t="shared" si="33"/>
        <v>3.0671421427767878</v>
      </c>
      <c r="P40" s="218"/>
      <c r="Q40" s="218"/>
      <c r="R40" s="202">
        <f>SUM(R41:R47)</f>
        <v>80140.622000000003</v>
      </c>
      <c r="S40" s="202">
        <f>SUM(S41:S47)</f>
        <v>382344.33100000001</v>
      </c>
      <c r="T40" s="176">
        <f t="shared" si="12"/>
        <v>4.7709179372228983</v>
      </c>
      <c r="U40" s="176">
        <f t="shared" si="13"/>
        <v>5.7251015246674779</v>
      </c>
      <c r="V40" s="15"/>
      <c r="W40" s="15"/>
      <c r="X40" s="72"/>
      <c r="Y40" s="72"/>
    </row>
    <row r="41" spans="1:36" ht="24.75" customHeight="1" x14ac:dyDescent="0.25">
      <c r="A41" s="387"/>
      <c r="B41" s="204" t="s">
        <v>7</v>
      </c>
      <c r="C41" s="213"/>
      <c r="D41" s="186">
        <f t="shared" ref="D41:E47" si="34">D7+D15+D23</f>
        <v>7253.93</v>
      </c>
      <c r="E41" s="186">
        <f t="shared" si="34"/>
        <v>34664.199000000001</v>
      </c>
      <c r="F41" s="182">
        <f t="shared" si="32"/>
        <v>4.7786784542999445</v>
      </c>
      <c r="G41" s="206">
        <f t="shared" ref="G41:H47" si="35">G7+G15+G23</f>
        <v>0</v>
      </c>
      <c r="H41" s="206">
        <f t="shared" si="35"/>
        <v>0</v>
      </c>
      <c r="I41" s="182"/>
      <c r="J41" s="181">
        <f t="shared" ref="J41:K47" si="36">J7+J15+J23</f>
        <v>1890.502</v>
      </c>
      <c r="K41" s="181">
        <f t="shared" si="36"/>
        <v>7754.4660000000003</v>
      </c>
      <c r="L41" s="182">
        <f t="shared" ref="L41:L46" si="37">K41/J41</f>
        <v>4.1018025899999051</v>
      </c>
      <c r="M41" s="181">
        <f t="shared" ref="M41:N47" si="38">M7+M15+M23</f>
        <v>0</v>
      </c>
      <c r="N41" s="181">
        <f t="shared" si="38"/>
        <v>0</v>
      </c>
      <c r="O41" s="182"/>
      <c r="P41" s="181">
        <f t="shared" ref="P41:Q41" si="39">P7+P15+P23+P31</f>
        <v>0</v>
      </c>
      <c r="Q41" s="186">
        <f t="shared" si="39"/>
        <v>0</v>
      </c>
      <c r="R41" s="181">
        <f t="shared" ref="R41:S47" si="40">R7+R15+R23</f>
        <v>9144.4320000000007</v>
      </c>
      <c r="S41" s="181">
        <f t="shared" si="40"/>
        <v>42418.664999999994</v>
      </c>
      <c r="T41" s="176">
        <f t="shared" si="12"/>
        <v>4.6387424609860943</v>
      </c>
      <c r="U41" s="176">
        <f t="shared" si="13"/>
        <v>5.5664909531833127</v>
      </c>
      <c r="V41" s="16"/>
      <c r="W41" s="16"/>
      <c r="X41" s="70"/>
      <c r="Y41" s="70"/>
    </row>
    <row r="42" spans="1:36" ht="24.75" customHeight="1" x14ac:dyDescent="0.25">
      <c r="A42" s="387"/>
      <c r="B42" s="204" t="s">
        <v>8</v>
      </c>
      <c r="C42" s="213"/>
      <c r="D42" s="186">
        <f t="shared" si="34"/>
        <v>0</v>
      </c>
      <c r="E42" s="186">
        <f t="shared" si="34"/>
        <v>0</v>
      </c>
      <c r="F42" s="182"/>
      <c r="G42" s="206">
        <f t="shared" si="35"/>
        <v>0</v>
      </c>
      <c r="H42" s="206">
        <f t="shared" si="35"/>
        <v>0</v>
      </c>
      <c r="I42" s="182"/>
      <c r="J42" s="181">
        <f t="shared" si="36"/>
        <v>0</v>
      </c>
      <c r="K42" s="181">
        <f t="shared" si="36"/>
        <v>0</v>
      </c>
      <c r="L42" s="182"/>
      <c r="M42" s="181">
        <f t="shared" si="38"/>
        <v>0</v>
      </c>
      <c r="N42" s="181">
        <f t="shared" si="38"/>
        <v>0</v>
      </c>
      <c r="O42" s="182"/>
      <c r="P42" s="181"/>
      <c r="Q42" s="186"/>
      <c r="R42" s="181">
        <f t="shared" si="40"/>
        <v>0</v>
      </c>
      <c r="S42" s="181">
        <f t="shared" si="40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387"/>
      <c r="B43" s="204" t="s">
        <v>9</v>
      </c>
      <c r="C43" s="213"/>
      <c r="D43" s="186">
        <f t="shared" si="34"/>
        <v>0</v>
      </c>
      <c r="E43" s="186">
        <f t="shared" si="34"/>
        <v>0</v>
      </c>
      <c r="F43" s="182"/>
      <c r="G43" s="206">
        <f t="shared" si="35"/>
        <v>0</v>
      </c>
      <c r="H43" s="206">
        <f t="shared" si="35"/>
        <v>0</v>
      </c>
      <c r="I43" s="182"/>
      <c r="J43" s="181">
        <f t="shared" si="36"/>
        <v>0</v>
      </c>
      <c r="K43" s="181">
        <f t="shared" si="36"/>
        <v>0</v>
      </c>
      <c r="L43" s="182"/>
      <c r="M43" s="181">
        <f t="shared" si="38"/>
        <v>0</v>
      </c>
      <c r="N43" s="181">
        <f t="shared" si="38"/>
        <v>0</v>
      </c>
      <c r="O43" s="182"/>
      <c r="P43" s="181">
        <f t="shared" ref="P43:Q43" si="41">P9+P17+P25+P33</f>
        <v>0</v>
      </c>
      <c r="Q43" s="186">
        <f t="shared" si="41"/>
        <v>0</v>
      </c>
      <c r="R43" s="181">
        <f t="shared" si="40"/>
        <v>0</v>
      </c>
      <c r="S43" s="181">
        <f t="shared" si="40"/>
        <v>0</v>
      </c>
      <c r="T43" s="176"/>
      <c r="U43" s="176"/>
      <c r="V43" s="16"/>
      <c r="W43" s="16"/>
      <c r="X43" s="70"/>
      <c r="Y43" s="70"/>
      <c r="AB43" s="367" t="s">
        <v>32</v>
      </c>
      <c r="AC43" s="367"/>
      <c r="AD43" s="367"/>
      <c r="AE43" s="367"/>
      <c r="AF43" s="367"/>
      <c r="AG43" s="367"/>
    </row>
    <row r="44" spans="1:36" ht="24.75" customHeight="1" x14ac:dyDescent="0.25">
      <c r="A44" s="387"/>
      <c r="B44" s="204" t="s">
        <v>10</v>
      </c>
      <c r="C44" s="213"/>
      <c r="D44" s="186">
        <f t="shared" si="34"/>
        <v>32089.034</v>
      </c>
      <c r="E44" s="186">
        <f t="shared" si="34"/>
        <v>162837.56099999999</v>
      </c>
      <c r="F44" s="182">
        <f t="shared" si="32"/>
        <v>5.0745547840424239</v>
      </c>
      <c r="G44" s="181">
        <f t="shared" si="35"/>
        <v>1775.2170000000001</v>
      </c>
      <c r="H44" s="181">
        <f t="shared" si="35"/>
        <v>9231.6919999999991</v>
      </c>
      <c r="I44" s="182">
        <f t="shared" ref="I44" si="42">H44/G44</f>
        <v>5.2003174823134293</v>
      </c>
      <c r="J44" s="181">
        <f t="shared" si="36"/>
        <v>9654.7530000000006</v>
      </c>
      <c r="K44" s="181">
        <f t="shared" si="36"/>
        <v>43016.107999999993</v>
      </c>
      <c r="L44" s="182">
        <f t="shared" si="37"/>
        <v>4.4554332979828679</v>
      </c>
      <c r="M44" s="181">
        <f t="shared" si="38"/>
        <v>7817.7119999999995</v>
      </c>
      <c r="N44" s="181">
        <f t="shared" si="38"/>
        <v>24029.492999999999</v>
      </c>
      <c r="O44" s="182">
        <f t="shared" ref="O44:O46" si="43">N44/M44</f>
        <v>3.0737245117241465</v>
      </c>
      <c r="P44" s="181">
        <f t="shared" ref="P44:Q47" si="44">P10+P18+P26+P34</f>
        <v>0</v>
      </c>
      <c r="Q44" s="186">
        <f t="shared" si="44"/>
        <v>0</v>
      </c>
      <c r="R44" s="181">
        <f t="shared" si="40"/>
        <v>51336.716</v>
      </c>
      <c r="S44" s="181">
        <f t="shared" si="40"/>
        <v>239114.85399999999</v>
      </c>
      <c r="T44" s="176">
        <f t="shared" si="12"/>
        <v>4.6577746422268227</v>
      </c>
      <c r="U44" s="176">
        <f t="shared" si="13"/>
        <v>5.5893295706721871</v>
      </c>
      <c r="V44" s="16"/>
      <c r="W44" s="16"/>
      <c r="X44" s="70"/>
      <c r="Y44" s="70"/>
      <c r="AB44" s="367"/>
      <c r="AC44" s="367"/>
      <c r="AD44" s="367"/>
      <c r="AE44" s="367"/>
      <c r="AF44" s="367"/>
      <c r="AG44" s="367"/>
    </row>
    <row r="45" spans="1:36" ht="24.75" customHeight="1" x14ac:dyDescent="0.25">
      <c r="A45" s="387"/>
      <c r="B45" s="204" t="s">
        <v>11</v>
      </c>
      <c r="C45" s="213"/>
      <c r="D45" s="186">
        <f t="shared" si="34"/>
        <v>1727.7809999999999</v>
      </c>
      <c r="E45" s="186">
        <f t="shared" si="34"/>
        <v>8691.1509999999998</v>
      </c>
      <c r="F45" s="182">
        <f t="shared" si="32"/>
        <v>5.0302387860498525</v>
      </c>
      <c r="G45" s="206">
        <f t="shared" si="35"/>
        <v>0</v>
      </c>
      <c r="H45" s="206">
        <f t="shared" si="35"/>
        <v>0</v>
      </c>
      <c r="I45" s="182"/>
      <c r="J45" s="181">
        <f t="shared" si="36"/>
        <v>270.649</v>
      </c>
      <c r="K45" s="181">
        <f t="shared" si="36"/>
        <v>1330.45</v>
      </c>
      <c r="L45" s="182">
        <f t="shared" si="37"/>
        <v>4.9157765223592182</v>
      </c>
      <c r="M45" s="181">
        <f t="shared" si="38"/>
        <v>0</v>
      </c>
      <c r="N45" s="181">
        <f t="shared" si="38"/>
        <v>0</v>
      </c>
      <c r="O45" s="182"/>
      <c r="P45" s="181">
        <f t="shared" si="44"/>
        <v>0</v>
      </c>
      <c r="Q45" s="186">
        <f t="shared" si="44"/>
        <v>0</v>
      </c>
      <c r="R45" s="181">
        <f t="shared" si="40"/>
        <v>1998.4299999999998</v>
      </c>
      <c r="S45" s="181">
        <f t="shared" si="40"/>
        <v>10021.601000000001</v>
      </c>
      <c r="T45" s="176">
        <f t="shared" si="12"/>
        <v>5.0147370685988504</v>
      </c>
      <c r="U45" s="176">
        <f t="shared" si="13"/>
        <v>6.0176844823186206</v>
      </c>
      <c r="V45" s="16"/>
      <c r="W45" s="16"/>
      <c r="X45" s="70"/>
      <c r="Y45" s="70"/>
      <c r="AB45" s="367"/>
      <c r="AC45" s="367"/>
      <c r="AD45" s="367"/>
      <c r="AE45" s="367"/>
      <c r="AF45" s="367"/>
      <c r="AG45" s="367"/>
    </row>
    <row r="46" spans="1:36" ht="24.75" customHeight="1" x14ac:dyDescent="0.25">
      <c r="A46" s="387"/>
      <c r="B46" s="204" t="s">
        <v>12</v>
      </c>
      <c r="C46" s="213"/>
      <c r="D46" s="186">
        <f t="shared" si="34"/>
        <v>15026.355</v>
      </c>
      <c r="E46" s="186">
        <f t="shared" si="34"/>
        <v>80990.743000000002</v>
      </c>
      <c r="F46" s="182">
        <f t="shared" si="32"/>
        <v>5.3899127898948214</v>
      </c>
      <c r="G46" s="206">
        <f t="shared" si="35"/>
        <v>0</v>
      </c>
      <c r="H46" s="206">
        <f t="shared" si="35"/>
        <v>0</v>
      </c>
      <c r="I46" s="182"/>
      <c r="J46" s="181">
        <f t="shared" si="36"/>
        <v>1160.57</v>
      </c>
      <c r="K46" s="181">
        <f t="shared" si="36"/>
        <v>5210.7529999999997</v>
      </c>
      <c r="L46" s="182">
        <f t="shared" si="37"/>
        <v>4.4898222425187626</v>
      </c>
      <c r="M46" s="181">
        <f t="shared" si="38"/>
        <v>1409.25</v>
      </c>
      <c r="N46" s="181">
        <f t="shared" si="38"/>
        <v>4270.9110000000001</v>
      </c>
      <c r="O46" s="182">
        <f t="shared" si="43"/>
        <v>3.0306269292176689</v>
      </c>
      <c r="P46" s="181">
        <f t="shared" si="44"/>
        <v>0</v>
      </c>
      <c r="Q46" s="186">
        <f t="shared" si="44"/>
        <v>0</v>
      </c>
      <c r="R46" s="181">
        <f t="shared" si="40"/>
        <v>17596.174999999999</v>
      </c>
      <c r="S46" s="181">
        <f t="shared" si="40"/>
        <v>90472.407000000007</v>
      </c>
      <c r="T46" s="176">
        <f t="shared" si="12"/>
        <v>5.1415950909785799</v>
      </c>
      <c r="U46" s="176">
        <f t="shared" si="13"/>
        <v>6.1699141091742957</v>
      </c>
      <c r="V46" s="16"/>
      <c r="W46" s="16"/>
      <c r="X46" s="70"/>
      <c r="Y46" s="70"/>
      <c r="AB46" s="367"/>
      <c r="AC46" s="367"/>
      <c r="AD46" s="367"/>
      <c r="AE46" s="367"/>
      <c r="AF46" s="367"/>
      <c r="AG46" s="367"/>
    </row>
    <row r="47" spans="1:36" ht="24.75" customHeight="1" x14ac:dyDescent="0.25">
      <c r="A47" s="387"/>
      <c r="B47" s="204" t="s">
        <v>13</v>
      </c>
      <c r="C47" s="213"/>
      <c r="D47" s="186">
        <f t="shared" si="34"/>
        <v>64.869</v>
      </c>
      <c r="E47" s="186">
        <f t="shared" si="34"/>
        <v>316.80399999999997</v>
      </c>
      <c r="F47" s="182">
        <f t="shared" si="32"/>
        <v>4.8837503275832832</v>
      </c>
      <c r="G47" s="206">
        <f t="shared" si="35"/>
        <v>0</v>
      </c>
      <c r="H47" s="206">
        <f t="shared" si="35"/>
        <v>0</v>
      </c>
      <c r="I47" s="182"/>
      <c r="J47" s="181">
        <f t="shared" si="36"/>
        <v>0</v>
      </c>
      <c r="K47" s="181">
        <f t="shared" si="36"/>
        <v>0</v>
      </c>
      <c r="L47" s="182"/>
      <c r="M47" s="181">
        <f t="shared" si="38"/>
        <v>0</v>
      </c>
      <c r="N47" s="181">
        <f t="shared" si="38"/>
        <v>0</v>
      </c>
      <c r="O47" s="182"/>
      <c r="P47" s="181">
        <f t="shared" si="44"/>
        <v>0</v>
      </c>
      <c r="Q47" s="186">
        <f t="shared" si="44"/>
        <v>0</v>
      </c>
      <c r="R47" s="181">
        <f t="shared" si="40"/>
        <v>64.869</v>
      </c>
      <c r="S47" s="181">
        <f t="shared" si="40"/>
        <v>316.80399999999997</v>
      </c>
      <c r="T47" s="176">
        <f t="shared" si="12"/>
        <v>4.8837503275832832</v>
      </c>
      <c r="U47" s="176">
        <f t="shared" si="13"/>
        <v>5.8605003930999393</v>
      </c>
      <c r="V47" s="16"/>
      <c r="W47" s="16"/>
      <c r="X47" s="70"/>
      <c r="Y47" s="70"/>
    </row>
    <row r="48" spans="1:36" x14ac:dyDescent="0.25">
      <c r="E48" s="48"/>
      <c r="J48" s="48"/>
      <c r="K48" s="48"/>
      <c r="M48" s="48"/>
      <c r="N48" s="48"/>
      <c r="R48" s="48"/>
      <c r="S48" s="70"/>
      <c r="T48" s="70"/>
      <c r="U48" s="70"/>
    </row>
    <row r="49" spans="1:21" ht="21.75" customHeight="1" x14ac:dyDescent="0.25">
      <c r="B49" s="67"/>
      <c r="C49"/>
      <c r="R49" s="48"/>
      <c r="S49" s="388"/>
      <c r="T49" s="388"/>
      <c r="U49" s="388"/>
    </row>
    <row r="50" spans="1:21" s="22" customFormat="1" ht="18.75" x14ac:dyDescent="0.3">
      <c r="A50" s="21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ht="18.75" x14ac:dyDescent="0.3">
      <c r="A51" s="21"/>
      <c r="C51"/>
    </row>
    <row r="53" spans="1:21" x14ac:dyDescent="0.25">
      <c r="C53"/>
    </row>
    <row r="54" spans="1:21" x14ac:dyDescent="0.25">
      <c r="R54" s="48"/>
    </row>
  </sheetData>
  <mergeCells count="18">
    <mergeCell ref="S49:U49"/>
    <mergeCell ref="R1:T1"/>
    <mergeCell ref="X2:Y2"/>
    <mergeCell ref="Z2:AA2"/>
    <mergeCell ref="B4:B5"/>
    <mergeCell ref="C4:C5"/>
    <mergeCell ref="D4:F4"/>
    <mergeCell ref="G4:I4"/>
    <mergeCell ref="J4:L4"/>
    <mergeCell ref="M4:O4"/>
    <mergeCell ref="S3:T3"/>
    <mergeCell ref="X4:AC4"/>
    <mergeCell ref="B2:U2"/>
    <mergeCell ref="AE4:AJ4"/>
    <mergeCell ref="A6:A38"/>
    <mergeCell ref="A41:A47"/>
    <mergeCell ref="AB43:AG46"/>
    <mergeCell ref="R4:U4"/>
  </mergeCells>
  <dataValidations count="1">
    <dataValidation type="decimal" allowBlank="1" showErrorMessage="1" errorTitle="Ошибка" error="Допускается ввод только действительных чисел!" sqref="G30:H34 V39:AC39 AE6:AH13 G22:H28 J30:K38 E40 X35:X37 AE15:AH38 I41:I47 O41:O47 X15:AA34 J6:J13 R39:S39 AE39:AJ39 F40:F47 D22:D30 G38 O29:Q29 D38:D40 K6:K28 L41:L47 J15:J28 G29:L29 E39:O39 E22:E3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7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L56"/>
  <sheetViews>
    <sheetView zoomScale="80" zoomScaleNormal="80" zoomScaleSheetLayoutView="9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Z39" sqref="Z39:AL39"/>
    </sheetView>
  </sheetViews>
  <sheetFormatPr defaultRowHeight="15" x14ac:dyDescent="0.25"/>
  <cols>
    <col min="1" max="1" width="2" customWidth="1"/>
    <col min="2" max="2" width="47.28515625" customWidth="1"/>
    <col min="3" max="3" width="8.7109375" style="3" customWidth="1"/>
    <col min="4" max="5" width="14.85546875" customWidth="1"/>
    <col min="6" max="6" width="14.7109375" customWidth="1"/>
    <col min="7" max="7" width="14.85546875" customWidth="1"/>
    <col min="8" max="12" width="15.140625" customWidth="1"/>
    <col min="13" max="14" width="15.42578125" customWidth="1"/>
    <col min="15" max="18" width="15.140625" customWidth="1"/>
    <col min="19" max="19" width="15.42578125" customWidth="1"/>
    <col min="20" max="20" width="15.5703125" customWidth="1"/>
    <col min="21" max="21" width="15" customWidth="1"/>
    <col min="22" max="22" width="15.42578125" customWidth="1"/>
    <col min="23" max="24" width="14.85546875" customWidth="1"/>
    <col min="25" max="25" width="29.7109375" customWidth="1"/>
    <col min="26" max="26" width="14.85546875" customWidth="1"/>
    <col min="27" max="27" width="14" customWidth="1"/>
    <col min="28" max="28" width="11.42578125" customWidth="1"/>
    <col min="29" max="29" width="15.7109375" customWidth="1"/>
    <col min="30" max="30" width="14.28515625" customWidth="1"/>
    <col min="31" max="31" width="14.7109375" customWidth="1"/>
    <col min="32" max="32" width="12" customWidth="1"/>
    <col min="33" max="36" width="14.5703125" customWidth="1"/>
    <col min="37" max="37" width="15.42578125" customWidth="1"/>
    <col min="38" max="38" width="14.28515625" customWidth="1"/>
  </cols>
  <sheetData>
    <row r="1" spans="1:38" ht="15.75" x14ac:dyDescent="0.25">
      <c r="U1" s="379" t="s">
        <v>71</v>
      </c>
      <c r="V1" s="379"/>
      <c r="W1" s="379"/>
    </row>
    <row r="2" spans="1:38" s="112" customFormat="1" ht="88.5" customHeight="1" x14ac:dyDescent="0.25">
      <c r="B2" s="381" t="s">
        <v>86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2"/>
      <c r="Z2" s="372">
        <v>3</v>
      </c>
      <c r="AA2" s="372"/>
      <c r="AB2" s="373">
        <v>5</v>
      </c>
      <c r="AC2" s="373"/>
    </row>
    <row r="3" spans="1:38" ht="24" thickBot="1" x14ac:dyDescent="0.3">
      <c r="V3" s="393"/>
      <c r="W3" s="393"/>
      <c r="X3" s="225"/>
      <c r="Y3" s="17"/>
      <c r="Z3" s="17"/>
      <c r="AA3" s="17"/>
      <c r="AB3" s="17"/>
      <c r="AC3" s="17"/>
      <c r="AD3" s="17"/>
      <c r="AE3" s="17"/>
    </row>
    <row r="4" spans="1:38" ht="40.5" customHeight="1" thickBot="1" x14ac:dyDescent="0.3">
      <c r="B4" s="374" t="s">
        <v>2</v>
      </c>
      <c r="C4" s="375" t="s">
        <v>0</v>
      </c>
      <c r="D4" s="376" t="s">
        <v>3</v>
      </c>
      <c r="E4" s="377"/>
      <c r="F4" s="377"/>
      <c r="G4" s="377" t="s">
        <v>4</v>
      </c>
      <c r="H4" s="377"/>
      <c r="I4" s="377"/>
      <c r="J4" s="377" t="s">
        <v>16</v>
      </c>
      <c r="K4" s="377"/>
      <c r="L4" s="377"/>
      <c r="M4" s="377"/>
      <c r="N4" s="377"/>
      <c r="O4" s="377" t="s">
        <v>19</v>
      </c>
      <c r="P4" s="377"/>
      <c r="Q4" s="377"/>
      <c r="R4" s="377"/>
      <c r="S4" s="377"/>
      <c r="T4" s="377"/>
      <c r="U4" s="394" t="s">
        <v>26</v>
      </c>
      <c r="V4" s="395"/>
      <c r="W4" s="395"/>
      <c r="X4" s="396"/>
      <c r="Y4" s="18"/>
      <c r="Z4" s="368" t="s">
        <v>16</v>
      </c>
      <c r="AA4" s="369"/>
      <c r="AB4" s="369"/>
      <c r="AC4" s="369"/>
      <c r="AD4" s="369"/>
      <c r="AE4" s="370"/>
      <c r="AG4" s="368" t="s">
        <v>19</v>
      </c>
      <c r="AH4" s="369"/>
      <c r="AI4" s="369"/>
      <c r="AJ4" s="369"/>
      <c r="AK4" s="369"/>
      <c r="AL4" s="370"/>
    </row>
    <row r="5" spans="1:38" ht="61.5" customHeight="1" thickBot="1" x14ac:dyDescent="0.3">
      <c r="B5" s="374"/>
      <c r="C5" s="375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87</v>
      </c>
      <c r="L5" s="163" t="s">
        <v>88</v>
      </c>
      <c r="M5" s="265" t="s">
        <v>23</v>
      </c>
      <c r="N5" s="164" t="s">
        <v>30</v>
      </c>
      <c r="O5" s="162" t="s">
        <v>24</v>
      </c>
      <c r="P5" s="163" t="s">
        <v>87</v>
      </c>
      <c r="Q5" s="268" t="s">
        <v>91</v>
      </c>
      <c r="R5" s="163" t="s">
        <v>88</v>
      </c>
      <c r="S5" s="163" t="s">
        <v>23</v>
      </c>
      <c r="T5" s="164" t="s">
        <v>30</v>
      </c>
      <c r="U5" s="167" t="s">
        <v>24</v>
      </c>
      <c r="V5" s="163" t="s">
        <v>23</v>
      </c>
      <c r="W5" s="164" t="s">
        <v>69</v>
      </c>
      <c r="X5" s="164" t="s">
        <v>81</v>
      </c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8" ht="36" x14ac:dyDescent="0.25">
      <c r="A6" s="371"/>
      <c r="B6" s="168" t="s">
        <v>1</v>
      </c>
      <c r="C6" s="169">
        <v>100</v>
      </c>
      <c r="D6" s="170">
        <v>0</v>
      </c>
      <c r="E6" s="170">
        <v>0</v>
      </c>
      <c r="F6" s="171"/>
      <c r="G6" s="174">
        <v>0</v>
      </c>
      <c r="H6" s="174">
        <v>0</v>
      </c>
      <c r="I6" s="255"/>
      <c r="J6" s="174">
        <f>SUM(J7:J13)</f>
        <v>546.43799999999999</v>
      </c>
      <c r="K6" s="174">
        <f t="shared" ref="K6:M6" si="0">SUM(K7:K13)</f>
        <v>1503.0319999999999</v>
      </c>
      <c r="L6" s="174">
        <f t="shared" si="0"/>
        <v>1230.1659999999999</v>
      </c>
      <c r="M6" s="174">
        <f t="shared" si="0"/>
        <v>2733.1979999999999</v>
      </c>
      <c r="N6" s="176">
        <f t="shared" ref="N6:N13" si="1">M6/J6</f>
        <v>5.0018446740526832</v>
      </c>
      <c r="O6" s="174">
        <f>SUM(O7:O13)</f>
        <v>0</v>
      </c>
      <c r="P6" s="174">
        <f t="shared" ref="P6:Q6" si="2">SUM(P7:P13)</f>
        <v>0</v>
      </c>
      <c r="Q6" s="174">
        <f t="shared" si="2"/>
        <v>0</v>
      </c>
      <c r="R6" s="174">
        <f t="shared" ref="R6:S6" si="3">SUM(R7:R13)</f>
        <v>0</v>
      </c>
      <c r="S6" s="174">
        <f t="shared" si="3"/>
        <v>0</v>
      </c>
      <c r="T6" s="176" t="e">
        <f t="shared" ref="T6:T15" si="4">S6/O6</f>
        <v>#DIV/0!</v>
      </c>
      <c r="U6" s="174">
        <f>O6+J6+G6+D6</f>
        <v>546.43799999999999</v>
      </c>
      <c r="V6" s="175">
        <f t="shared" ref="V6:V47" si="5">S6+M6+H6+E6</f>
        <v>2733.1979999999999</v>
      </c>
      <c r="W6" s="176">
        <f>V6/U6</f>
        <v>5.0018446740526832</v>
      </c>
      <c r="X6" s="219">
        <f>W6*1.2</f>
        <v>6.0022136088632196</v>
      </c>
      <c r="Y6" s="12"/>
      <c r="Z6" s="50">
        <v>546.43799999999999</v>
      </c>
      <c r="AA6" s="50">
        <v>1503.0319999999999</v>
      </c>
      <c r="AB6" s="50">
        <f t="shared" ref="AB6" si="6">SUM(AB7:AB13)</f>
        <v>1.395</v>
      </c>
      <c r="AC6" s="50">
        <v>1230.1659999999999</v>
      </c>
      <c r="AD6" s="19">
        <f t="shared" ref="AD6:AD13" si="7">Z6</f>
        <v>546.43799999999999</v>
      </c>
      <c r="AE6" s="19">
        <f t="shared" ref="AE6:AE13" si="8">AA6+AC6</f>
        <v>2733.1979999999999</v>
      </c>
      <c r="AF6" s="48"/>
      <c r="AG6" s="86">
        <v>0</v>
      </c>
      <c r="AH6" s="86">
        <v>0</v>
      </c>
      <c r="AI6" s="86">
        <v>0</v>
      </c>
      <c r="AJ6" s="86">
        <v>0</v>
      </c>
      <c r="AK6" s="4">
        <f>AG6</f>
        <v>0</v>
      </c>
      <c r="AL6" s="87">
        <f>AH6+AJ6</f>
        <v>0</v>
      </c>
    </row>
    <row r="7" spans="1:38" ht="15.75" x14ac:dyDescent="0.25">
      <c r="A7" s="371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257"/>
      <c r="J7" s="181">
        <v>0</v>
      </c>
      <c r="K7" s="181">
        <v>0</v>
      </c>
      <c r="L7" s="181">
        <v>0</v>
      </c>
      <c r="M7" s="181">
        <f>K7+L7</f>
        <v>0</v>
      </c>
      <c r="N7" s="176" t="e">
        <f t="shared" si="1"/>
        <v>#DIV/0!</v>
      </c>
      <c r="O7" s="181">
        <v>0</v>
      </c>
      <c r="P7" s="181">
        <v>0</v>
      </c>
      <c r="Q7" s="181">
        <v>0</v>
      </c>
      <c r="R7" s="181">
        <v>0</v>
      </c>
      <c r="S7" s="186">
        <f>R7+P7</f>
        <v>0</v>
      </c>
      <c r="T7" s="182" t="e">
        <f t="shared" si="4"/>
        <v>#DIV/0!</v>
      </c>
      <c r="U7" s="174">
        <f t="shared" ref="U7:U13" si="9">O7+J7+G7+D7</f>
        <v>0</v>
      </c>
      <c r="V7" s="175">
        <f t="shared" si="5"/>
        <v>0</v>
      </c>
      <c r="W7" s="176" t="e">
        <f t="shared" ref="W7:W47" si="10">V7/U7</f>
        <v>#DIV/0!</v>
      </c>
      <c r="X7" s="219" t="e">
        <f t="shared" ref="X7:X47" si="11">W7*1.2</f>
        <v>#DIV/0!</v>
      </c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7"/>
        <v>0</v>
      </c>
      <c r="AE7" s="19">
        <f t="shared" si="8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29" si="12">AG7</f>
        <v>0</v>
      </c>
      <c r="AL7" s="87">
        <f t="shared" ref="AL7:AL29" si="13">AH7+AJ7</f>
        <v>0</v>
      </c>
    </row>
    <row r="8" spans="1:38" ht="15.75" x14ac:dyDescent="0.25">
      <c r="A8" s="371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257"/>
      <c r="J8" s="181">
        <v>0</v>
      </c>
      <c r="K8" s="181">
        <v>0</v>
      </c>
      <c r="L8" s="181">
        <v>0</v>
      </c>
      <c r="M8" s="181">
        <f t="shared" ref="M8:M29" si="14">K8+L8</f>
        <v>0</v>
      </c>
      <c r="N8" s="176" t="e">
        <f t="shared" si="1"/>
        <v>#DIV/0!</v>
      </c>
      <c r="O8" s="181">
        <v>0</v>
      </c>
      <c r="P8" s="181">
        <v>0</v>
      </c>
      <c r="Q8" s="181">
        <v>0</v>
      </c>
      <c r="R8" s="181">
        <v>0</v>
      </c>
      <c r="S8" s="186">
        <f t="shared" ref="S8:S38" si="15">R8+P8</f>
        <v>0</v>
      </c>
      <c r="T8" s="182" t="e">
        <f t="shared" si="4"/>
        <v>#DIV/0!</v>
      </c>
      <c r="U8" s="174">
        <f t="shared" si="9"/>
        <v>0</v>
      </c>
      <c r="V8" s="175">
        <f t="shared" si="5"/>
        <v>0</v>
      </c>
      <c r="W8" s="176" t="e">
        <f t="shared" si="10"/>
        <v>#DIV/0!</v>
      </c>
      <c r="X8" s="219" t="e">
        <f t="shared" si="11"/>
        <v>#DIV/0!</v>
      </c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7"/>
        <v>0</v>
      </c>
      <c r="AE8" s="19">
        <f t="shared" si="8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12"/>
        <v>0</v>
      </c>
      <c r="AL8" s="87">
        <f t="shared" si="13"/>
        <v>0</v>
      </c>
    </row>
    <row r="9" spans="1:38" ht="15.75" x14ac:dyDescent="0.25">
      <c r="A9" s="371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257"/>
      <c r="J9" s="181">
        <v>0</v>
      </c>
      <c r="K9" s="181">
        <v>0</v>
      </c>
      <c r="L9" s="181">
        <v>0</v>
      </c>
      <c r="M9" s="181">
        <f t="shared" si="14"/>
        <v>0</v>
      </c>
      <c r="N9" s="176" t="e">
        <f t="shared" si="1"/>
        <v>#DIV/0!</v>
      </c>
      <c r="O9" s="181">
        <v>0</v>
      </c>
      <c r="P9" s="181">
        <v>0</v>
      </c>
      <c r="Q9" s="181">
        <v>0</v>
      </c>
      <c r="R9" s="181">
        <v>0</v>
      </c>
      <c r="S9" s="186">
        <f t="shared" si="15"/>
        <v>0</v>
      </c>
      <c r="T9" s="182" t="e">
        <f t="shared" si="4"/>
        <v>#DIV/0!</v>
      </c>
      <c r="U9" s="174">
        <f t="shared" si="9"/>
        <v>0</v>
      </c>
      <c r="V9" s="175">
        <f t="shared" si="5"/>
        <v>0</v>
      </c>
      <c r="W9" s="176" t="e">
        <f t="shared" si="10"/>
        <v>#DIV/0!</v>
      </c>
      <c r="X9" s="219" t="e">
        <f t="shared" si="11"/>
        <v>#DIV/0!</v>
      </c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7"/>
        <v>0</v>
      </c>
      <c r="AE9" s="19">
        <f t="shared" si="8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12"/>
        <v>0</v>
      </c>
      <c r="AL9" s="87">
        <f t="shared" si="13"/>
        <v>0</v>
      </c>
    </row>
    <row r="10" spans="1:38" ht="15.75" x14ac:dyDescent="0.25">
      <c r="A10" s="371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257"/>
      <c r="J10" s="181">
        <v>546.43799999999999</v>
      </c>
      <c r="K10" s="181">
        <v>1503.0319999999999</v>
      </c>
      <c r="L10" s="181">
        <v>1230.1659999999999</v>
      </c>
      <c r="M10" s="181">
        <f t="shared" si="14"/>
        <v>2733.1979999999999</v>
      </c>
      <c r="N10" s="176">
        <f t="shared" si="1"/>
        <v>5.0018446740526832</v>
      </c>
      <c r="O10" s="181">
        <v>0</v>
      </c>
      <c r="P10" s="181">
        <v>0</v>
      </c>
      <c r="Q10" s="181">
        <v>0</v>
      </c>
      <c r="R10" s="181">
        <v>0</v>
      </c>
      <c r="S10" s="186">
        <f t="shared" si="15"/>
        <v>0</v>
      </c>
      <c r="T10" s="182" t="e">
        <f t="shared" si="4"/>
        <v>#DIV/0!</v>
      </c>
      <c r="U10" s="174">
        <f t="shared" si="9"/>
        <v>546.43799999999999</v>
      </c>
      <c r="V10" s="175">
        <f t="shared" si="5"/>
        <v>2733.1979999999999</v>
      </c>
      <c r="W10" s="176">
        <f t="shared" si="10"/>
        <v>5.0018446740526832</v>
      </c>
      <c r="X10" s="219">
        <f t="shared" si="11"/>
        <v>6.0022136088632196</v>
      </c>
      <c r="Y10" s="12"/>
      <c r="Z10" s="51">
        <v>546.43799999999999</v>
      </c>
      <c r="AA10" s="51">
        <v>1503.0319999999999</v>
      </c>
      <c r="AB10" s="51">
        <v>1.395</v>
      </c>
      <c r="AC10" s="51">
        <v>1230.1659999999999</v>
      </c>
      <c r="AD10" s="19">
        <f t="shared" si="7"/>
        <v>546.43799999999999</v>
      </c>
      <c r="AE10" s="19">
        <f t="shared" si="8"/>
        <v>2733.1979999999999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12"/>
        <v>0</v>
      </c>
      <c r="AL10" s="87">
        <f t="shared" si="13"/>
        <v>0</v>
      </c>
    </row>
    <row r="11" spans="1:38" ht="15.75" x14ac:dyDescent="0.25">
      <c r="A11" s="371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257"/>
      <c r="J11" s="181">
        <v>0</v>
      </c>
      <c r="K11" s="181">
        <v>0</v>
      </c>
      <c r="L11" s="181">
        <v>0</v>
      </c>
      <c r="M11" s="181">
        <f t="shared" si="14"/>
        <v>0</v>
      </c>
      <c r="N11" s="176" t="e">
        <f t="shared" si="1"/>
        <v>#DIV/0!</v>
      </c>
      <c r="O11" s="181">
        <v>0</v>
      </c>
      <c r="P11" s="181">
        <v>0</v>
      </c>
      <c r="Q11" s="181">
        <v>0</v>
      </c>
      <c r="R11" s="181">
        <v>0</v>
      </c>
      <c r="S11" s="186">
        <f t="shared" si="15"/>
        <v>0</v>
      </c>
      <c r="T11" s="182" t="e">
        <f t="shared" si="4"/>
        <v>#DIV/0!</v>
      </c>
      <c r="U11" s="174">
        <f t="shared" si="9"/>
        <v>0</v>
      </c>
      <c r="V11" s="175">
        <f t="shared" si="5"/>
        <v>0</v>
      </c>
      <c r="W11" s="176" t="e">
        <f t="shared" si="10"/>
        <v>#DIV/0!</v>
      </c>
      <c r="X11" s="219" t="e">
        <f t="shared" si="11"/>
        <v>#DIV/0!</v>
      </c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7"/>
        <v>0</v>
      </c>
      <c r="AE11" s="19">
        <f t="shared" si="8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12"/>
        <v>0</v>
      </c>
      <c r="AL11" s="87">
        <f t="shared" si="13"/>
        <v>0</v>
      </c>
    </row>
    <row r="12" spans="1:38" ht="15.75" x14ac:dyDescent="0.25">
      <c r="A12" s="371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257"/>
      <c r="J12" s="181">
        <v>0</v>
      </c>
      <c r="K12" s="181">
        <v>0</v>
      </c>
      <c r="L12" s="181">
        <v>0</v>
      </c>
      <c r="M12" s="181">
        <f t="shared" si="14"/>
        <v>0</v>
      </c>
      <c r="N12" s="176" t="e">
        <f t="shared" si="1"/>
        <v>#DIV/0!</v>
      </c>
      <c r="O12" s="181">
        <v>0</v>
      </c>
      <c r="P12" s="181">
        <v>0</v>
      </c>
      <c r="Q12" s="181">
        <v>0</v>
      </c>
      <c r="R12" s="181">
        <v>0</v>
      </c>
      <c r="S12" s="186">
        <f t="shared" si="15"/>
        <v>0</v>
      </c>
      <c r="T12" s="182" t="e">
        <f t="shared" si="4"/>
        <v>#DIV/0!</v>
      </c>
      <c r="U12" s="174">
        <f t="shared" si="9"/>
        <v>0</v>
      </c>
      <c r="V12" s="175">
        <f t="shared" si="5"/>
        <v>0</v>
      </c>
      <c r="W12" s="176" t="e">
        <f t="shared" si="10"/>
        <v>#DIV/0!</v>
      </c>
      <c r="X12" s="219" t="e">
        <f t="shared" si="11"/>
        <v>#DIV/0!</v>
      </c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7"/>
        <v>0</v>
      </c>
      <c r="AE12" s="19">
        <f t="shared" si="8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12"/>
        <v>0</v>
      </c>
      <c r="AL12" s="87">
        <f t="shared" si="13"/>
        <v>0</v>
      </c>
    </row>
    <row r="13" spans="1:38" ht="15.75" x14ac:dyDescent="0.25">
      <c r="A13" s="371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256"/>
      <c r="J13" s="181">
        <v>0</v>
      </c>
      <c r="K13" s="181">
        <v>0</v>
      </c>
      <c r="L13" s="181">
        <v>0</v>
      </c>
      <c r="M13" s="181">
        <f t="shared" si="14"/>
        <v>0</v>
      </c>
      <c r="N13" s="176" t="e">
        <f t="shared" si="1"/>
        <v>#DIV/0!</v>
      </c>
      <c r="O13" s="181">
        <v>0</v>
      </c>
      <c r="P13" s="181">
        <v>0</v>
      </c>
      <c r="Q13" s="181">
        <v>0</v>
      </c>
      <c r="R13" s="181">
        <v>0</v>
      </c>
      <c r="S13" s="186">
        <f t="shared" si="15"/>
        <v>0</v>
      </c>
      <c r="T13" s="181" t="e">
        <f t="shared" si="4"/>
        <v>#DIV/0!</v>
      </c>
      <c r="U13" s="174">
        <f t="shared" si="9"/>
        <v>0</v>
      </c>
      <c r="V13" s="175">
        <f t="shared" si="5"/>
        <v>0</v>
      </c>
      <c r="W13" s="176" t="e">
        <f t="shared" si="10"/>
        <v>#DIV/0!</v>
      </c>
      <c r="X13" s="219" t="e">
        <f t="shared" si="11"/>
        <v>#DIV/0!</v>
      </c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7"/>
        <v>0</v>
      </c>
      <c r="AE13" s="19">
        <f t="shared" si="8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12"/>
        <v>0</v>
      </c>
      <c r="AL13" s="87">
        <f t="shared" si="13"/>
        <v>0</v>
      </c>
    </row>
    <row r="14" spans="1:38" ht="36" x14ac:dyDescent="0.25">
      <c r="A14" s="371"/>
      <c r="B14" s="168" t="s">
        <v>17</v>
      </c>
      <c r="C14" s="169">
        <v>200</v>
      </c>
      <c r="D14" s="184">
        <v>0</v>
      </c>
      <c r="E14" s="184">
        <v>0</v>
      </c>
      <c r="F14" s="176"/>
      <c r="G14" s="184">
        <f>SUM(G15:G21)</f>
        <v>0</v>
      </c>
      <c r="H14" s="184">
        <f>SUM(H15:H21)</f>
        <v>0</v>
      </c>
      <c r="I14" s="254"/>
      <c r="J14" s="170">
        <f>SUM(J15:J21)</f>
        <v>10139.041999999998</v>
      </c>
      <c r="K14" s="170">
        <f t="shared" ref="K14:M14" si="16">SUM(K15:K21)</f>
        <v>34790.04</v>
      </c>
      <c r="L14" s="170">
        <f t="shared" si="16"/>
        <v>15978.014999999999</v>
      </c>
      <c r="M14" s="170">
        <f t="shared" si="16"/>
        <v>50768.055</v>
      </c>
      <c r="N14" s="176">
        <f>M14/J14</f>
        <v>5.0071846038314085</v>
      </c>
      <c r="O14" s="174">
        <f>SUM(O15:O21)</f>
        <v>13485.437000000002</v>
      </c>
      <c r="P14" s="174">
        <f t="shared" ref="P14:Q14" si="17">SUM(P15:P21)</f>
        <v>26394.815000000002</v>
      </c>
      <c r="Q14" s="174">
        <f t="shared" si="17"/>
        <v>14.224999999999998</v>
      </c>
      <c r="R14" s="174">
        <f t="shared" ref="R14:S14" si="18">SUM(R15:R21)</f>
        <v>12872.182999999999</v>
      </c>
      <c r="S14" s="174">
        <f t="shared" si="18"/>
        <v>39266.998</v>
      </c>
      <c r="T14" s="176">
        <f t="shared" si="4"/>
        <v>2.9118076040101624</v>
      </c>
      <c r="U14" s="174">
        <f t="shared" ref="U14:U29" si="19">O14+J14+G14+D14</f>
        <v>23624.478999999999</v>
      </c>
      <c r="V14" s="175">
        <f t="shared" si="5"/>
        <v>90035.053</v>
      </c>
      <c r="W14" s="176">
        <f t="shared" si="10"/>
        <v>3.811091580051353</v>
      </c>
      <c r="X14" s="219">
        <f t="shared" si="11"/>
        <v>4.5733098960616232</v>
      </c>
      <c r="Y14" s="12"/>
      <c r="Z14" s="69">
        <v>10139.041999999998</v>
      </c>
      <c r="AA14" s="69">
        <v>34790.04</v>
      </c>
      <c r="AB14" s="69">
        <f t="shared" ref="AB14" si="20">SUM(AB15:AB21)</f>
        <v>18.117999999999999</v>
      </c>
      <c r="AC14" s="69">
        <v>15978.014999999999</v>
      </c>
      <c r="AD14" s="19">
        <f>Z14</f>
        <v>10139.041999999998</v>
      </c>
      <c r="AE14" s="19">
        <f>AA14+AC14</f>
        <v>50768.055</v>
      </c>
      <c r="AF14" s="48"/>
      <c r="AG14" s="69">
        <v>13485.437000000002</v>
      </c>
      <c r="AH14" s="69">
        <v>26394.815000000002</v>
      </c>
      <c r="AI14" s="69">
        <v>14.224999999999998</v>
      </c>
      <c r="AJ14" s="69">
        <v>12872.182999999999</v>
      </c>
      <c r="AK14" s="4">
        <f t="shared" si="12"/>
        <v>13485.437000000002</v>
      </c>
      <c r="AL14" s="87">
        <f>AH14+AJ14</f>
        <v>39266.998</v>
      </c>
    </row>
    <row r="15" spans="1:38" ht="15.75" x14ac:dyDescent="0.25">
      <c r="A15" s="371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257"/>
      <c r="J15" s="181">
        <v>823.76800000000003</v>
      </c>
      <c r="K15" s="181">
        <v>2584.2460000000001</v>
      </c>
      <c r="L15" s="181">
        <v>1273.8999999999999</v>
      </c>
      <c r="M15" s="181">
        <f t="shared" si="14"/>
        <v>3858.1459999999997</v>
      </c>
      <c r="N15" s="182">
        <f t="shared" ref="N15:N26" si="21">M15/J15</f>
        <v>4.6835346845228267</v>
      </c>
      <c r="O15" s="181">
        <v>0</v>
      </c>
      <c r="P15" s="181">
        <v>0</v>
      </c>
      <c r="Q15" s="181">
        <v>0</v>
      </c>
      <c r="R15" s="181">
        <v>0</v>
      </c>
      <c r="S15" s="186">
        <f t="shared" si="15"/>
        <v>0</v>
      </c>
      <c r="T15" s="182" t="e">
        <f t="shared" si="4"/>
        <v>#DIV/0!</v>
      </c>
      <c r="U15" s="187">
        <f t="shared" si="19"/>
        <v>823.76800000000003</v>
      </c>
      <c r="V15" s="175">
        <f t="shared" si="5"/>
        <v>3858.1459999999997</v>
      </c>
      <c r="W15" s="176">
        <f t="shared" si="10"/>
        <v>4.6835346845228267</v>
      </c>
      <c r="X15" s="219">
        <f t="shared" si="11"/>
        <v>5.6202416214273923</v>
      </c>
      <c r="Y15" s="13"/>
      <c r="Z15" s="68">
        <v>823.76800000000003</v>
      </c>
      <c r="AA15" s="68">
        <v>2584.2460000000001</v>
      </c>
      <c r="AB15" s="52">
        <v>1.4450000000000001</v>
      </c>
      <c r="AC15" s="52">
        <v>1273.8999999999999</v>
      </c>
      <c r="AD15" s="19">
        <f t="shared" ref="AD15:AD29" si="22">Z15</f>
        <v>823.76800000000003</v>
      </c>
      <c r="AE15" s="19">
        <f>AA15+AC15</f>
        <v>3858.1459999999997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12"/>
        <v>0</v>
      </c>
      <c r="AL15" s="87">
        <f>AH15+AJ15</f>
        <v>0</v>
      </c>
    </row>
    <row r="16" spans="1:38" ht="15.75" x14ac:dyDescent="0.25">
      <c r="A16" s="371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257"/>
      <c r="J16" s="181">
        <v>0</v>
      </c>
      <c r="K16" s="181">
        <v>0</v>
      </c>
      <c r="L16" s="181">
        <v>0</v>
      </c>
      <c r="M16" s="181">
        <f t="shared" si="14"/>
        <v>0</v>
      </c>
      <c r="N16" s="182"/>
      <c r="O16" s="181">
        <v>0</v>
      </c>
      <c r="P16" s="181">
        <v>0</v>
      </c>
      <c r="Q16" s="181">
        <v>0</v>
      </c>
      <c r="R16" s="181">
        <v>0</v>
      </c>
      <c r="S16" s="186">
        <f t="shared" si="15"/>
        <v>0</v>
      </c>
      <c r="T16" s="182"/>
      <c r="U16" s="187">
        <f t="shared" si="19"/>
        <v>0</v>
      </c>
      <c r="V16" s="175">
        <f t="shared" si="5"/>
        <v>0</v>
      </c>
      <c r="W16" s="176" t="e">
        <f t="shared" si="10"/>
        <v>#DIV/0!</v>
      </c>
      <c r="X16" s="219" t="e">
        <f t="shared" si="11"/>
        <v>#DIV/0!</v>
      </c>
      <c r="Y16" s="13"/>
      <c r="Z16" s="68">
        <v>0</v>
      </c>
      <c r="AA16" s="68">
        <v>0</v>
      </c>
      <c r="AB16" s="52">
        <v>0</v>
      </c>
      <c r="AC16" s="52">
        <v>0</v>
      </c>
      <c r="AD16" s="19">
        <f t="shared" si="22"/>
        <v>0</v>
      </c>
      <c r="AE16" s="19">
        <f t="shared" ref="AE16:AE29" si="23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12"/>
        <v>0</v>
      </c>
      <c r="AL16" s="87">
        <f t="shared" si="13"/>
        <v>0</v>
      </c>
    </row>
    <row r="17" spans="1:38" ht="15.75" x14ac:dyDescent="0.25">
      <c r="A17" s="371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257"/>
      <c r="J17" s="181">
        <v>0</v>
      </c>
      <c r="K17" s="181">
        <v>0</v>
      </c>
      <c r="L17" s="181">
        <v>0</v>
      </c>
      <c r="M17" s="181">
        <f t="shared" si="14"/>
        <v>0</v>
      </c>
      <c r="N17" s="182"/>
      <c r="O17" s="181">
        <v>0</v>
      </c>
      <c r="P17" s="181">
        <v>0</v>
      </c>
      <c r="Q17" s="181">
        <v>0</v>
      </c>
      <c r="R17" s="181">
        <v>0</v>
      </c>
      <c r="S17" s="186">
        <f t="shared" si="15"/>
        <v>0</v>
      </c>
      <c r="T17" s="182"/>
      <c r="U17" s="187">
        <f t="shared" si="19"/>
        <v>0</v>
      </c>
      <c r="V17" s="175">
        <f t="shared" si="5"/>
        <v>0</v>
      </c>
      <c r="W17" s="176" t="e">
        <f t="shared" si="10"/>
        <v>#DIV/0!</v>
      </c>
      <c r="X17" s="219" t="e">
        <f t="shared" si="11"/>
        <v>#DIV/0!</v>
      </c>
      <c r="Y17" s="13"/>
      <c r="Z17" s="68">
        <v>0</v>
      </c>
      <c r="AA17" s="68">
        <v>0</v>
      </c>
      <c r="AB17" s="52">
        <v>0</v>
      </c>
      <c r="AC17" s="52">
        <v>0</v>
      </c>
      <c r="AD17" s="19">
        <f t="shared" si="22"/>
        <v>0</v>
      </c>
      <c r="AE17" s="19">
        <f t="shared" si="23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12"/>
        <v>0</v>
      </c>
      <c r="AL17" s="87">
        <f t="shared" si="13"/>
        <v>0</v>
      </c>
    </row>
    <row r="18" spans="1:38" ht="15.75" x14ac:dyDescent="0.25">
      <c r="A18" s="371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257"/>
      <c r="J18" s="181">
        <v>7515.4589999999998</v>
      </c>
      <c r="K18" s="181">
        <v>25618.896000000001</v>
      </c>
      <c r="L18" s="181">
        <v>11907.444</v>
      </c>
      <c r="M18" s="181">
        <f t="shared" si="14"/>
        <v>37526.339999999997</v>
      </c>
      <c r="N18" s="182">
        <f t="shared" si="21"/>
        <v>4.9932199749875554</v>
      </c>
      <c r="O18" s="181">
        <v>6457.3280000000004</v>
      </c>
      <c r="P18" s="181">
        <v>12747.42</v>
      </c>
      <c r="Q18" s="181">
        <v>10.241999999999999</v>
      </c>
      <c r="R18" s="181">
        <v>9359.8689999999988</v>
      </c>
      <c r="S18" s="186">
        <f t="shared" si="15"/>
        <v>22107.288999999997</v>
      </c>
      <c r="T18" s="182">
        <f>S18/O18</f>
        <v>3.4235970358018046</v>
      </c>
      <c r="U18" s="187">
        <f t="shared" si="19"/>
        <v>13972.787</v>
      </c>
      <c r="V18" s="175">
        <f t="shared" si="5"/>
        <v>59633.628999999994</v>
      </c>
      <c r="W18" s="176">
        <f t="shared" si="10"/>
        <v>4.2678406963478359</v>
      </c>
      <c r="X18" s="219">
        <f t="shared" si="11"/>
        <v>5.1214088356174026</v>
      </c>
      <c r="Y18" s="13"/>
      <c r="Z18" s="68">
        <v>7515.4589999999998</v>
      </c>
      <c r="AA18" s="68">
        <v>25618.896000000001</v>
      </c>
      <c r="AB18" s="52">
        <v>13.501999999999999</v>
      </c>
      <c r="AC18" s="52">
        <v>11907.444</v>
      </c>
      <c r="AD18" s="19">
        <f t="shared" si="22"/>
        <v>7515.4589999999998</v>
      </c>
      <c r="AE18" s="19">
        <f t="shared" si="23"/>
        <v>37526.339999999997</v>
      </c>
      <c r="AF18" s="48"/>
      <c r="AG18" s="27">
        <v>6457.3280000000004</v>
      </c>
      <c r="AH18" s="27">
        <v>12747.42</v>
      </c>
      <c r="AI18" s="27">
        <v>10.241999999999999</v>
      </c>
      <c r="AJ18" s="27">
        <v>9359.8689999999988</v>
      </c>
      <c r="AK18" s="4">
        <f t="shared" si="12"/>
        <v>6457.3280000000004</v>
      </c>
      <c r="AL18" s="87">
        <f>AH18+AJ18</f>
        <v>22107.288999999997</v>
      </c>
    </row>
    <row r="19" spans="1:38" ht="15.75" x14ac:dyDescent="0.25">
      <c r="A19" s="371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257"/>
      <c r="J19" s="181">
        <v>734.49599999999998</v>
      </c>
      <c r="K19" s="181">
        <v>2861.2869999999998</v>
      </c>
      <c r="L19" s="181">
        <v>1146.9480000000001</v>
      </c>
      <c r="M19" s="181">
        <f t="shared" si="14"/>
        <v>4008.2349999999997</v>
      </c>
      <c r="N19" s="182">
        <f t="shared" si="21"/>
        <v>5.4571229795669405</v>
      </c>
      <c r="O19" s="181">
        <v>0</v>
      </c>
      <c r="P19" s="181">
        <v>0</v>
      </c>
      <c r="Q19" s="181">
        <v>0</v>
      </c>
      <c r="R19" s="181">
        <v>0</v>
      </c>
      <c r="S19" s="186">
        <f t="shared" si="15"/>
        <v>0</v>
      </c>
      <c r="T19" s="182" t="e">
        <f>S19/O19</f>
        <v>#DIV/0!</v>
      </c>
      <c r="U19" s="187">
        <f t="shared" si="19"/>
        <v>734.49599999999998</v>
      </c>
      <c r="V19" s="175">
        <f t="shared" si="5"/>
        <v>4008.2349999999997</v>
      </c>
      <c r="W19" s="176">
        <f t="shared" si="10"/>
        <v>5.4571229795669405</v>
      </c>
      <c r="X19" s="219">
        <f t="shared" si="11"/>
        <v>6.5485475754803284</v>
      </c>
      <c r="Y19" s="13"/>
      <c r="Z19" s="68">
        <v>734.49599999999998</v>
      </c>
      <c r="AA19" s="68">
        <v>2861.2869999999998</v>
      </c>
      <c r="AB19" s="52">
        <v>1.3</v>
      </c>
      <c r="AC19" s="52">
        <v>1146.9480000000001</v>
      </c>
      <c r="AD19" s="19">
        <f t="shared" si="22"/>
        <v>734.49599999999998</v>
      </c>
      <c r="AE19" s="19">
        <f t="shared" si="23"/>
        <v>4008.2349999999997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12"/>
        <v>0</v>
      </c>
      <c r="AL19" s="87">
        <f>AH19+AJ19</f>
        <v>0</v>
      </c>
    </row>
    <row r="20" spans="1:38" ht="15.75" x14ac:dyDescent="0.25">
      <c r="A20" s="371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257"/>
      <c r="J20" s="181">
        <v>1065.319</v>
      </c>
      <c r="K20" s="181">
        <v>3725.6109999999999</v>
      </c>
      <c r="L20" s="181">
        <v>1649.723</v>
      </c>
      <c r="M20" s="181">
        <f t="shared" si="14"/>
        <v>5375.3339999999998</v>
      </c>
      <c r="N20" s="182">
        <f t="shared" si="21"/>
        <v>5.0457506155433256</v>
      </c>
      <c r="O20" s="181">
        <v>7028.1090000000004</v>
      </c>
      <c r="P20" s="181">
        <v>13647.395</v>
      </c>
      <c r="Q20" s="181">
        <v>3.9829999999999997</v>
      </c>
      <c r="R20" s="181">
        <v>3512.3140000000003</v>
      </c>
      <c r="S20" s="186">
        <f t="shared" si="15"/>
        <v>17159.709000000003</v>
      </c>
      <c r="T20" s="182">
        <f>S20/O20</f>
        <v>2.441582650468284</v>
      </c>
      <c r="U20" s="187">
        <f t="shared" si="19"/>
        <v>8093.4279999999999</v>
      </c>
      <c r="V20" s="175">
        <f t="shared" si="5"/>
        <v>22535.043000000001</v>
      </c>
      <c r="W20" s="176">
        <f t="shared" si="10"/>
        <v>2.7843631894915233</v>
      </c>
      <c r="X20" s="219">
        <f t="shared" si="11"/>
        <v>3.3412358273898279</v>
      </c>
      <c r="Y20" s="13"/>
      <c r="Z20" s="68">
        <v>1065.319</v>
      </c>
      <c r="AA20" s="68">
        <v>3725.6109999999999</v>
      </c>
      <c r="AB20" s="52">
        <v>1.871</v>
      </c>
      <c r="AC20" s="52">
        <v>1649.723</v>
      </c>
      <c r="AD20" s="19">
        <f t="shared" si="22"/>
        <v>1065.319</v>
      </c>
      <c r="AE20" s="19">
        <f t="shared" si="23"/>
        <v>5375.3339999999998</v>
      </c>
      <c r="AF20" s="48"/>
      <c r="AG20" s="27">
        <v>7028.1090000000004</v>
      </c>
      <c r="AH20" s="27">
        <v>13647.395</v>
      </c>
      <c r="AI20" s="27">
        <v>3.9829999999999997</v>
      </c>
      <c r="AJ20" s="27">
        <v>3512.3140000000003</v>
      </c>
      <c r="AK20" s="4">
        <f t="shared" si="12"/>
        <v>7028.1090000000004</v>
      </c>
      <c r="AL20" s="87">
        <f>AH20+AJ20</f>
        <v>17159.709000000003</v>
      </c>
    </row>
    <row r="21" spans="1:38" ht="15.75" x14ac:dyDescent="0.25">
      <c r="A21" s="371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257"/>
      <c r="J21" s="181">
        <v>0</v>
      </c>
      <c r="K21" s="181">
        <v>0</v>
      </c>
      <c r="L21" s="181">
        <v>0</v>
      </c>
      <c r="M21" s="181">
        <f t="shared" si="14"/>
        <v>0</v>
      </c>
      <c r="N21" s="182"/>
      <c r="O21" s="181">
        <v>0</v>
      </c>
      <c r="P21" s="181">
        <v>0</v>
      </c>
      <c r="Q21" s="181">
        <v>0</v>
      </c>
      <c r="R21" s="181">
        <v>0</v>
      </c>
      <c r="S21" s="186">
        <f t="shared" si="15"/>
        <v>0</v>
      </c>
      <c r="T21" s="182"/>
      <c r="U21" s="187">
        <f t="shared" si="19"/>
        <v>0</v>
      </c>
      <c r="V21" s="175">
        <f t="shared" si="5"/>
        <v>0</v>
      </c>
      <c r="W21" s="176" t="e">
        <f t="shared" si="10"/>
        <v>#DIV/0!</v>
      </c>
      <c r="X21" s="219" t="e">
        <f t="shared" si="11"/>
        <v>#DIV/0!</v>
      </c>
      <c r="Y21" s="13"/>
      <c r="Z21" s="68">
        <v>0</v>
      </c>
      <c r="AA21" s="68">
        <v>0</v>
      </c>
      <c r="AB21" s="52">
        <v>0</v>
      </c>
      <c r="AC21" s="52">
        <v>0</v>
      </c>
      <c r="AD21" s="19">
        <f t="shared" si="22"/>
        <v>0</v>
      </c>
      <c r="AE21" s="19">
        <f t="shared" si="23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12"/>
        <v>0</v>
      </c>
      <c r="AL21" s="87">
        <f t="shared" si="13"/>
        <v>0</v>
      </c>
    </row>
    <row r="22" spans="1:38" ht="36" x14ac:dyDescent="0.25">
      <c r="A22" s="371"/>
      <c r="B22" s="168" t="s">
        <v>74</v>
      </c>
      <c r="C22" s="169">
        <v>300</v>
      </c>
      <c r="D22" s="189">
        <f>SUM(D23:D29)</f>
        <v>73008.148000000001</v>
      </c>
      <c r="E22" s="189">
        <f>SUM(E23:E29)</f>
        <v>433937.91100000002</v>
      </c>
      <c r="F22" s="183">
        <f t="shared" ref="F22:F29" si="24">E22/D22</f>
        <v>5.943691531526043</v>
      </c>
      <c r="G22" s="189">
        <f>SUM(G23:G29)</f>
        <v>1198.7610000000002</v>
      </c>
      <c r="H22" s="189">
        <f>SUM(H23:H29)</f>
        <v>6388.1239999999998</v>
      </c>
      <c r="I22" s="176">
        <f>H22/G22</f>
        <v>5.3289387959735084</v>
      </c>
      <c r="J22" s="170">
        <f>J23+J24+J25+J26+J27+J28+J29</f>
        <v>2134.8649999999998</v>
      </c>
      <c r="K22" s="170">
        <f t="shared" ref="K22:M22" si="25">K23+K24+K25+K26+K27+K28+K29</f>
        <v>9148.8410000000003</v>
      </c>
      <c r="L22" s="170">
        <f t="shared" si="25"/>
        <v>2042.7249999999999</v>
      </c>
      <c r="M22" s="170">
        <f t="shared" si="25"/>
        <v>11191.566000000001</v>
      </c>
      <c r="N22" s="176">
        <f t="shared" si="21"/>
        <v>5.2422827672944203</v>
      </c>
      <c r="O22" s="174">
        <f>O23+O24+O25+O26+O27+O28+O29</f>
        <v>3778.1450000000004</v>
      </c>
      <c r="P22" s="174">
        <f t="shared" ref="P22:Q22" si="26">P23+P24+P25+P26+P27+P28+P29</f>
        <v>10162.457999999999</v>
      </c>
      <c r="Q22" s="174">
        <f t="shared" si="26"/>
        <v>5.5270000000000001</v>
      </c>
      <c r="R22" s="174">
        <f t="shared" ref="R22:S22" si="27">R23+R24+R25+R26+R27+R28+R29</f>
        <v>5013.5940000000001</v>
      </c>
      <c r="S22" s="174">
        <f t="shared" si="27"/>
        <v>15176.052</v>
      </c>
      <c r="T22" s="176">
        <f>S22/O22</f>
        <v>4.0167997787273908</v>
      </c>
      <c r="U22" s="174">
        <f t="shared" si="19"/>
        <v>80119.918999999994</v>
      </c>
      <c r="V22" s="175">
        <f t="shared" si="5"/>
        <v>466693.65300000005</v>
      </c>
      <c r="W22" s="176">
        <f t="shared" si="10"/>
        <v>5.8249391515236066</v>
      </c>
      <c r="X22" s="219">
        <f t="shared" si="11"/>
        <v>6.9899269818283276</v>
      </c>
      <c r="Y22" s="12"/>
      <c r="Z22" s="74">
        <v>2134.8649999999998</v>
      </c>
      <c r="AA22" s="74">
        <v>9148.8410000000003</v>
      </c>
      <c r="AB22" s="74">
        <f t="shared" ref="AB22" si="28">SUM(AB23:AB29)</f>
        <v>2.3169999999999997</v>
      </c>
      <c r="AC22" s="74">
        <v>2042.7249999999999</v>
      </c>
      <c r="AD22" s="19">
        <f t="shared" si="22"/>
        <v>2134.8649999999998</v>
      </c>
      <c r="AE22" s="19">
        <f>AA22+AC22</f>
        <v>11191.566000000001</v>
      </c>
      <c r="AF22" s="48"/>
      <c r="AG22" s="74">
        <v>3778.1450000000004</v>
      </c>
      <c r="AH22" s="74">
        <v>10162.457999999999</v>
      </c>
      <c r="AI22" s="74">
        <v>5.5270000000000001</v>
      </c>
      <c r="AJ22" s="74">
        <v>5013.5940000000001</v>
      </c>
      <c r="AK22" s="52">
        <f t="shared" ref="AK22" si="29">AK23+AK24+AK25+AK26+AK27+AK28+AK29</f>
        <v>3778.1450000000004</v>
      </c>
      <c r="AL22" s="87">
        <f>AH22+AJ22</f>
        <v>15176.052</v>
      </c>
    </row>
    <row r="23" spans="1:38" ht="15.75" x14ac:dyDescent="0.25">
      <c r="A23" s="371"/>
      <c r="B23" s="179" t="s">
        <v>7</v>
      </c>
      <c r="C23" s="180">
        <v>311</v>
      </c>
      <c r="D23" s="185">
        <v>6013.2849999999999</v>
      </c>
      <c r="E23" s="185">
        <v>33467.195</v>
      </c>
      <c r="F23" s="183">
        <f t="shared" si="24"/>
        <v>5.5655427939969586</v>
      </c>
      <c r="G23" s="185">
        <v>0</v>
      </c>
      <c r="H23" s="185">
        <v>0</v>
      </c>
      <c r="I23" s="182"/>
      <c r="J23" s="181">
        <v>232.19399999999999</v>
      </c>
      <c r="K23" s="181">
        <v>1023.982</v>
      </c>
      <c r="L23" s="181">
        <v>225.815</v>
      </c>
      <c r="M23" s="181">
        <f t="shared" si="14"/>
        <v>1249.797</v>
      </c>
      <c r="N23" s="182"/>
      <c r="O23" s="181">
        <v>0</v>
      </c>
      <c r="P23" s="181">
        <v>0</v>
      </c>
      <c r="Q23" s="181">
        <v>0</v>
      </c>
      <c r="R23" s="181">
        <v>0</v>
      </c>
      <c r="S23" s="186">
        <f t="shared" si="15"/>
        <v>0</v>
      </c>
      <c r="T23" s="182"/>
      <c r="U23" s="187">
        <f t="shared" si="19"/>
        <v>6245.4790000000003</v>
      </c>
      <c r="V23" s="175">
        <f t="shared" si="5"/>
        <v>34716.991999999998</v>
      </c>
      <c r="W23" s="176">
        <f t="shared" si="10"/>
        <v>5.558739689942116</v>
      </c>
      <c r="X23" s="219">
        <f t="shared" si="11"/>
        <v>6.6704876279305392</v>
      </c>
      <c r="Y23" s="13"/>
      <c r="Z23" s="68">
        <v>232.19399999999999</v>
      </c>
      <c r="AA23" s="68">
        <v>1023.982</v>
      </c>
      <c r="AB23" s="52">
        <v>0.25600000000000001</v>
      </c>
      <c r="AC23" s="52">
        <v>225.815</v>
      </c>
      <c r="AD23" s="19">
        <f t="shared" si="22"/>
        <v>232.19399999999999</v>
      </c>
      <c r="AE23" s="19">
        <f t="shared" si="23"/>
        <v>1249.797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12"/>
        <v>0</v>
      </c>
      <c r="AL23" s="87">
        <f t="shared" si="13"/>
        <v>0</v>
      </c>
    </row>
    <row r="24" spans="1:38" ht="15.75" x14ac:dyDescent="0.25">
      <c r="A24" s="371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82"/>
      <c r="J24" s="181">
        <v>0</v>
      </c>
      <c r="K24" s="181">
        <v>0</v>
      </c>
      <c r="L24" s="181">
        <v>0</v>
      </c>
      <c r="M24" s="181">
        <f t="shared" si="14"/>
        <v>0</v>
      </c>
      <c r="N24" s="182"/>
      <c r="O24" s="181">
        <v>0</v>
      </c>
      <c r="P24" s="181">
        <v>0</v>
      </c>
      <c r="Q24" s="181">
        <v>0</v>
      </c>
      <c r="R24" s="181">
        <v>0</v>
      </c>
      <c r="S24" s="186">
        <f t="shared" si="15"/>
        <v>0</v>
      </c>
      <c r="T24" s="182"/>
      <c r="U24" s="187">
        <f t="shared" si="19"/>
        <v>0</v>
      </c>
      <c r="V24" s="175">
        <f t="shared" si="5"/>
        <v>0</v>
      </c>
      <c r="W24" s="176" t="e">
        <f t="shared" si="10"/>
        <v>#DIV/0!</v>
      </c>
      <c r="X24" s="219" t="e">
        <f t="shared" si="11"/>
        <v>#DIV/0!</v>
      </c>
      <c r="Y24" s="13"/>
      <c r="Z24" s="68">
        <v>0</v>
      </c>
      <c r="AA24" s="68">
        <v>0</v>
      </c>
      <c r="AB24" s="52">
        <v>0</v>
      </c>
      <c r="AC24" s="52">
        <v>0</v>
      </c>
      <c r="AD24" s="19">
        <f t="shared" si="22"/>
        <v>0</v>
      </c>
      <c r="AE24" s="19">
        <f t="shared" si="23"/>
        <v>0</v>
      </c>
      <c r="AF24" s="48"/>
      <c r="AG24" s="28">
        <v>0</v>
      </c>
      <c r="AH24" s="28">
        <v>0</v>
      </c>
      <c r="AI24" s="28">
        <v>0</v>
      </c>
      <c r="AJ24" s="28">
        <v>0</v>
      </c>
      <c r="AK24" s="4">
        <f t="shared" si="12"/>
        <v>0</v>
      </c>
      <c r="AL24" s="87">
        <f t="shared" si="13"/>
        <v>0</v>
      </c>
    </row>
    <row r="25" spans="1:38" ht="15.75" x14ac:dyDescent="0.25">
      <c r="A25" s="371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82"/>
      <c r="J25" s="181">
        <v>0</v>
      </c>
      <c r="K25" s="181">
        <v>0</v>
      </c>
      <c r="L25" s="181">
        <v>0</v>
      </c>
      <c r="M25" s="181">
        <f t="shared" si="14"/>
        <v>0</v>
      </c>
      <c r="N25" s="182"/>
      <c r="O25" s="181">
        <v>0</v>
      </c>
      <c r="P25" s="181">
        <v>0</v>
      </c>
      <c r="Q25" s="181">
        <v>0</v>
      </c>
      <c r="R25" s="181">
        <v>0</v>
      </c>
      <c r="S25" s="186">
        <f t="shared" si="15"/>
        <v>0</v>
      </c>
      <c r="T25" s="182"/>
      <c r="U25" s="187">
        <f t="shared" si="19"/>
        <v>0</v>
      </c>
      <c r="V25" s="175">
        <f t="shared" si="5"/>
        <v>0</v>
      </c>
      <c r="W25" s="176" t="e">
        <f t="shared" si="10"/>
        <v>#DIV/0!</v>
      </c>
      <c r="X25" s="219" t="e">
        <f t="shared" si="11"/>
        <v>#DIV/0!</v>
      </c>
      <c r="Y25" s="13"/>
      <c r="Z25" s="68">
        <v>0</v>
      </c>
      <c r="AA25" s="68">
        <v>0</v>
      </c>
      <c r="AB25" s="52">
        <v>0</v>
      </c>
      <c r="AC25" s="52">
        <v>0</v>
      </c>
      <c r="AD25" s="19">
        <f t="shared" si="22"/>
        <v>0</v>
      </c>
      <c r="AE25" s="19">
        <f t="shared" si="23"/>
        <v>0</v>
      </c>
      <c r="AF25" s="48"/>
      <c r="AG25" s="29">
        <v>0</v>
      </c>
      <c r="AH25" s="29">
        <v>0</v>
      </c>
      <c r="AI25" s="29">
        <v>0</v>
      </c>
      <c r="AJ25" s="29">
        <v>0</v>
      </c>
      <c r="AK25" s="4">
        <f t="shared" si="12"/>
        <v>0</v>
      </c>
      <c r="AL25" s="87">
        <f t="shared" si="13"/>
        <v>0</v>
      </c>
    </row>
    <row r="26" spans="1:38" ht="15.75" x14ac:dyDescent="0.25">
      <c r="A26" s="371"/>
      <c r="B26" s="179" t="s">
        <v>10</v>
      </c>
      <c r="C26" s="180">
        <v>341</v>
      </c>
      <c r="D26" s="185">
        <v>45896.004000000001</v>
      </c>
      <c r="E26" s="185">
        <v>272623.71299999999</v>
      </c>
      <c r="F26" s="183">
        <f t="shared" si="24"/>
        <v>5.9400315766052305</v>
      </c>
      <c r="G26" s="185">
        <v>1198.7610000000002</v>
      </c>
      <c r="H26" s="185">
        <v>6388.1239999999998</v>
      </c>
      <c r="I26" s="182">
        <f>H26/G26</f>
        <v>5.3289387959735084</v>
      </c>
      <c r="J26" s="181">
        <v>1530.5360000000001</v>
      </c>
      <c r="K26" s="181">
        <v>6483.7340000000004</v>
      </c>
      <c r="L26" s="181">
        <v>1455.0089999999998</v>
      </c>
      <c r="M26" s="181">
        <f t="shared" si="14"/>
        <v>7938.7430000000004</v>
      </c>
      <c r="N26" s="182">
        <f t="shared" si="21"/>
        <v>5.186903803634805</v>
      </c>
      <c r="O26" s="181">
        <v>2129.1060000000002</v>
      </c>
      <c r="P26" s="181">
        <v>5812.3769999999995</v>
      </c>
      <c r="Q26" s="181">
        <v>3.41</v>
      </c>
      <c r="R26" s="181">
        <v>3146.585</v>
      </c>
      <c r="S26" s="186">
        <f t="shared" si="15"/>
        <v>8958.9619999999995</v>
      </c>
      <c r="T26" s="182">
        <f>S26/O26</f>
        <v>4.2078515583535996</v>
      </c>
      <c r="U26" s="187">
        <f t="shared" si="19"/>
        <v>50754.406999999999</v>
      </c>
      <c r="V26" s="175">
        <f t="shared" si="5"/>
        <v>295909.54200000002</v>
      </c>
      <c r="W26" s="176">
        <f t="shared" si="10"/>
        <v>5.8302236099418918</v>
      </c>
      <c r="X26" s="219">
        <f t="shared" si="11"/>
        <v>6.9962683319302696</v>
      </c>
      <c r="Y26" s="13"/>
      <c r="Z26" s="68">
        <v>1530.5360000000001</v>
      </c>
      <c r="AA26" s="68">
        <v>6483.7340000000004</v>
      </c>
      <c r="AB26" s="52">
        <v>1.65</v>
      </c>
      <c r="AC26" s="52">
        <v>1455.0089999999998</v>
      </c>
      <c r="AD26" s="19">
        <f t="shared" si="22"/>
        <v>1530.5360000000001</v>
      </c>
      <c r="AE26" s="19">
        <f t="shared" si="23"/>
        <v>7938.7430000000004</v>
      </c>
      <c r="AF26" s="48"/>
      <c r="AG26" s="29">
        <v>2129.1060000000002</v>
      </c>
      <c r="AH26" s="29">
        <v>5812.3769999999995</v>
      </c>
      <c r="AI26" s="29">
        <v>3.41</v>
      </c>
      <c r="AJ26" s="29">
        <v>3146.585</v>
      </c>
      <c r="AK26" s="4">
        <f t="shared" si="12"/>
        <v>2129.1060000000002</v>
      </c>
      <c r="AL26" s="87">
        <f>AH26+AJ26</f>
        <v>8958.9619999999995</v>
      </c>
    </row>
    <row r="27" spans="1:38" ht="15.75" x14ac:dyDescent="0.25">
      <c r="A27" s="371"/>
      <c r="B27" s="179" t="s">
        <v>11</v>
      </c>
      <c r="C27" s="180">
        <v>351</v>
      </c>
      <c r="D27" s="185">
        <v>7199.701</v>
      </c>
      <c r="E27" s="185">
        <v>42003.852999999996</v>
      </c>
      <c r="F27" s="183">
        <f t="shared" si="24"/>
        <v>5.8341107498769738</v>
      </c>
      <c r="G27" s="185">
        <v>0</v>
      </c>
      <c r="H27" s="185">
        <v>0</v>
      </c>
      <c r="I27" s="182"/>
      <c r="J27" s="181">
        <v>0</v>
      </c>
      <c r="K27" s="181">
        <v>0</v>
      </c>
      <c r="L27" s="181">
        <v>0</v>
      </c>
      <c r="M27" s="181">
        <f t="shared" si="14"/>
        <v>0</v>
      </c>
      <c r="N27" s="182"/>
      <c r="O27" s="181">
        <v>0</v>
      </c>
      <c r="P27" s="181">
        <v>0</v>
      </c>
      <c r="Q27" s="181">
        <v>0</v>
      </c>
      <c r="R27" s="181">
        <v>0</v>
      </c>
      <c r="S27" s="186">
        <f t="shared" si="15"/>
        <v>0</v>
      </c>
      <c r="T27" s="182"/>
      <c r="U27" s="187">
        <f t="shared" si="19"/>
        <v>7199.701</v>
      </c>
      <c r="V27" s="175">
        <f t="shared" si="5"/>
        <v>42003.852999999996</v>
      </c>
      <c r="W27" s="176">
        <f t="shared" si="10"/>
        <v>5.8341107498769738</v>
      </c>
      <c r="X27" s="219">
        <f t="shared" si="11"/>
        <v>7.0009328998523683</v>
      </c>
      <c r="Y27" s="13"/>
      <c r="Z27" s="68">
        <v>0</v>
      </c>
      <c r="AA27" s="68">
        <v>0</v>
      </c>
      <c r="AB27" s="52">
        <v>0</v>
      </c>
      <c r="AC27" s="52">
        <v>0</v>
      </c>
      <c r="AD27" s="19">
        <f t="shared" si="22"/>
        <v>0</v>
      </c>
      <c r="AE27" s="19">
        <f t="shared" si="23"/>
        <v>0</v>
      </c>
      <c r="AF27" s="48"/>
      <c r="AG27" s="29">
        <v>0</v>
      </c>
      <c r="AH27" s="29">
        <v>0</v>
      </c>
      <c r="AI27" s="29">
        <v>0</v>
      </c>
      <c r="AJ27" s="29">
        <v>0</v>
      </c>
      <c r="AK27" s="4">
        <f t="shared" si="12"/>
        <v>0</v>
      </c>
      <c r="AL27" s="87">
        <f t="shared" si="13"/>
        <v>0</v>
      </c>
    </row>
    <row r="28" spans="1:38" ht="15.75" x14ac:dyDescent="0.25">
      <c r="A28" s="371"/>
      <c r="B28" s="179" t="s">
        <v>12</v>
      </c>
      <c r="C28" s="180">
        <v>361</v>
      </c>
      <c r="D28" s="185">
        <v>13823.249</v>
      </c>
      <c r="E28" s="185">
        <v>85406.326000000001</v>
      </c>
      <c r="F28" s="183">
        <f t="shared" si="24"/>
        <v>6.1784552965804203</v>
      </c>
      <c r="G28" s="185">
        <v>0</v>
      </c>
      <c r="H28" s="185">
        <v>0</v>
      </c>
      <c r="I28" s="182"/>
      <c r="J28" s="181">
        <v>372.13499999999999</v>
      </c>
      <c r="K28" s="181">
        <v>1641.125</v>
      </c>
      <c r="L28" s="181">
        <v>361.90100000000001</v>
      </c>
      <c r="M28" s="181">
        <f t="shared" si="14"/>
        <v>2003.0260000000001</v>
      </c>
      <c r="N28" s="182">
        <f t="shared" ref="N28" si="30">M28/J28</f>
        <v>5.3825251588805143</v>
      </c>
      <c r="O28" s="181">
        <v>1649.039</v>
      </c>
      <c r="P28" s="181">
        <v>4350.0810000000001</v>
      </c>
      <c r="Q28" s="181">
        <v>2.117</v>
      </c>
      <c r="R28" s="181">
        <v>1867.009</v>
      </c>
      <c r="S28" s="186">
        <f t="shared" si="15"/>
        <v>6217.09</v>
      </c>
      <c r="T28" s="182">
        <f>S28/O28</f>
        <v>3.7701291479461676</v>
      </c>
      <c r="U28" s="187">
        <f t="shared" si="19"/>
        <v>15844.422999999999</v>
      </c>
      <c r="V28" s="175">
        <f t="shared" si="5"/>
        <v>93626.441999999995</v>
      </c>
      <c r="W28" s="176">
        <f t="shared" si="10"/>
        <v>5.9091102276176297</v>
      </c>
      <c r="X28" s="219">
        <f t="shared" si="11"/>
        <v>7.0909322731411555</v>
      </c>
      <c r="Y28" s="13"/>
      <c r="Z28" s="68">
        <v>372.13499999999999</v>
      </c>
      <c r="AA28" s="68">
        <v>1641.125</v>
      </c>
      <c r="AB28" s="52">
        <v>0.41099999999999998</v>
      </c>
      <c r="AC28" s="52">
        <v>361.90100000000001</v>
      </c>
      <c r="AD28" s="19">
        <f t="shared" si="22"/>
        <v>372.13499999999999</v>
      </c>
      <c r="AE28" s="19">
        <f t="shared" si="23"/>
        <v>2003.0260000000001</v>
      </c>
      <c r="AF28" s="48"/>
      <c r="AG28" s="29">
        <v>1649.039</v>
      </c>
      <c r="AH28" s="29">
        <v>4350.0810000000001</v>
      </c>
      <c r="AI28" s="29">
        <v>2.117</v>
      </c>
      <c r="AJ28" s="29">
        <v>1867.009</v>
      </c>
      <c r="AK28" s="4">
        <f t="shared" si="12"/>
        <v>1649.039</v>
      </c>
      <c r="AL28" s="87">
        <f>AH28+AJ28</f>
        <v>6217.09</v>
      </c>
    </row>
    <row r="29" spans="1:38" ht="15.75" x14ac:dyDescent="0.25">
      <c r="A29" s="371"/>
      <c r="B29" s="179" t="s">
        <v>13</v>
      </c>
      <c r="C29" s="180">
        <v>371</v>
      </c>
      <c r="D29" s="185">
        <v>75.909000000000006</v>
      </c>
      <c r="E29" s="185">
        <v>436.82400000000001</v>
      </c>
      <c r="F29" s="183">
        <f t="shared" si="24"/>
        <v>5.7545745563767143</v>
      </c>
      <c r="G29" s="185">
        <v>0</v>
      </c>
      <c r="H29" s="185">
        <v>0</v>
      </c>
      <c r="I29" s="183"/>
      <c r="J29" s="181">
        <v>0</v>
      </c>
      <c r="K29" s="181">
        <v>0</v>
      </c>
      <c r="L29" s="181">
        <v>0</v>
      </c>
      <c r="M29" s="181">
        <f t="shared" si="14"/>
        <v>0</v>
      </c>
      <c r="N29" s="183"/>
      <c r="O29" s="181">
        <v>0</v>
      </c>
      <c r="P29" s="181">
        <v>0</v>
      </c>
      <c r="Q29" s="181">
        <v>0</v>
      </c>
      <c r="R29" s="181">
        <v>0</v>
      </c>
      <c r="S29" s="186">
        <f t="shared" si="15"/>
        <v>0</v>
      </c>
      <c r="T29" s="183"/>
      <c r="U29" s="187">
        <f t="shared" si="19"/>
        <v>75.909000000000006</v>
      </c>
      <c r="V29" s="175">
        <f t="shared" si="5"/>
        <v>436.82400000000001</v>
      </c>
      <c r="W29" s="176">
        <f t="shared" si="10"/>
        <v>5.7545745563767143</v>
      </c>
      <c r="X29" s="219">
        <f t="shared" si="11"/>
        <v>6.9054894676520568</v>
      </c>
      <c r="Y29" s="13"/>
      <c r="Z29" s="68">
        <v>0</v>
      </c>
      <c r="AA29" s="68">
        <v>0</v>
      </c>
      <c r="AB29" s="52">
        <v>0</v>
      </c>
      <c r="AC29" s="52">
        <v>0</v>
      </c>
      <c r="AD29" s="19">
        <f t="shared" si="22"/>
        <v>0</v>
      </c>
      <c r="AE29" s="19">
        <f t="shared" si="23"/>
        <v>0</v>
      </c>
      <c r="AF29" s="48"/>
      <c r="AG29" s="29">
        <v>0</v>
      </c>
      <c r="AH29" s="29">
        <v>0</v>
      </c>
      <c r="AI29" s="29">
        <v>0</v>
      </c>
      <c r="AJ29" s="29">
        <v>0</v>
      </c>
      <c r="AK29" s="4">
        <f t="shared" si="12"/>
        <v>0</v>
      </c>
      <c r="AL29" s="87">
        <f t="shared" si="13"/>
        <v>0</v>
      </c>
    </row>
    <row r="30" spans="1:38" ht="36" x14ac:dyDescent="0.25">
      <c r="A30" s="371"/>
      <c r="B30" s="168" t="s">
        <v>14</v>
      </c>
      <c r="C30" s="169">
        <v>400</v>
      </c>
      <c r="D30" s="259"/>
      <c r="E30" s="189"/>
      <c r="F30" s="183"/>
      <c r="G30" s="189"/>
      <c r="H30" s="189"/>
      <c r="I30" s="176"/>
      <c r="J30" s="170"/>
      <c r="K30" s="170">
        <v>0</v>
      </c>
      <c r="L30" s="170"/>
      <c r="M30" s="175"/>
      <c r="N30" s="176"/>
      <c r="O30" s="174">
        <v>0</v>
      </c>
      <c r="P30" s="174">
        <v>0</v>
      </c>
      <c r="Q30" s="174">
        <v>0</v>
      </c>
      <c r="R30" s="174"/>
      <c r="S30" s="186">
        <f t="shared" si="15"/>
        <v>0</v>
      </c>
      <c r="T30" s="176"/>
      <c r="U30" s="174"/>
      <c r="V30" s="175">
        <f t="shared" si="5"/>
        <v>0</v>
      </c>
      <c r="W30" s="176" t="e">
        <f t="shared" si="10"/>
        <v>#DIV/0!</v>
      </c>
      <c r="X30" s="219" t="e">
        <f t="shared" si="11"/>
        <v>#DIV/0!</v>
      </c>
      <c r="Y30" s="12"/>
      <c r="Z30" s="74"/>
      <c r="AA30" s="74">
        <v>0</v>
      </c>
      <c r="AB30" s="267">
        <v>0</v>
      </c>
      <c r="AC30" s="74"/>
      <c r="AD30" s="19"/>
      <c r="AE30" s="19"/>
      <c r="AF30" s="48"/>
      <c r="AG30" s="74">
        <v>0</v>
      </c>
      <c r="AH30" s="74">
        <v>0</v>
      </c>
      <c r="AI30" s="74">
        <v>0</v>
      </c>
      <c r="AJ30" s="74"/>
      <c r="AK30" s="4"/>
      <c r="AL30" s="87"/>
    </row>
    <row r="31" spans="1:38" ht="15.75" x14ac:dyDescent="0.25">
      <c r="A31" s="371"/>
      <c r="B31" s="179" t="s">
        <v>7</v>
      </c>
      <c r="C31" s="180">
        <v>411</v>
      </c>
      <c r="D31" s="258"/>
      <c r="E31" s="185"/>
      <c r="F31" s="183"/>
      <c r="G31" s="185"/>
      <c r="H31" s="185"/>
      <c r="I31" s="182"/>
      <c r="J31" s="181"/>
      <c r="K31" s="181"/>
      <c r="L31" s="181"/>
      <c r="M31" s="186"/>
      <c r="N31" s="182"/>
      <c r="O31" s="181"/>
      <c r="P31" s="181"/>
      <c r="Q31" s="181"/>
      <c r="R31" s="181"/>
      <c r="S31" s="186">
        <f t="shared" si="15"/>
        <v>0</v>
      </c>
      <c r="T31" s="182"/>
      <c r="U31" s="187"/>
      <c r="V31" s="175">
        <f t="shared" si="5"/>
        <v>0</v>
      </c>
      <c r="W31" s="176" t="e">
        <f t="shared" si="10"/>
        <v>#DIV/0!</v>
      </c>
      <c r="X31" s="219" t="e">
        <f t="shared" si="11"/>
        <v>#DIV/0!</v>
      </c>
      <c r="Y31" s="13"/>
      <c r="Z31" s="68"/>
      <c r="AA31" s="68"/>
      <c r="AB31" s="53"/>
      <c r="AC31" s="52"/>
      <c r="AD31" s="19"/>
      <c r="AE31" s="19"/>
      <c r="AF31" s="48"/>
      <c r="AG31" s="29"/>
      <c r="AH31" s="29"/>
      <c r="AI31" s="29"/>
      <c r="AJ31" s="29"/>
      <c r="AK31" s="4"/>
      <c r="AL31" s="87"/>
    </row>
    <row r="32" spans="1:38" ht="15.75" x14ac:dyDescent="0.25">
      <c r="A32" s="371"/>
      <c r="B32" s="179" t="s">
        <v>8</v>
      </c>
      <c r="C32" s="180">
        <v>421</v>
      </c>
      <c r="D32" s="258"/>
      <c r="E32" s="185"/>
      <c r="F32" s="182"/>
      <c r="G32" s="185"/>
      <c r="H32" s="185"/>
      <c r="I32" s="182"/>
      <c r="J32" s="181"/>
      <c r="K32" s="181"/>
      <c r="L32" s="181"/>
      <c r="M32" s="186"/>
      <c r="N32" s="182"/>
      <c r="O32" s="181"/>
      <c r="P32" s="181"/>
      <c r="Q32" s="181"/>
      <c r="R32" s="181"/>
      <c r="S32" s="186">
        <f t="shared" si="15"/>
        <v>0</v>
      </c>
      <c r="T32" s="182"/>
      <c r="U32" s="187"/>
      <c r="V32" s="175">
        <f t="shared" si="5"/>
        <v>0</v>
      </c>
      <c r="W32" s="176" t="e">
        <f t="shared" si="10"/>
        <v>#DIV/0!</v>
      </c>
      <c r="X32" s="219" t="e">
        <f t="shared" si="11"/>
        <v>#DIV/0!</v>
      </c>
      <c r="Y32" s="13"/>
      <c r="Z32" s="68"/>
      <c r="AA32" s="68"/>
      <c r="AB32" s="53"/>
      <c r="AC32" s="52"/>
      <c r="AD32" s="19"/>
      <c r="AE32" s="19"/>
      <c r="AF32" s="48"/>
      <c r="AG32" s="29"/>
      <c r="AH32" s="29"/>
      <c r="AI32" s="29"/>
      <c r="AJ32" s="29"/>
      <c r="AK32" s="4"/>
      <c r="AL32" s="87"/>
    </row>
    <row r="33" spans="1:38" ht="15.75" x14ac:dyDescent="0.25">
      <c r="A33" s="371"/>
      <c r="B33" s="179" t="s">
        <v>9</v>
      </c>
      <c r="C33" s="180">
        <v>431</v>
      </c>
      <c r="D33" s="258"/>
      <c r="E33" s="185"/>
      <c r="F33" s="183"/>
      <c r="G33" s="185"/>
      <c r="H33" s="185"/>
      <c r="I33" s="182"/>
      <c r="J33" s="181"/>
      <c r="K33" s="181"/>
      <c r="L33" s="181"/>
      <c r="M33" s="186"/>
      <c r="N33" s="182"/>
      <c r="O33" s="181"/>
      <c r="P33" s="181"/>
      <c r="Q33" s="181"/>
      <c r="R33" s="181"/>
      <c r="S33" s="186">
        <f t="shared" si="15"/>
        <v>0</v>
      </c>
      <c r="T33" s="182"/>
      <c r="U33" s="187"/>
      <c r="V33" s="175">
        <f t="shared" si="5"/>
        <v>0</v>
      </c>
      <c r="W33" s="176" t="e">
        <f t="shared" si="10"/>
        <v>#DIV/0!</v>
      </c>
      <c r="X33" s="219" t="e">
        <f t="shared" si="11"/>
        <v>#DIV/0!</v>
      </c>
      <c r="Y33" s="13"/>
      <c r="Z33" s="68"/>
      <c r="AA33" s="68"/>
      <c r="AB33" s="53"/>
      <c r="AC33" s="52"/>
      <c r="AD33" s="19"/>
      <c r="AE33" s="19"/>
      <c r="AF33" s="48"/>
      <c r="AG33" s="29"/>
      <c r="AH33" s="29"/>
      <c r="AI33" s="29"/>
      <c r="AJ33" s="29"/>
      <c r="AK33" s="4"/>
      <c r="AL33" s="87"/>
    </row>
    <row r="34" spans="1:38" ht="15.75" x14ac:dyDescent="0.25">
      <c r="A34" s="371"/>
      <c r="B34" s="179" t="s">
        <v>10</v>
      </c>
      <c r="C34" s="180">
        <v>441</v>
      </c>
      <c r="D34" s="258"/>
      <c r="E34" s="185"/>
      <c r="F34" s="183"/>
      <c r="G34" s="185"/>
      <c r="H34" s="185"/>
      <c r="I34" s="182"/>
      <c r="J34" s="181"/>
      <c r="K34" s="181"/>
      <c r="L34" s="181"/>
      <c r="M34" s="186"/>
      <c r="N34" s="182"/>
      <c r="O34" s="181"/>
      <c r="P34" s="181"/>
      <c r="Q34" s="181"/>
      <c r="R34" s="181"/>
      <c r="S34" s="186">
        <f t="shared" si="15"/>
        <v>0</v>
      </c>
      <c r="T34" s="182"/>
      <c r="U34" s="187"/>
      <c r="V34" s="175">
        <f t="shared" si="5"/>
        <v>0</v>
      </c>
      <c r="W34" s="176" t="e">
        <f t="shared" si="10"/>
        <v>#DIV/0!</v>
      </c>
      <c r="X34" s="219" t="e">
        <f t="shared" si="11"/>
        <v>#DIV/0!</v>
      </c>
      <c r="Y34" s="13"/>
      <c r="Z34" s="68"/>
      <c r="AA34" s="68"/>
      <c r="AB34" s="53"/>
      <c r="AC34" s="52"/>
      <c r="AD34" s="19"/>
      <c r="AE34" s="19"/>
      <c r="AF34" s="48"/>
      <c r="AG34" s="29"/>
      <c r="AH34" s="29"/>
      <c r="AI34" s="29"/>
      <c r="AJ34" s="29"/>
      <c r="AK34" s="4"/>
      <c r="AL34" s="87"/>
    </row>
    <row r="35" spans="1:38" ht="15.75" x14ac:dyDescent="0.25">
      <c r="A35" s="371"/>
      <c r="B35" s="179" t="s">
        <v>11</v>
      </c>
      <c r="C35" s="180">
        <v>451</v>
      </c>
      <c r="D35" s="260"/>
      <c r="E35" s="185"/>
      <c r="F35" s="183"/>
      <c r="G35" s="185"/>
      <c r="H35" s="185"/>
      <c r="I35" s="182"/>
      <c r="J35" s="181"/>
      <c r="K35" s="181"/>
      <c r="L35" s="181"/>
      <c r="M35" s="186"/>
      <c r="N35" s="182"/>
      <c r="O35" s="181"/>
      <c r="P35" s="181"/>
      <c r="Q35" s="181"/>
      <c r="R35" s="181"/>
      <c r="S35" s="186">
        <f t="shared" si="15"/>
        <v>0</v>
      </c>
      <c r="T35" s="182"/>
      <c r="U35" s="187"/>
      <c r="V35" s="175">
        <f t="shared" si="5"/>
        <v>0</v>
      </c>
      <c r="W35" s="176" t="e">
        <f t="shared" si="10"/>
        <v>#DIV/0!</v>
      </c>
      <c r="X35" s="219" t="e">
        <f t="shared" si="11"/>
        <v>#DIV/0!</v>
      </c>
      <c r="Y35" s="13"/>
      <c r="Z35" s="68"/>
      <c r="AA35" s="75"/>
      <c r="AB35" s="76"/>
      <c r="AC35" s="76"/>
      <c r="AD35" s="48"/>
      <c r="AE35" s="19"/>
      <c r="AF35" s="48"/>
      <c r="AG35" s="29"/>
      <c r="AH35" s="29"/>
      <c r="AI35" s="29"/>
      <c r="AJ35" s="29"/>
      <c r="AK35" s="4"/>
      <c r="AL35" s="87"/>
    </row>
    <row r="36" spans="1:38" ht="15.75" x14ac:dyDescent="0.25">
      <c r="A36" s="371"/>
      <c r="B36" s="179" t="s">
        <v>12</v>
      </c>
      <c r="C36" s="180">
        <v>461</v>
      </c>
      <c r="D36" s="258"/>
      <c r="E36" s="185"/>
      <c r="F36" s="183"/>
      <c r="G36" s="185"/>
      <c r="H36" s="185"/>
      <c r="I36" s="182"/>
      <c r="J36" s="181"/>
      <c r="K36" s="181"/>
      <c r="L36" s="181"/>
      <c r="M36" s="186"/>
      <c r="N36" s="182"/>
      <c r="O36" s="181"/>
      <c r="P36" s="181"/>
      <c r="Q36" s="181"/>
      <c r="R36" s="181"/>
      <c r="S36" s="186">
        <f t="shared" si="15"/>
        <v>0</v>
      </c>
      <c r="T36" s="182"/>
      <c r="U36" s="187"/>
      <c r="V36" s="175">
        <f t="shared" si="5"/>
        <v>0</v>
      </c>
      <c r="W36" s="176" t="e">
        <f t="shared" si="10"/>
        <v>#DIV/0!</v>
      </c>
      <c r="X36" s="219" t="e">
        <f t="shared" si="11"/>
        <v>#DIV/0!</v>
      </c>
      <c r="Y36" s="13"/>
      <c r="Z36" s="68"/>
      <c r="AA36" s="75"/>
      <c r="AB36" s="76"/>
      <c r="AC36" s="76"/>
      <c r="AD36" s="48"/>
      <c r="AE36" s="19"/>
      <c r="AF36" s="48"/>
      <c r="AG36" s="29"/>
      <c r="AH36" s="29"/>
      <c r="AI36" s="29"/>
      <c r="AJ36" s="29"/>
      <c r="AK36" s="4"/>
      <c r="AL36" s="87"/>
    </row>
    <row r="37" spans="1:38" ht="15.75" x14ac:dyDescent="0.25">
      <c r="A37" s="371"/>
      <c r="B37" s="179" t="s">
        <v>13</v>
      </c>
      <c r="C37" s="180">
        <v>471</v>
      </c>
      <c r="D37" s="258"/>
      <c r="E37" s="185"/>
      <c r="F37" s="182"/>
      <c r="G37" s="185"/>
      <c r="H37" s="185"/>
      <c r="I37" s="182"/>
      <c r="J37" s="181"/>
      <c r="K37" s="181"/>
      <c r="L37" s="181"/>
      <c r="M37" s="186"/>
      <c r="N37" s="182"/>
      <c r="O37" s="181"/>
      <c r="P37" s="181"/>
      <c r="Q37" s="181"/>
      <c r="R37" s="181"/>
      <c r="S37" s="186">
        <f t="shared" si="15"/>
        <v>0</v>
      </c>
      <c r="T37" s="182"/>
      <c r="U37" s="187"/>
      <c r="V37" s="175">
        <f t="shared" si="5"/>
        <v>0</v>
      </c>
      <c r="W37" s="176" t="e">
        <f t="shared" si="10"/>
        <v>#DIV/0!</v>
      </c>
      <c r="X37" s="219" t="e">
        <f t="shared" si="11"/>
        <v>#DIV/0!</v>
      </c>
      <c r="Y37" s="13"/>
      <c r="Z37" s="68"/>
      <c r="AA37" s="75"/>
      <c r="AB37" s="76"/>
      <c r="AC37" s="76"/>
      <c r="AD37" s="48"/>
      <c r="AE37" s="19"/>
      <c r="AF37" s="48"/>
      <c r="AG37" s="20"/>
      <c r="AH37" s="20"/>
      <c r="AI37" s="20"/>
      <c r="AJ37" s="20"/>
      <c r="AK37" s="54"/>
      <c r="AL37" s="87"/>
    </row>
    <row r="38" spans="1:38" ht="24.75" customHeight="1" x14ac:dyDescent="0.25">
      <c r="A38" s="371"/>
      <c r="B38" s="168" t="s">
        <v>15</v>
      </c>
      <c r="C38" s="169">
        <v>500</v>
      </c>
      <c r="D38" s="259"/>
      <c r="E38" s="189"/>
      <c r="F38" s="183"/>
      <c r="G38" s="189"/>
      <c r="H38" s="189"/>
      <c r="I38" s="176"/>
      <c r="J38" s="181"/>
      <c r="K38" s="181"/>
      <c r="L38" s="181"/>
      <c r="M38" s="186"/>
      <c r="N38" s="176"/>
      <c r="O38" s="181"/>
      <c r="P38" s="181"/>
      <c r="Q38" s="181"/>
      <c r="R38" s="181"/>
      <c r="S38" s="186">
        <f t="shared" si="15"/>
        <v>0</v>
      </c>
      <c r="T38" s="176"/>
      <c r="U38" s="187"/>
      <c r="V38" s="175">
        <f t="shared" si="5"/>
        <v>0</v>
      </c>
      <c r="W38" s="176" t="e">
        <f t="shared" si="10"/>
        <v>#DIV/0!</v>
      </c>
      <c r="X38" s="219" t="e">
        <f t="shared" si="11"/>
        <v>#DIV/0!</v>
      </c>
      <c r="Y38" s="12"/>
      <c r="Z38" s="71"/>
      <c r="AA38" s="71"/>
      <c r="AG38" s="20"/>
      <c r="AH38" s="20"/>
      <c r="AI38" s="20"/>
      <c r="AJ38" s="20"/>
      <c r="AK38" s="3"/>
      <c r="AL38" s="87"/>
    </row>
    <row r="39" spans="1:38" ht="55.5" customHeight="1" x14ac:dyDescent="0.25">
      <c r="B39" s="210" t="s">
        <v>31</v>
      </c>
      <c r="C39" s="192">
        <v>600</v>
      </c>
      <c r="D39" s="261">
        <f>D22+D30+D14</f>
        <v>73008.148000000001</v>
      </c>
      <c r="E39" s="261">
        <f>E22+E30+E14</f>
        <v>433937.91100000002</v>
      </c>
      <c r="F39" s="224">
        <f>E39/D39</f>
        <v>5.943691531526043</v>
      </c>
      <c r="G39" s="261">
        <f>G22+G30+G14</f>
        <v>1198.7610000000002</v>
      </c>
      <c r="H39" s="261">
        <f>H22+H30+H14</f>
        <v>6388.1239999999998</v>
      </c>
      <c r="I39" s="224">
        <f>H39/G39</f>
        <v>5.3289387959735084</v>
      </c>
      <c r="J39" s="261">
        <f>J14+J22+J30+J6</f>
        <v>12820.344999999998</v>
      </c>
      <c r="K39" s="261">
        <f t="shared" ref="K39:M39" si="31">K14+K22+K30+K6</f>
        <v>45441.913</v>
      </c>
      <c r="L39" s="261">
        <f t="shared" si="31"/>
        <v>19250.905999999999</v>
      </c>
      <c r="M39" s="261">
        <f t="shared" si="31"/>
        <v>64692.818999999996</v>
      </c>
      <c r="N39" s="224">
        <f>M39/J39</f>
        <v>5.0461059355266968</v>
      </c>
      <c r="O39" s="261">
        <f>O14+O22+O30+O6</f>
        <v>17263.582000000002</v>
      </c>
      <c r="P39" s="261">
        <f t="shared" ref="P39:R39" si="32">P14+P22+P30+P6</f>
        <v>36557.273000000001</v>
      </c>
      <c r="Q39" s="261">
        <f t="shared" ref="Q39" si="33">Q14+Q22+Q30+Q6</f>
        <v>19.751999999999999</v>
      </c>
      <c r="R39" s="261">
        <f t="shared" si="32"/>
        <v>17885.776999999998</v>
      </c>
      <c r="S39" s="261">
        <f t="shared" ref="S39" si="34">S14+S22+S30+S6</f>
        <v>54443.05</v>
      </c>
      <c r="T39" s="224">
        <f>S39/O39</f>
        <v>3.1536357865939988</v>
      </c>
      <c r="U39" s="261">
        <f>U6+U14+U22+U30</f>
        <v>104290.836</v>
      </c>
      <c r="V39" s="175">
        <f t="shared" si="5"/>
        <v>559461.90399999998</v>
      </c>
      <c r="W39" s="176">
        <f t="shared" si="10"/>
        <v>5.364439728913478</v>
      </c>
      <c r="X39" s="219">
        <f t="shared" si="11"/>
        <v>6.4373276746961734</v>
      </c>
      <c r="Y39" s="14"/>
      <c r="Z39" s="23">
        <v>12820.344999999998</v>
      </c>
      <c r="AA39" s="23">
        <v>45441.913</v>
      </c>
      <c r="AB39" s="23">
        <f t="shared" ref="AB39:AE39" si="35">AB6+AB14+AB22+AB30</f>
        <v>21.83</v>
      </c>
      <c r="AC39" s="23">
        <v>19250.905999999999</v>
      </c>
      <c r="AD39" s="23">
        <f t="shared" si="35"/>
        <v>12820.344999999998</v>
      </c>
      <c r="AE39" s="23">
        <f t="shared" si="35"/>
        <v>64692.818999999996</v>
      </c>
      <c r="AG39" s="23">
        <v>17263.582000000002</v>
      </c>
      <c r="AH39" s="23">
        <v>36557.273000000001</v>
      </c>
      <c r="AI39" s="23">
        <v>19.751999999999999</v>
      </c>
      <c r="AJ39" s="23">
        <v>17885.776999999998</v>
      </c>
      <c r="AK39" s="23">
        <f t="shared" ref="AK39:AL39" si="36">AK6+AK14+AK22+AK30</f>
        <v>17263.582000000002</v>
      </c>
      <c r="AL39" s="23">
        <f t="shared" si="36"/>
        <v>54443.05</v>
      </c>
    </row>
    <row r="40" spans="1:38" ht="30.75" customHeight="1" x14ac:dyDescent="0.25">
      <c r="B40" s="262" t="s">
        <v>22</v>
      </c>
      <c r="C40" s="198"/>
      <c r="D40" s="263">
        <f>SUM(D41:D47)</f>
        <v>73008.148000000001</v>
      </c>
      <c r="E40" s="263">
        <f>SUM(E41:E47)</f>
        <v>433937.91100000002</v>
      </c>
      <c r="F40" s="264">
        <f t="shared" ref="F40:F47" si="37">E40/D40</f>
        <v>5.943691531526043</v>
      </c>
      <c r="G40" s="263">
        <f>G39</f>
        <v>1198.7610000000002</v>
      </c>
      <c r="H40" s="263">
        <f t="shared" ref="H40:N40" si="38">H39</f>
        <v>6388.1239999999998</v>
      </c>
      <c r="I40" s="264">
        <f t="shared" si="38"/>
        <v>5.3289387959735084</v>
      </c>
      <c r="J40" s="263">
        <f t="shared" si="38"/>
        <v>12820.344999999998</v>
      </c>
      <c r="K40" s="263">
        <f t="shared" si="38"/>
        <v>45441.913</v>
      </c>
      <c r="L40" s="263">
        <f t="shared" si="38"/>
        <v>19250.905999999999</v>
      </c>
      <c r="M40" s="263">
        <f t="shared" si="38"/>
        <v>64692.818999999996</v>
      </c>
      <c r="N40" s="264">
        <f t="shared" si="38"/>
        <v>5.0461059355266968</v>
      </c>
      <c r="O40" s="263">
        <f t="shared" ref="O40:T40" si="39">O39</f>
        <v>17263.582000000002</v>
      </c>
      <c r="P40" s="263">
        <f t="shared" si="39"/>
        <v>36557.273000000001</v>
      </c>
      <c r="Q40" s="263">
        <f t="shared" ref="Q40" si="40">Q39</f>
        <v>19.751999999999999</v>
      </c>
      <c r="R40" s="263">
        <f t="shared" si="39"/>
        <v>17885.776999999998</v>
      </c>
      <c r="S40" s="263">
        <f t="shared" ref="S40" si="41">S39</f>
        <v>54443.05</v>
      </c>
      <c r="T40" s="264">
        <f t="shared" si="39"/>
        <v>3.1536357865939988</v>
      </c>
      <c r="U40" s="266">
        <f t="shared" ref="U40" si="42">U39</f>
        <v>104290.836</v>
      </c>
      <c r="V40" s="175">
        <f t="shared" si="5"/>
        <v>559461.90399999998</v>
      </c>
      <c r="W40" s="176">
        <f t="shared" si="10"/>
        <v>5.364439728913478</v>
      </c>
      <c r="X40" s="219">
        <f t="shared" si="11"/>
        <v>6.4373276746961734</v>
      </c>
      <c r="Y40" s="15"/>
      <c r="Z40" s="72">
        <v>12820.344999999998</v>
      </c>
      <c r="AA40" s="72">
        <v>45441.913</v>
      </c>
      <c r="AC40">
        <v>19250.905999999999</v>
      </c>
      <c r="AG40">
        <v>17263.582000000002</v>
      </c>
      <c r="AH40">
        <v>36557.273000000001</v>
      </c>
      <c r="AI40">
        <v>19.751999999999999</v>
      </c>
      <c r="AJ40">
        <v>17885.776999999998</v>
      </c>
    </row>
    <row r="41" spans="1:38" ht="24.75" customHeight="1" x14ac:dyDescent="0.25">
      <c r="A41" s="366"/>
      <c r="B41" s="204" t="s">
        <v>7</v>
      </c>
      <c r="C41" s="180"/>
      <c r="D41" s="186">
        <f>SUM(D7,D15,D23,D31)</f>
        <v>6013.2849999999999</v>
      </c>
      <c r="E41" s="186">
        <f t="shared" ref="D41:E47" si="43">E7+E15+E23+E31</f>
        <v>33467.195</v>
      </c>
      <c r="F41" s="182">
        <f t="shared" si="37"/>
        <v>5.5655427939969586</v>
      </c>
      <c r="G41" s="186">
        <f t="shared" ref="G41:H47" si="44">G7+G15+G23+G31</f>
        <v>0</v>
      </c>
      <c r="H41" s="186">
        <f t="shared" si="44"/>
        <v>0</v>
      </c>
      <c r="I41" s="182"/>
      <c r="J41" s="181">
        <f>J7+J15+J23+J31</f>
        <v>1055.962</v>
      </c>
      <c r="K41" s="181">
        <f t="shared" ref="K41:L41" si="45">K7+K15+K23+K31</f>
        <v>3608.2280000000001</v>
      </c>
      <c r="L41" s="181">
        <f t="shared" si="45"/>
        <v>1499.7149999999999</v>
      </c>
      <c r="M41" s="181">
        <f t="shared" ref="M41" si="46">M7+M15+M23+M31</f>
        <v>5107.9429999999993</v>
      </c>
      <c r="N41" s="182">
        <f t="shared" ref="N41:N46" si="47">M41/J41</f>
        <v>4.8372413022438305</v>
      </c>
      <c r="O41" s="181">
        <f>O7+O15+O23+O31</f>
        <v>0</v>
      </c>
      <c r="P41" s="181">
        <f t="shared" ref="P41:R41" si="48">P7+P15+P23+P31</f>
        <v>0</v>
      </c>
      <c r="Q41" s="181">
        <f t="shared" ref="Q41" si="49">Q7+Q15+Q23+Q31</f>
        <v>0</v>
      </c>
      <c r="R41" s="181">
        <f t="shared" si="48"/>
        <v>0</v>
      </c>
      <c r="S41" s="181">
        <f t="shared" ref="S41" si="50">S7+S15+S23+S31</f>
        <v>0</v>
      </c>
      <c r="T41" s="182" t="e">
        <f>S41/O41</f>
        <v>#DIV/0!</v>
      </c>
      <c r="U41" s="181">
        <f>U7+U15+U23+U31</f>
        <v>7069.2470000000003</v>
      </c>
      <c r="V41" s="175">
        <f t="shared" si="5"/>
        <v>38575.137999999999</v>
      </c>
      <c r="W41" s="176">
        <f t="shared" si="10"/>
        <v>5.4567534562026196</v>
      </c>
      <c r="X41" s="219">
        <f t="shared" si="11"/>
        <v>6.5481041474431434</v>
      </c>
      <c r="Y41" s="16"/>
      <c r="Z41" s="70">
        <v>1055.962</v>
      </c>
      <c r="AA41" s="70">
        <v>3608.2280000000001</v>
      </c>
      <c r="AC41">
        <v>1499.7149999999999</v>
      </c>
      <c r="AG41">
        <v>0</v>
      </c>
      <c r="AH41">
        <v>0</v>
      </c>
      <c r="AI41">
        <v>0</v>
      </c>
      <c r="AJ41">
        <v>0</v>
      </c>
    </row>
    <row r="42" spans="1:38" ht="24.75" customHeight="1" x14ac:dyDescent="0.25">
      <c r="A42" s="366"/>
      <c r="B42" s="204" t="s">
        <v>8</v>
      </c>
      <c r="C42" s="180"/>
      <c r="D42" s="186">
        <f t="shared" si="43"/>
        <v>0</v>
      </c>
      <c r="E42" s="186">
        <f t="shared" si="43"/>
        <v>0</v>
      </c>
      <c r="F42" s="182"/>
      <c r="G42" s="186">
        <f t="shared" si="44"/>
        <v>0</v>
      </c>
      <c r="H42" s="186">
        <f t="shared" si="44"/>
        <v>0</v>
      </c>
      <c r="I42" s="182"/>
      <c r="J42" s="181">
        <f t="shared" ref="J42:J47" si="51">J8+J16+J24+J32</f>
        <v>0</v>
      </c>
      <c r="K42" s="181">
        <f t="shared" ref="K42:L42" si="52">K8+K16+K24+K32</f>
        <v>0</v>
      </c>
      <c r="L42" s="181">
        <f t="shared" si="52"/>
        <v>0</v>
      </c>
      <c r="M42" s="181">
        <f t="shared" ref="M42" si="53">M8+M16+M24+M32</f>
        <v>0</v>
      </c>
      <c r="N42" s="182"/>
      <c r="O42" s="181">
        <f t="shared" ref="O42:R47" si="54">O8+O16+O24+O32</f>
        <v>0</v>
      </c>
      <c r="P42" s="181">
        <f t="shared" si="54"/>
        <v>0</v>
      </c>
      <c r="Q42" s="181">
        <f t="shared" ref="Q42" si="55">Q8+Q16+Q24+Q32</f>
        <v>0</v>
      </c>
      <c r="R42" s="181">
        <f t="shared" si="54"/>
        <v>0</v>
      </c>
      <c r="S42" s="181">
        <f t="shared" ref="S42" si="56">S8+S16+S24+S32</f>
        <v>0</v>
      </c>
      <c r="T42" s="182"/>
      <c r="U42" s="181">
        <f t="shared" ref="U42" si="57">U8+U16+U24+U32</f>
        <v>0</v>
      </c>
      <c r="V42" s="175">
        <f t="shared" si="5"/>
        <v>0</v>
      </c>
      <c r="W42" s="176" t="e">
        <f t="shared" si="10"/>
        <v>#DIV/0!</v>
      </c>
      <c r="X42" s="219" t="e">
        <f t="shared" si="11"/>
        <v>#DIV/0!</v>
      </c>
      <c r="Y42" s="16"/>
      <c r="Z42" s="70">
        <v>0</v>
      </c>
      <c r="AA42" s="70">
        <v>0</v>
      </c>
      <c r="AC42">
        <v>0</v>
      </c>
      <c r="AG42">
        <v>0</v>
      </c>
      <c r="AH42">
        <v>0</v>
      </c>
      <c r="AI42">
        <v>0</v>
      </c>
      <c r="AJ42">
        <v>0</v>
      </c>
    </row>
    <row r="43" spans="1:38" ht="24.75" customHeight="1" x14ac:dyDescent="0.25">
      <c r="A43" s="366"/>
      <c r="B43" s="204" t="s">
        <v>9</v>
      </c>
      <c r="C43" s="180"/>
      <c r="D43" s="186">
        <f t="shared" si="43"/>
        <v>0</v>
      </c>
      <c r="E43" s="186">
        <f t="shared" si="43"/>
        <v>0</v>
      </c>
      <c r="F43" s="182"/>
      <c r="G43" s="186">
        <f t="shared" si="44"/>
        <v>0</v>
      </c>
      <c r="H43" s="186">
        <f t="shared" si="44"/>
        <v>0</v>
      </c>
      <c r="I43" s="182"/>
      <c r="J43" s="181">
        <f t="shared" si="51"/>
        <v>0</v>
      </c>
      <c r="K43" s="181">
        <f t="shared" ref="K43:L43" si="58">K9+K17+K25+K33</f>
        <v>0</v>
      </c>
      <c r="L43" s="181">
        <f t="shared" si="58"/>
        <v>0</v>
      </c>
      <c r="M43" s="181">
        <f t="shared" ref="M43" si="59">M9+M17+M25+M33</f>
        <v>0</v>
      </c>
      <c r="N43" s="182"/>
      <c r="O43" s="181">
        <f t="shared" si="54"/>
        <v>0</v>
      </c>
      <c r="P43" s="181">
        <f t="shared" si="54"/>
        <v>0</v>
      </c>
      <c r="Q43" s="181">
        <f t="shared" ref="Q43" si="60">Q9+Q17+Q25+Q33</f>
        <v>0</v>
      </c>
      <c r="R43" s="181">
        <f t="shared" si="54"/>
        <v>0</v>
      </c>
      <c r="S43" s="181">
        <f t="shared" ref="S43" si="61">S9+S17+S25+S33</f>
        <v>0</v>
      </c>
      <c r="T43" s="182"/>
      <c r="U43" s="181">
        <f t="shared" ref="U43:U47" si="62">U9+U17+U25+U33</f>
        <v>0</v>
      </c>
      <c r="V43" s="175">
        <f t="shared" si="5"/>
        <v>0</v>
      </c>
      <c r="W43" s="176" t="e">
        <f t="shared" si="10"/>
        <v>#DIV/0!</v>
      </c>
      <c r="X43" s="219" t="e">
        <f t="shared" si="11"/>
        <v>#DIV/0!</v>
      </c>
      <c r="Y43" s="16"/>
      <c r="Z43" s="70">
        <v>0</v>
      </c>
      <c r="AA43" s="70">
        <v>0</v>
      </c>
      <c r="AC43">
        <v>0</v>
      </c>
      <c r="AG43">
        <v>0</v>
      </c>
      <c r="AH43">
        <v>0</v>
      </c>
      <c r="AI43">
        <v>0</v>
      </c>
      <c r="AJ43">
        <v>0</v>
      </c>
    </row>
    <row r="44" spans="1:38" ht="24.75" customHeight="1" x14ac:dyDescent="0.25">
      <c r="A44" s="366"/>
      <c r="B44" s="204" t="s">
        <v>10</v>
      </c>
      <c r="C44" s="180"/>
      <c r="D44" s="186">
        <f>SUM(D10,D18,D26,D34)</f>
        <v>45896.004000000001</v>
      </c>
      <c r="E44" s="186">
        <f t="shared" si="43"/>
        <v>272623.71299999999</v>
      </c>
      <c r="F44" s="182">
        <f t="shared" si="37"/>
        <v>5.9400315766052305</v>
      </c>
      <c r="G44" s="181">
        <f t="shared" si="44"/>
        <v>1198.7610000000002</v>
      </c>
      <c r="H44" s="186">
        <f t="shared" si="44"/>
        <v>6388.1239999999998</v>
      </c>
      <c r="I44" s="182">
        <f t="shared" ref="I44" si="63">H44/G44</f>
        <v>5.3289387959735084</v>
      </c>
      <c r="J44" s="181">
        <f t="shared" si="51"/>
        <v>9592.4330000000009</v>
      </c>
      <c r="K44" s="181">
        <f t="shared" ref="K44:L44" si="64">K10+K18+K26+K34</f>
        <v>33605.661999999997</v>
      </c>
      <c r="L44" s="181">
        <f t="shared" si="64"/>
        <v>14592.618999999999</v>
      </c>
      <c r="M44" s="181">
        <f t="shared" ref="M44" si="65">M10+M18+M26+M34</f>
        <v>48198.280999999995</v>
      </c>
      <c r="N44" s="182">
        <f t="shared" si="47"/>
        <v>5.0246148187847641</v>
      </c>
      <c r="O44" s="181">
        <f t="shared" si="54"/>
        <v>8586.4340000000011</v>
      </c>
      <c r="P44" s="181">
        <f t="shared" si="54"/>
        <v>18559.796999999999</v>
      </c>
      <c r="Q44" s="181">
        <f t="shared" ref="Q44" si="66">Q10+Q18+Q26+Q34</f>
        <v>13.651999999999999</v>
      </c>
      <c r="R44" s="181">
        <f t="shared" si="54"/>
        <v>12506.453999999998</v>
      </c>
      <c r="S44" s="181">
        <f t="shared" ref="S44" si="67">S10+S18+S26+S34</f>
        <v>31066.250999999997</v>
      </c>
      <c r="T44" s="182">
        <f>S44/O44</f>
        <v>3.6180620499732474</v>
      </c>
      <c r="U44" s="181">
        <f>U10+U18+U26+U34</f>
        <v>65273.631999999998</v>
      </c>
      <c r="V44" s="175">
        <f t="shared" si="5"/>
        <v>358276.36899999995</v>
      </c>
      <c r="W44" s="176">
        <f t="shared" si="10"/>
        <v>5.4888376519327124</v>
      </c>
      <c r="X44" s="219">
        <f t="shared" si="11"/>
        <v>6.5866051823192544</v>
      </c>
      <c r="Y44" s="16"/>
      <c r="Z44" s="70">
        <v>9592.4330000000009</v>
      </c>
      <c r="AA44" s="70">
        <v>33605.661999999997</v>
      </c>
      <c r="AC44">
        <v>14592.618999999999</v>
      </c>
      <c r="AG44">
        <v>8586.4340000000011</v>
      </c>
      <c r="AH44">
        <v>18559.796999999999</v>
      </c>
      <c r="AI44">
        <v>13.651999999999999</v>
      </c>
      <c r="AJ44">
        <v>12506.453999999998</v>
      </c>
    </row>
    <row r="45" spans="1:38" ht="24.75" customHeight="1" x14ac:dyDescent="0.25">
      <c r="A45" s="366"/>
      <c r="B45" s="204" t="s">
        <v>11</v>
      </c>
      <c r="C45" s="180"/>
      <c r="D45" s="186">
        <f>SUM(D11,D19,D27,D35)</f>
        <v>7199.701</v>
      </c>
      <c r="E45" s="186">
        <f t="shared" si="43"/>
        <v>42003.852999999996</v>
      </c>
      <c r="F45" s="182">
        <f t="shared" si="37"/>
        <v>5.8341107498769738</v>
      </c>
      <c r="G45" s="186">
        <f t="shared" si="44"/>
        <v>0</v>
      </c>
      <c r="H45" s="186">
        <f t="shared" si="44"/>
        <v>0</v>
      </c>
      <c r="I45" s="182"/>
      <c r="J45" s="181">
        <f t="shared" si="51"/>
        <v>734.49599999999998</v>
      </c>
      <c r="K45" s="181">
        <f t="shared" ref="K45:L45" si="68">K11+K19+K27+K35</f>
        <v>2861.2869999999998</v>
      </c>
      <c r="L45" s="181">
        <f t="shared" si="68"/>
        <v>1146.9480000000001</v>
      </c>
      <c r="M45" s="181">
        <f t="shared" ref="M45" si="69">M11+M19+M27+M35</f>
        <v>4008.2349999999997</v>
      </c>
      <c r="N45" s="182">
        <f t="shared" si="47"/>
        <v>5.4571229795669405</v>
      </c>
      <c r="O45" s="181">
        <f t="shared" si="54"/>
        <v>0</v>
      </c>
      <c r="P45" s="181">
        <f t="shared" si="54"/>
        <v>0</v>
      </c>
      <c r="Q45" s="181">
        <f t="shared" ref="Q45" si="70">Q11+Q19+Q27+Q35</f>
        <v>0</v>
      </c>
      <c r="R45" s="181">
        <f t="shared" si="54"/>
        <v>0</v>
      </c>
      <c r="S45" s="181">
        <f t="shared" ref="S45" si="71">S11+S19+S27+S35</f>
        <v>0</v>
      </c>
      <c r="T45" s="182" t="e">
        <f>S45/O45</f>
        <v>#DIV/0!</v>
      </c>
      <c r="U45" s="181">
        <f>U11+U19+U27+U35</f>
        <v>7934.1970000000001</v>
      </c>
      <c r="V45" s="175">
        <f t="shared" si="5"/>
        <v>46012.087999999996</v>
      </c>
      <c r="W45" s="176">
        <f t="shared" si="10"/>
        <v>5.7992116908617213</v>
      </c>
      <c r="X45" s="219">
        <f t="shared" si="11"/>
        <v>6.959054029034065</v>
      </c>
      <c r="Y45" s="16"/>
      <c r="Z45" s="70">
        <v>734.49599999999998</v>
      </c>
      <c r="AA45" s="70">
        <v>2861.2869999999998</v>
      </c>
      <c r="AC45">
        <v>1146.9480000000001</v>
      </c>
      <c r="AG45">
        <v>0</v>
      </c>
      <c r="AH45">
        <v>0</v>
      </c>
      <c r="AI45">
        <v>0</v>
      </c>
      <c r="AJ45">
        <v>0</v>
      </c>
    </row>
    <row r="46" spans="1:38" ht="24.75" customHeight="1" x14ac:dyDescent="0.25">
      <c r="A46" s="366"/>
      <c r="B46" s="204" t="s">
        <v>12</v>
      </c>
      <c r="C46" s="180"/>
      <c r="D46" s="186">
        <f>SUM(D12,D20,D28,D36)</f>
        <v>13823.249</v>
      </c>
      <c r="E46" s="186">
        <f>E12+E20+E28+E36</f>
        <v>85406.326000000001</v>
      </c>
      <c r="F46" s="182">
        <f t="shared" si="37"/>
        <v>6.1784552965804203</v>
      </c>
      <c r="G46" s="186">
        <f t="shared" si="44"/>
        <v>0</v>
      </c>
      <c r="H46" s="186">
        <f t="shared" si="44"/>
        <v>0</v>
      </c>
      <c r="I46" s="182"/>
      <c r="J46" s="181">
        <f t="shared" si="51"/>
        <v>1437.454</v>
      </c>
      <c r="K46" s="181">
        <f t="shared" ref="K46:L46" si="72">K12+K20+K28+K36</f>
        <v>5366.7359999999999</v>
      </c>
      <c r="L46" s="181">
        <f t="shared" si="72"/>
        <v>2011.624</v>
      </c>
      <c r="M46" s="181">
        <f t="shared" ref="M46" si="73">M12+M20+M28+M36</f>
        <v>7378.36</v>
      </c>
      <c r="N46" s="182">
        <f t="shared" si="47"/>
        <v>5.1329364278787359</v>
      </c>
      <c r="O46" s="181">
        <f t="shared" si="54"/>
        <v>8677.148000000001</v>
      </c>
      <c r="P46" s="181">
        <f t="shared" si="54"/>
        <v>17997.476000000002</v>
      </c>
      <c r="Q46" s="181">
        <f t="shared" ref="Q46" si="74">Q12+Q20+Q28+Q36</f>
        <v>6.1</v>
      </c>
      <c r="R46" s="181">
        <f t="shared" si="54"/>
        <v>5379.3230000000003</v>
      </c>
      <c r="S46" s="181">
        <f t="shared" ref="S46" si="75">S12+S20+S28+S36</f>
        <v>23376.799000000003</v>
      </c>
      <c r="T46" s="182">
        <f>S46/O46</f>
        <v>2.6940648010152644</v>
      </c>
      <c r="U46" s="181">
        <f>U12+U20+U28+U36</f>
        <v>23937.850999999999</v>
      </c>
      <c r="V46" s="175">
        <f t="shared" si="5"/>
        <v>116161.485</v>
      </c>
      <c r="W46" s="176">
        <f t="shared" si="10"/>
        <v>4.85262795728823</v>
      </c>
      <c r="X46" s="219">
        <f t="shared" si="11"/>
        <v>5.8231535487458759</v>
      </c>
      <c r="Y46" s="16"/>
      <c r="Z46" s="70">
        <v>1437.454</v>
      </c>
      <c r="AA46" s="70">
        <v>5366.7359999999999</v>
      </c>
      <c r="AC46">
        <v>2011.624</v>
      </c>
      <c r="AG46">
        <v>8677.148000000001</v>
      </c>
      <c r="AH46">
        <v>17997.476000000002</v>
      </c>
      <c r="AI46">
        <v>6.1</v>
      </c>
      <c r="AJ46">
        <v>5379.3230000000003</v>
      </c>
    </row>
    <row r="47" spans="1:38" ht="24.75" customHeight="1" x14ac:dyDescent="0.25">
      <c r="A47" s="366"/>
      <c r="B47" s="204" t="s">
        <v>13</v>
      </c>
      <c r="C47" s="207"/>
      <c r="D47" s="186">
        <f>SUM(D13,D21,D29,D37)</f>
        <v>75.909000000000006</v>
      </c>
      <c r="E47" s="206">
        <f t="shared" si="43"/>
        <v>436.82400000000001</v>
      </c>
      <c r="F47" s="182">
        <f t="shared" si="37"/>
        <v>5.7545745563767143</v>
      </c>
      <c r="G47" s="186">
        <f t="shared" si="44"/>
        <v>0</v>
      </c>
      <c r="H47" s="186">
        <f t="shared" si="44"/>
        <v>0</v>
      </c>
      <c r="I47" s="182"/>
      <c r="J47" s="181">
        <f t="shared" si="51"/>
        <v>0</v>
      </c>
      <c r="K47" s="181">
        <f t="shared" ref="K47:L47" si="76">K13+K21+K29+K37</f>
        <v>0</v>
      </c>
      <c r="L47" s="181">
        <f t="shared" si="76"/>
        <v>0</v>
      </c>
      <c r="M47" s="181">
        <f t="shared" ref="M47" si="77">M13+M21+M29+M37</f>
        <v>0</v>
      </c>
      <c r="N47" s="182"/>
      <c r="O47" s="181">
        <f t="shared" si="54"/>
        <v>0</v>
      </c>
      <c r="P47" s="181">
        <f t="shared" si="54"/>
        <v>0</v>
      </c>
      <c r="Q47" s="181">
        <f t="shared" ref="Q47" si="78">Q13+Q21+Q29+Q37</f>
        <v>0</v>
      </c>
      <c r="R47" s="181">
        <f t="shared" si="54"/>
        <v>0</v>
      </c>
      <c r="S47" s="181">
        <f t="shared" ref="S47" si="79">S13+S21+S29+S37</f>
        <v>0</v>
      </c>
      <c r="T47" s="182"/>
      <c r="U47" s="181">
        <f t="shared" si="62"/>
        <v>75.909000000000006</v>
      </c>
      <c r="V47" s="175">
        <f t="shared" si="5"/>
        <v>436.82400000000001</v>
      </c>
      <c r="W47" s="176">
        <f t="shared" si="10"/>
        <v>5.7545745563767143</v>
      </c>
      <c r="X47" s="219">
        <f t="shared" si="11"/>
        <v>6.9054894676520568</v>
      </c>
      <c r="Y47" s="16"/>
      <c r="Z47" s="70">
        <v>0</v>
      </c>
      <c r="AA47" s="70">
        <v>0</v>
      </c>
      <c r="AC47">
        <v>0</v>
      </c>
      <c r="AG47">
        <v>0</v>
      </c>
      <c r="AH47">
        <v>0</v>
      </c>
      <c r="AI47">
        <v>0</v>
      </c>
      <c r="AJ47">
        <v>0</v>
      </c>
    </row>
    <row r="48" spans="1:38" s="22" customFormat="1" ht="3.75" customHeight="1" x14ac:dyDescent="0.3">
      <c r="A48" s="21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</row>
    <row r="49" spans="1:35" ht="4.5" customHeight="1" x14ac:dyDescent="0.3">
      <c r="A49" s="21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</row>
    <row r="50" spans="1:35" ht="15.75" x14ac:dyDescent="0.25">
      <c r="B50" s="67" t="s">
        <v>89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201"/>
      <c r="V50" s="388" t="s">
        <v>90</v>
      </c>
      <c r="W50" s="388"/>
      <c r="X50" s="153"/>
    </row>
    <row r="51" spans="1:35" x14ac:dyDescent="0.25">
      <c r="C51"/>
    </row>
    <row r="52" spans="1:35" x14ac:dyDescent="0.25">
      <c r="U52" s="48"/>
    </row>
    <row r="53" spans="1:35" x14ac:dyDescent="0.25">
      <c r="AD53" s="367" t="s">
        <v>32</v>
      </c>
      <c r="AE53" s="367"/>
      <c r="AF53" s="367"/>
      <c r="AG53" s="367"/>
      <c r="AH53" s="367"/>
      <c r="AI53" s="367"/>
    </row>
    <row r="54" spans="1:35" x14ac:dyDescent="0.25">
      <c r="AD54" s="367"/>
      <c r="AE54" s="367"/>
      <c r="AF54" s="367"/>
      <c r="AG54" s="367"/>
      <c r="AH54" s="367"/>
      <c r="AI54" s="367"/>
    </row>
    <row r="55" spans="1:35" x14ac:dyDescent="0.25">
      <c r="AD55" s="367"/>
      <c r="AE55" s="367"/>
      <c r="AF55" s="367"/>
      <c r="AG55" s="367"/>
      <c r="AH55" s="367"/>
      <c r="AI55" s="367"/>
    </row>
    <row r="56" spans="1:35" x14ac:dyDescent="0.25">
      <c r="AD56" s="367"/>
      <c r="AE56" s="367"/>
      <c r="AF56" s="367"/>
      <c r="AG56" s="367"/>
      <c r="AH56" s="367"/>
      <c r="AI56" s="367"/>
    </row>
  </sheetData>
  <mergeCells count="18">
    <mergeCell ref="Z4:AE4"/>
    <mergeCell ref="AG4:AL4"/>
    <mergeCell ref="A6:A38"/>
    <mergeCell ref="A41:A47"/>
    <mergeCell ref="AD53:AI56"/>
    <mergeCell ref="B4:B5"/>
    <mergeCell ref="C4:C5"/>
    <mergeCell ref="D4:F4"/>
    <mergeCell ref="G4:I4"/>
    <mergeCell ref="J4:N4"/>
    <mergeCell ref="V50:W50"/>
    <mergeCell ref="O4:T4"/>
    <mergeCell ref="U4:X4"/>
    <mergeCell ref="U1:W1"/>
    <mergeCell ref="B2:X2"/>
    <mergeCell ref="Z2:AA2"/>
    <mergeCell ref="AB2:AC2"/>
    <mergeCell ref="V3:W3"/>
  </mergeCells>
  <dataValidations count="1">
    <dataValidation type="decimal" allowBlank="1" showErrorMessage="1" errorTitle="Ошибка" error="Допускается ввод только действительных чисел!" sqref="Z15:AC34 F39:U39 G29:N29 G30:H34 J6:M13 D38:D40 N41:N47 D22:D30 F40:F47 G22:H28 I41:I47 J30:M38 E22:E40 J15:M28 T41:T47 T29 AG22:AK22 AG39:AL39 AG23:AJ38 AG15:AJ21 Y39:AE39 Z35:Z37 AG6:AJ13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tabSelected="1" view="pageBreakPreview" zoomScale="50" zoomScaleNormal="50" zoomScaleSheetLayoutView="50" workbookViewId="0">
      <selection activeCell="AF32" sqref="AF32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20.85546875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0" width="16.7109375" hidden="1" customWidth="1" outlineLevel="1"/>
    <col min="11" max="11" width="16.855468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7" width="18.85546875" hidden="1" customWidth="1" outlineLevel="1"/>
    <col min="18" max="18" width="18.28515625" hidden="1" customWidth="1" outlineLevel="1"/>
    <col min="19" max="19" width="11.5703125" hidden="1" customWidth="1" outlineLevel="1"/>
    <col min="20" max="21" width="15.7109375" hidden="1" customWidth="1" outlineLevel="1"/>
    <col min="22" max="22" width="16.7109375" hidden="1" customWidth="1" outlineLevel="1"/>
    <col min="23" max="23" width="17.140625" hidden="1" customWidth="1" outlineLevel="1"/>
    <col min="24" max="24" width="16.7109375" hidden="1" customWidth="1" outlineLevel="1"/>
    <col min="25" max="25" width="15.28515625" hidden="1" customWidth="1" outlineLevel="1"/>
    <col min="26" max="26" width="17.28515625" style="278" bestFit="1" customWidth="1" collapsed="1"/>
    <col min="27" max="27" width="19.42578125" style="278" customWidth="1"/>
    <col min="28" max="28" width="14.85546875" style="278" customWidth="1"/>
    <col min="29" max="29" width="16.140625" style="278" customWidth="1"/>
    <col min="30" max="30" width="20" customWidth="1"/>
    <col min="31" max="31" width="16.7109375" customWidth="1"/>
    <col min="32" max="32" width="20.85546875" customWidth="1"/>
    <col min="33" max="33" width="15.28515625" customWidth="1"/>
    <col min="34" max="35" width="17.42578125" customWidth="1"/>
  </cols>
  <sheetData>
    <row r="1" spans="1:35" ht="15.75" x14ac:dyDescent="0.25">
      <c r="H1" s="379" t="s">
        <v>73</v>
      </c>
      <c r="I1" s="379"/>
    </row>
    <row r="2" spans="1:35" s="112" customFormat="1" ht="93.75" customHeight="1" x14ac:dyDescent="0.25">
      <c r="A2" s="381" t="s">
        <v>128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  <c r="AI2" s="381"/>
    </row>
    <row r="3" spans="1:35" ht="31.5" customHeight="1" x14ac:dyDescent="0.25">
      <c r="B3" s="405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7"/>
      <c r="Z3" s="404" t="s">
        <v>133</v>
      </c>
      <c r="AA3" s="404"/>
      <c r="AB3" s="404"/>
      <c r="AC3" s="404"/>
      <c r="AD3" s="404" t="s">
        <v>134</v>
      </c>
      <c r="AE3" s="404"/>
      <c r="AF3" s="404"/>
      <c r="AG3" s="404"/>
      <c r="AH3" s="404" t="s">
        <v>135</v>
      </c>
      <c r="AI3" s="404"/>
    </row>
    <row r="4" spans="1:35" ht="15.75" x14ac:dyDescent="0.25">
      <c r="B4" s="400" t="s">
        <v>2</v>
      </c>
      <c r="C4" s="401" t="s">
        <v>0</v>
      </c>
      <c r="D4" s="402" t="s">
        <v>3</v>
      </c>
      <c r="E4" s="403"/>
      <c r="F4" s="403"/>
      <c r="G4" s="403" t="s">
        <v>4</v>
      </c>
      <c r="H4" s="403"/>
      <c r="I4" s="403"/>
      <c r="J4" s="403" t="s">
        <v>16</v>
      </c>
      <c r="K4" s="403"/>
      <c r="L4" s="403"/>
      <c r="M4" s="403"/>
      <c r="N4" s="403"/>
      <c r="O4" s="403"/>
      <c r="P4" s="403"/>
      <c r="Q4" s="403" t="s">
        <v>19</v>
      </c>
      <c r="R4" s="403"/>
      <c r="S4" s="403"/>
      <c r="T4" s="403"/>
      <c r="U4" s="403"/>
      <c r="V4" s="403"/>
      <c r="W4" s="403"/>
      <c r="X4" s="403"/>
      <c r="Y4" s="403"/>
      <c r="Z4" s="403" t="s">
        <v>26</v>
      </c>
      <c r="AA4" s="403"/>
      <c r="AB4" s="403"/>
      <c r="AC4" s="403"/>
      <c r="AD4" s="403" t="s">
        <v>26</v>
      </c>
      <c r="AE4" s="403"/>
      <c r="AF4" s="403"/>
      <c r="AG4" s="403"/>
      <c r="AH4" s="397" t="s">
        <v>136</v>
      </c>
      <c r="AI4" s="397" t="s">
        <v>137</v>
      </c>
    </row>
    <row r="5" spans="1:35" ht="85.5" customHeight="1" x14ac:dyDescent="0.25">
      <c r="B5" s="400"/>
      <c r="C5" s="401"/>
      <c r="D5" s="279" t="s">
        <v>24</v>
      </c>
      <c r="E5" s="280" t="s">
        <v>25</v>
      </c>
      <c r="F5" s="281" t="s">
        <v>30</v>
      </c>
      <c r="G5" s="279" t="s">
        <v>24</v>
      </c>
      <c r="H5" s="280" t="s">
        <v>25</v>
      </c>
      <c r="I5" s="281" t="s">
        <v>30</v>
      </c>
      <c r="J5" s="282" t="s">
        <v>5</v>
      </c>
      <c r="K5" s="280" t="s">
        <v>27</v>
      </c>
      <c r="L5" s="282" t="s">
        <v>29</v>
      </c>
      <c r="M5" s="280" t="s">
        <v>28</v>
      </c>
      <c r="N5" s="283" t="s">
        <v>20</v>
      </c>
      <c r="O5" s="283" t="s">
        <v>21</v>
      </c>
      <c r="P5" s="281" t="s">
        <v>30</v>
      </c>
      <c r="Q5" s="282" t="s">
        <v>5</v>
      </c>
      <c r="R5" s="280" t="s">
        <v>18</v>
      </c>
      <c r="S5" s="282" t="s">
        <v>29</v>
      </c>
      <c r="T5" s="280" t="s">
        <v>28</v>
      </c>
      <c r="U5" s="282" t="s">
        <v>98</v>
      </c>
      <c r="V5" s="280" t="s">
        <v>99</v>
      </c>
      <c r="W5" s="283" t="s">
        <v>20</v>
      </c>
      <c r="X5" s="283" t="s">
        <v>21</v>
      </c>
      <c r="Y5" s="281" t="s">
        <v>30</v>
      </c>
      <c r="Z5" s="284" t="s">
        <v>24</v>
      </c>
      <c r="AA5" s="285" t="s">
        <v>100</v>
      </c>
      <c r="AB5" s="286" t="s">
        <v>69</v>
      </c>
      <c r="AC5" s="286" t="s">
        <v>81</v>
      </c>
      <c r="AD5" s="284" t="s">
        <v>24</v>
      </c>
      <c r="AE5" s="285" t="s">
        <v>100</v>
      </c>
      <c r="AF5" s="286" t="s">
        <v>69</v>
      </c>
      <c r="AG5" s="286" t="s">
        <v>81</v>
      </c>
      <c r="AH5" s="397"/>
      <c r="AI5" s="397"/>
    </row>
    <row r="6" spans="1:35" s="278" customFormat="1" ht="24" x14ac:dyDescent="0.25">
      <c r="A6" s="371"/>
      <c r="B6" s="168" t="s">
        <v>1</v>
      </c>
      <c r="C6" s="287" t="s">
        <v>101</v>
      </c>
      <c r="D6" s="288">
        <v>0</v>
      </c>
      <c r="E6" s="288">
        <v>0</v>
      </c>
      <c r="F6" s="288" t="e">
        <v>#DIV/0!</v>
      </c>
      <c r="G6" s="288">
        <v>0</v>
      </c>
      <c r="H6" s="288">
        <v>0</v>
      </c>
      <c r="I6" s="288" t="e">
        <v>#DIV/0!</v>
      </c>
      <c r="J6" s="288">
        <v>7238.0070000000005</v>
      </c>
      <c r="K6" s="288">
        <v>20488.927</v>
      </c>
      <c r="L6" s="288">
        <v>13.331</v>
      </c>
      <c r="M6" s="288">
        <v>11417.067999999999</v>
      </c>
      <c r="N6" s="288">
        <v>7238.0070000000005</v>
      </c>
      <c r="O6" s="288">
        <v>31905.994999999999</v>
      </c>
      <c r="P6" s="288">
        <v>4.4081188371329283</v>
      </c>
      <c r="Q6" s="288">
        <v>3739.1080000000002</v>
      </c>
      <c r="R6" s="288">
        <v>6851.3339999999998</v>
      </c>
      <c r="S6" s="288">
        <v>5.2270000000000003</v>
      </c>
      <c r="T6" s="288">
        <v>4373.0029999999997</v>
      </c>
      <c r="U6" s="288">
        <v>8.43</v>
      </c>
      <c r="V6" s="288">
        <v>1978.192</v>
      </c>
      <c r="W6" s="288">
        <v>3739.1080000000002</v>
      </c>
      <c r="X6" s="288">
        <v>13202.528999999999</v>
      </c>
      <c r="Y6" s="288">
        <v>3.5309301041852756</v>
      </c>
      <c r="Z6" s="274">
        <v>10977.115000000002</v>
      </c>
      <c r="AA6" s="274">
        <v>45108.523999999998</v>
      </c>
      <c r="AB6" s="274">
        <v>4.1093241712417141</v>
      </c>
      <c r="AC6" s="274">
        <v>4.9311890054900571</v>
      </c>
      <c r="AD6" s="274">
        <v>6700.6509999999998</v>
      </c>
      <c r="AE6" s="274">
        <v>28538.318999999996</v>
      </c>
      <c r="AF6" s="274">
        <v>4.2590367712032755</v>
      </c>
      <c r="AG6" s="274">
        <v>5.1108441254439301</v>
      </c>
      <c r="AH6" s="274">
        <v>96.484824902808626</v>
      </c>
      <c r="AI6" s="274">
        <v>96.484824902808626</v>
      </c>
    </row>
    <row r="7" spans="1:35" ht="15.75" x14ac:dyDescent="0.25">
      <c r="A7" s="371"/>
      <c r="B7" s="179" t="s">
        <v>7</v>
      </c>
      <c r="C7" s="289" t="s">
        <v>102</v>
      </c>
      <c r="D7" s="290">
        <v>0</v>
      </c>
      <c r="E7" s="290">
        <v>0</v>
      </c>
      <c r="F7" s="288" t="e">
        <v>#DIV/0!</v>
      </c>
      <c r="G7" s="290">
        <v>0</v>
      </c>
      <c r="H7" s="290">
        <v>0</v>
      </c>
      <c r="I7" s="288" t="e">
        <v>#DIV/0!</v>
      </c>
      <c r="J7" s="290">
        <v>908.60900000000004</v>
      </c>
      <c r="K7" s="290">
        <v>2508.6</v>
      </c>
      <c r="L7" s="290">
        <v>1.4410000000000001</v>
      </c>
      <c r="M7" s="290">
        <v>1279.0630000000001</v>
      </c>
      <c r="N7" s="291">
        <v>908.60900000000004</v>
      </c>
      <c r="O7" s="291">
        <v>3787.663</v>
      </c>
      <c r="P7" s="288">
        <v>4.1686390955845694</v>
      </c>
      <c r="Q7" s="292">
        <v>252.654</v>
      </c>
      <c r="R7" s="292">
        <v>470.70100000000002</v>
      </c>
      <c r="S7" s="292">
        <v>0.43099999999999999</v>
      </c>
      <c r="T7" s="292">
        <v>383.01299999999998</v>
      </c>
      <c r="U7" s="292">
        <v>0.67</v>
      </c>
      <c r="V7" s="292">
        <v>144.30699999999999</v>
      </c>
      <c r="W7" s="291">
        <v>252.654</v>
      </c>
      <c r="X7" s="288">
        <v>998.02099999999996</v>
      </c>
      <c r="Y7" s="288">
        <v>3.9501492159237532</v>
      </c>
      <c r="Z7" s="275">
        <v>1161.2629999999999</v>
      </c>
      <c r="AA7" s="275">
        <v>4785.6840000000002</v>
      </c>
      <c r="AB7" s="274">
        <v>4.1211026270534754</v>
      </c>
      <c r="AC7" s="274">
        <v>4.9453231524641703</v>
      </c>
      <c r="AD7" s="275"/>
      <c r="AE7" s="275"/>
      <c r="AF7" s="274"/>
      <c r="AG7" s="274"/>
      <c r="AH7" s="274"/>
      <c r="AI7" s="274"/>
    </row>
    <row r="8" spans="1:35" ht="15.75" x14ac:dyDescent="0.25">
      <c r="A8" s="371"/>
      <c r="B8" s="179" t="s">
        <v>8</v>
      </c>
      <c r="C8" s="289" t="s">
        <v>103</v>
      </c>
      <c r="D8" s="290">
        <v>0</v>
      </c>
      <c r="E8" s="290">
        <v>0</v>
      </c>
      <c r="F8" s="288" t="e">
        <v>#DIV/0!</v>
      </c>
      <c r="G8" s="290">
        <v>0</v>
      </c>
      <c r="H8" s="290">
        <v>0</v>
      </c>
      <c r="I8" s="288" t="e">
        <v>#DIV/0!</v>
      </c>
      <c r="J8" s="290">
        <v>0</v>
      </c>
      <c r="K8" s="290">
        <v>0</v>
      </c>
      <c r="L8" s="290">
        <v>0</v>
      </c>
      <c r="M8" s="290">
        <v>0</v>
      </c>
      <c r="N8" s="291">
        <v>0</v>
      </c>
      <c r="O8" s="291">
        <v>0</v>
      </c>
      <c r="P8" s="288" t="e">
        <v>#DIV/0!</v>
      </c>
      <c r="Q8" s="292">
        <v>0</v>
      </c>
      <c r="R8" s="292">
        <v>0</v>
      </c>
      <c r="S8" s="292">
        <v>0</v>
      </c>
      <c r="T8" s="292">
        <v>0</v>
      </c>
      <c r="U8" s="292">
        <v>0</v>
      </c>
      <c r="V8" s="292">
        <v>0</v>
      </c>
      <c r="W8" s="291">
        <v>0</v>
      </c>
      <c r="X8" s="288">
        <v>0</v>
      </c>
      <c r="Y8" s="288" t="e">
        <v>#DIV/0!</v>
      </c>
      <c r="Z8" s="275">
        <v>0</v>
      </c>
      <c r="AA8" s="275">
        <v>0</v>
      </c>
      <c r="AB8" s="274"/>
      <c r="AC8" s="274"/>
      <c r="AD8" s="275"/>
      <c r="AE8" s="275"/>
      <c r="AF8" s="274"/>
      <c r="AG8" s="274"/>
      <c r="AH8" s="274"/>
      <c r="AI8" s="274"/>
    </row>
    <row r="9" spans="1:35" ht="15.75" x14ac:dyDescent="0.25">
      <c r="A9" s="371"/>
      <c r="B9" s="179" t="s">
        <v>9</v>
      </c>
      <c r="C9" s="289" t="s">
        <v>104</v>
      </c>
      <c r="D9" s="290">
        <v>0</v>
      </c>
      <c r="E9" s="290">
        <v>0</v>
      </c>
      <c r="F9" s="288" t="e">
        <v>#DIV/0!</v>
      </c>
      <c r="G9" s="290">
        <v>0</v>
      </c>
      <c r="H9" s="290">
        <v>0</v>
      </c>
      <c r="I9" s="288" t="e">
        <v>#DIV/0!</v>
      </c>
      <c r="J9" s="290">
        <v>0</v>
      </c>
      <c r="K9" s="290">
        <v>0</v>
      </c>
      <c r="L9" s="290">
        <v>0</v>
      </c>
      <c r="M9" s="290">
        <v>0</v>
      </c>
      <c r="N9" s="291">
        <v>0</v>
      </c>
      <c r="O9" s="291">
        <v>0</v>
      </c>
      <c r="P9" s="288" t="e">
        <v>#DIV/0!</v>
      </c>
      <c r="Q9" s="292">
        <v>0</v>
      </c>
      <c r="R9" s="292">
        <v>0</v>
      </c>
      <c r="S9" s="292">
        <v>0</v>
      </c>
      <c r="T9" s="292">
        <v>0</v>
      </c>
      <c r="U9" s="292">
        <v>0</v>
      </c>
      <c r="V9" s="292">
        <v>0</v>
      </c>
      <c r="W9" s="291">
        <v>0</v>
      </c>
      <c r="X9" s="288">
        <v>0</v>
      </c>
      <c r="Y9" s="288" t="e">
        <v>#DIV/0!</v>
      </c>
      <c r="Z9" s="275">
        <v>0</v>
      </c>
      <c r="AA9" s="275">
        <v>0</v>
      </c>
      <c r="AB9" s="274"/>
      <c r="AC9" s="274"/>
      <c r="AD9" s="275"/>
      <c r="AE9" s="275"/>
      <c r="AF9" s="274"/>
      <c r="AG9" s="274"/>
      <c r="AH9" s="274"/>
      <c r="AI9" s="274"/>
    </row>
    <row r="10" spans="1:35" ht="15.75" x14ac:dyDescent="0.25">
      <c r="A10" s="371"/>
      <c r="B10" s="179" t="s">
        <v>10</v>
      </c>
      <c r="C10" s="289" t="s">
        <v>105</v>
      </c>
      <c r="D10" s="290">
        <v>0</v>
      </c>
      <c r="E10" s="290">
        <v>0</v>
      </c>
      <c r="F10" s="288" t="e">
        <v>#DIV/0!</v>
      </c>
      <c r="G10" s="290">
        <v>0</v>
      </c>
      <c r="H10" s="290">
        <v>0</v>
      </c>
      <c r="I10" s="288" t="e">
        <v>#DIV/0!</v>
      </c>
      <c r="J10" s="290">
        <v>889.82899999999995</v>
      </c>
      <c r="K10" s="290">
        <v>2801.8029999999999</v>
      </c>
      <c r="L10" s="290">
        <v>1.7410000000000001</v>
      </c>
      <c r="M10" s="290">
        <v>1429.9949999999999</v>
      </c>
      <c r="N10" s="291">
        <v>889.82899999999995</v>
      </c>
      <c r="O10" s="291">
        <v>4231.7979999999998</v>
      </c>
      <c r="P10" s="288">
        <v>4.7557429573547276</v>
      </c>
      <c r="Q10" s="292">
        <v>0</v>
      </c>
      <c r="R10" s="292">
        <v>0</v>
      </c>
      <c r="S10" s="292">
        <v>0</v>
      </c>
      <c r="T10" s="292">
        <v>0</v>
      </c>
      <c r="U10" s="292">
        <v>0</v>
      </c>
      <c r="V10" s="292">
        <v>0</v>
      </c>
      <c r="W10" s="291">
        <v>0</v>
      </c>
      <c r="X10" s="288">
        <v>0</v>
      </c>
      <c r="Y10" s="288" t="e">
        <v>#DIV/0!</v>
      </c>
      <c r="Z10" s="275">
        <v>889.82899999999995</v>
      </c>
      <c r="AA10" s="275">
        <v>4231.7979999999998</v>
      </c>
      <c r="AB10" s="274">
        <v>4.7557429573547276</v>
      </c>
      <c r="AC10" s="274">
        <v>5.7068915488256726</v>
      </c>
      <c r="AD10" s="275">
        <v>6700.6509999999998</v>
      </c>
      <c r="AE10" s="275">
        <v>28538.318999999996</v>
      </c>
      <c r="AF10" s="274">
        <v>4.2590367712032755</v>
      </c>
      <c r="AG10" s="274">
        <v>5.1108441254439301</v>
      </c>
      <c r="AH10" s="274">
        <v>111.66240661526669</v>
      </c>
      <c r="AI10" s="274">
        <v>111.66240661526669</v>
      </c>
    </row>
    <row r="11" spans="1:35" ht="15.75" x14ac:dyDescent="0.25">
      <c r="A11" s="371"/>
      <c r="B11" s="179" t="s">
        <v>11</v>
      </c>
      <c r="C11" s="289" t="s">
        <v>106</v>
      </c>
      <c r="D11" s="290">
        <v>0</v>
      </c>
      <c r="E11" s="290">
        <v>0</v>
      </c>
      <c r="F11" s="288" t="e">
        <v>#DIV/0!</v>
      </c>
      <c r="G11" s="290">
        <v>0</v>
      </c>
      <c r="H11" s="290">
        <v>0</v>
      </c>
      <c r="I11" s="288" t="e">
        <v>#DIV/0!</v>
      </c>
      <c r="J11" s="290">
        <v>0</v>
      </c>
      <c r="K11" s="290">
        <v>0</v>
      </c>
      <c r="L11" s="290">
        <v>0</v>
      </c>
      <c r="M11" s="290">
        <v>0</v>
      </c>
      <c r="N11" s="291">
        <v>0</v>
      </c>
      <c r="O11" s="291">
        <v>0</v>
      </c>
      <c r="P11" s="288" t="e">
        <v>#DIV/0!</v>
      </c>
      <c r="Q11" s="292">
        <v>3486.4540000000002</v>
      </c>
      <c r="R11" s="292">
        <v>6380.6329999999998</v>
      </c>
      <c r="S11" s="292">
        <v>4.7960000000000003</v>
      </c>
      <c r="T11" s="292">
        <v>3989.99</v>
      </c>
      <c r="U11" s="292">
        <v>7.76</v>
      </c>
      <c r="V11" s="292">
        <v>1833.885</v>
      </c>
      <c r="W11" s="291">
        <v>3486.4540000000002</v>
      </c>
      <c r="X11" s="288">
        <v>12204.508</v>
      </c>
      <c r="Y11" s="288">
        <v>3.5005504159813952</v>
      </c>
      <c r="Z11" s="275">
        <v>3486.4540000000002</v>
      </c>
      <c r="AA11" s="275">
        <v>12204.508</v>
      </c>
      <c r="AB11" s="274">
        <v>3.5005504159813952</v>
      </c>
      <c r="AC11" s="274">
        <v>4.2006604991776744</v>
      </c>
      <c r="AD11" s="275"/>
      <c r="AE11" s="275"/>
      <c r="AF11" s="274"/>
      <c r="AG11" s="274"/>
      <c r="AH11" s="274"/>
      <c r="AI11" s="274"/>
    </row>
    <row r="12" spans="1:35" ht="15.75" x14ac:dyDescent="0.25">
      <c r="A12" s="371"/>
      <c r="B12" s="179" t="s">
        <v>12</v>
      </c>
      <c r="C12" s="289" t="s">
        <v>107</v>
      </c>
      <c r="D12" s="290">
        <v>0</v>
      </c>
      <c r="E12" s="290">
        <v>0</v>
      </c>
      <c r="F12" s="288" t="e">
        <v>#DIV/0!</v>
      </c>
      <c r="G12" s="290">
        <v>0</v>
      </c>
      <c r="H12" s="290">
        <v>0</v>
      </c>
      <c r="I12" s="288" t="e">
        <v>#DIV/0!</v>
      </c>
      <c r="J12" s="290">
        <v>0</v>
      </c>
      <c r="K12" s="290">
        <v>0</v>
      </c>
      <c r="L12" s="290">
        <v>0</v>
      </c>
      <c r="M12" s="290">
        <v>0</v>
      </c>
      <c r="N12" s="291">
        <v>0</v>
      </c>
      <c r="O12" s="291">
        <v>0</v>
      </c>
      <c r="P12" s="288" t="e">
        <v>#DIV/0!</v>
      </c>
      <c r="Q12" s="292">
        <v>0</v>
      </c>
      <c r="R12" s="292">
        <v>0</v>
      </c>
      <c r="S12" s="292">
        <v>0</v>
      </c>
      <c r="T12" s="292">
        <v>0</v>
      </c>
      <c r="U12" s="292">
        <v>0</v>
      </c>
      <c r="V12" s="292">
        <v>0</v>
      </c>
      <c r="W12" s="291">
        <v>0</v>
      </c>
      <c r="X12" s="288">
        <v>0</v>
      </c>
      <c r="Y12" s="288" t="e">
        <v>#DIV/0!</v>
      </c>
      <c r="Z12" s="275">
        <v>0</v>
      </c>
      <c r="AA12" s="275">
        <v>0</v>
      </c>
      <c r="AB12" s="274"/>
      <c r="AC12" s="274"/>
      <c r="AD12" s="275"/>
      <c r="AE12" s="275"/>
      <c r="AF12" s="274"/>
      <c r="AG12" s="274"/>
      <c r="AH12" s="274"/>
      <c r="AI12" s="274"/>
    </row>
    <row r="13" spans="1:35" ht="15.75" x14ac:dyDescent="0.25">
      <c r="A13" s="371"/>
      <c r="B13" s="179" t="s">
        <v>13</v>
      </c>
      <c r="C13" s="289" t="s">
        <v>108</v>
      </c>
      <c r="D13" s="290">
        <v>0</v>
      </c>
      <c r="E13" s="290">
        <v>0</v>
      </c>
      <c r="F13" s="288" t="e">
        <v>#DIV/0!</v>
      </c>
      <c r="G13" s="290">
        <v>0</v>
      </c>
      <c r="H13" s="290">
        <v>0</v>
      </c>
      <c r="I13" s="288" t="e">
        <v>#DIV/0!</v>
      </c>
      <c r="J13" s="290">
        <v>5439.5690000000004</v>
      </c>
      <c r="K13" s="290">
        <v>15178.523999999999</v>
      </c>
      <c r="L13" s="290">
        <v>10.148999999999999</v>
      </c>
      <c r="M13" s="290">
        <v>8708.01</v>
      </c>
      <c r="N13" s="291">
        <v>5439.5690000000004</v>
      </c>
      <c r="O13" s="291">
        <v>23886.534</v>
      </c>
      <c r="P13" s="288">
        <v>4.3912548953786592</v>
      </c>
      <c r="Q13" s="292">
        <v>0</v>
      </c>
      <c r="R13" s="292">
        <v>0</v>
      </c>
      <c r="S13" s="292">
        <v>0</v>
      </c>
      <c r="T13" s="292">
        <v>0</v>
      </c>
      <c r="U13" s="292">
        <v>0</v>
      </c>
      <c r="V13" s="292">
        <v>0</v>
      </c>
      <c r="W13" s="291">
        <v>0</v>
      </c>
      <c r="X13" s="288">
        <v>0</v>
      </c>
      <c r="Y13" s="288" t="e">
        <v>#DIV/0!</v>
      </c>
      <c r="Z13" s="275">
        <v>5439.5690000000004</v>
      </c>
      <c r="AA13" s="275">
        <v>23886.534</v>
      </c>
      <c r="AB13" s="274">
        <v>4.3912548953786592</v>
      </c>
      <c r="AC13" s="274">
        <v>5.2695058744543912</v>
      </c>
      <c r="AD13" s="275"/>
      <c r="AE13" s="275"/>
      <c r="AF13" s="274"/>
      <c r="AG13" s="274"/>
      <c r="AH13" s="274"/>
      <c r="AI13" s="274"/>
    </row>
    <row r="14" spans="1:35" s="278" customFormat="1" ht="24" x14ac:dyDescent="0.25">
      <c r="A14" s="371"/>
      <c r="B14" s="168" t="s">
        <v>17</v>
      </c>
      <c r="C14" s="287" t="s">
        <v>109</v>
      </c>
      <c r="D14" s="288">
        <v>0</v>
      </c>
      <c r="E14" s="288">
        <v>0</v>
      </c>
      <c r="F14" s="288" t="e">
        <v>#DIV/0!</v>
      </c>
      <c r="G14" s="288">
        <v>0</v>
      </c>
      <c r="H14" s="288">
        <v>0</v>
      </c>
      <c r="I14" s="288" t="e">
        <v>#DIV/0!</v>
      </c>
      <c r="J14" s="288">
        <v>109858.39300000001</v>
      </c>
      <c r="K14" s="288">
        <v>386876.54300000001</v>
      </c>
      <c r="L14" s="288">
        <v>192.495</v>
      </c>
      <c r="M14" s="288">
        <v>166899.851</v>
      </c>
      <c r="N14" s="288">
        <v>109858.39300000001</v>
      </c>
      <c r="O14" s="288">
        <v>553776.39399999997</v>
      </c>
      <c r="P14" s="288">
        <v>5.040820085544123</v>
      </c>
      <c r="Q14" s="288">
        <v>107299.003</v>
      </c>
      <c r="R14" s="288">
        <v>228052.61899999998</v>
      </c>
      <c r="S14" s="288">
        <v>132.33200000000002</v>
      </c>
      <c r="T14" s="288">
        <v>115343.302</v>
      </c>
      <c r="U14" s="288">
        <v>148.03399999999999</v>
      </c>
      <c r="V14" s="288">
        <v>117036.73</v>
      </c>
      <c r="W14" s="288">
        <v>107299.003</v>
      </c>
      <c r="X14" s="288">
        <v>460432.65099999995</v>
      </c>
      <c r="Y14" s="288">
        <v>4.291117700320104</v>
      </c>
      <c r="Z14" s="274">
        <v>217157.39600000001</v>
      </c>
      <c r="AA14" s="274">
        <v>1014209.0449999999</v>
      </c>
      <c r="AB14" s="274">
        <v>4.6703868423620252</v>
      </c>
      <c r="AC14" s="274">
        <v>5.60446421083443</v>
      </c>
      <c r="AD14" s="274">
        <v>219523.27999999997</v>
      </c>
      <c r="AE14" s="274">
        <v>989709.5689999999</v>
      </c>
      <c r="AF14" s="274">
        <v>4.5084492587756522</v>
      </c>
      <c r="AG14" s="274">
        <v>5.4101391105307828</v>
      </c>
      <c r="AH14" s="274">
        <v>103.59186882875886</v>
      </c>
      <c r="AI14" s="274">
        <v>103.59186882875886</v>
      </c>
    </row>
    <row r="15" spans="1:35" ht="15.75" x14ac:dyDescent="0.25">
      <c r="A15" s="371"/>
      <c r="B15" s="179" t="s">
        <v>7</v>
      </c>
      <c r="C15" s="289" t="s">
        <v>110</v>
      </c>
      <c r="D15" s="290">
        <v>0</v>
      </c>
      <c r="E15" s="290">
        <v>0</v>
      </c>
      <c r="F15" s="288" t="e">
        <v>#DIV/0!</v>
      </c>
      <c r="G15" s="290">
        <v>0</v>
      </c>
      <c r="H15" s="290">
        <v>0</v>
      </c>
      <c r="I15" s="288" t="e">
        <v>#DIV/0!</v>
      </c>
      <c r="J15" s="292">
        <v>80241.082999999999</v>
      </c>
      <c r="K15" s="292">
        <v>278591.02100000001</v>
      </c>
      <c r="L15" s="292">
        <v>145.30500000000001</v>
      </c>
      <c r="M15" s="292">
        <v>126023.68700000001</v>
      </c>
      <c r="N15" s="291">
        <v>80241.082999999999</v>
      </c>
      <c r="O15" s="291">
        <v>404614.70799999998</v>
      </c>
      <c r="P15" s="288">
        <v>5.0424881229481908</v>
      </c>
      <c r="Q15" s="292">
        <v>61315.798000000003</v>
      </c>
      <c r="R15" s="292">
        <v>124642.268</v>
      </c>
      <c r="S15" s="292">
        <v>68.168000000000006</v>
      </c>
      <c r="T15" s="292">
        <v>59449.341</v>
      </c>
      <c r="U15" s="292">
        <v>83.3</v>
      </c>
      <c r="V15" s="292">
        <v>60400.008000000002</v>
      </c>
      <c r="W15" s="291">
        <v>61315.798000000003</v>
      </c>
      <c r="X15" s="288">
        <v>244491.617</v>
      </c>
      <c r="Y15" s="288">
        <v>3.9874163751403837</v>
      </c>
      <c r="Z15" s="275">
        <v>141556.88099999999</v>
      </c>
      <c r="AA15" s="275">
        <v>649106.32499999995</v>
      </c>
      <c r="AB15" s="274">
        <v>4.5854805532201572</v>
      </c>
      <c r="AC15" s="274">
        <v>5.5025766638641889</v>
      </c>
      <c r="AD15" s="275">
        <v>8747.8670000000002</v>
      </c>
      <c r="AE15" s="275">
        <v>39403.388999999996</v>
      </c>
      <c r="AF15" s="274">
        <v>4.5043424871457232</v>
      </c>
      <c r="AG15" s="274">
        <v>5.4052109845748673</v>
      </c>
      <c r="AH15" s="274">
        <v>101.80132985682111</v>
      </c>
      <c r="AI15" s="274">
        <v>101.80132985682111</v>
      </c>
    </row>
    <row r="16" spans="1:35" ht="15.75" x14ac:dyDescent="0.25">
      <c r="A16" s="371"/>
      <c r="B16" s="179" t="s">
        <v>8</v>
      </c>
      <c r="C16" s="289" t="s">
        <v>111</v>
      </c>
      <c r="D16" s="290">
        <v>0</v>
      </c>
      <c r="E16" s="290">
        <v>0</v>
      </c>
      <c r="F16" s="288" t="e">
        <v>#DIV/0!</v>
      </c>
      <c r="G16" s="290">
        <v>0</v>
      </c>
      <c r="H16" s="290">
        <v>0</v>
      </c>
      <c r="I16" s="288" t="e">
        <v>#DIV/0!</v>
      </c>
      <c r="J16" s="292">
        <v>0</v>
      </c>
      <c r="K16" s="292">
        <v>0</v>
      </c>
      <c r="L16" s="292">
        <v>0</v>
      </c>
      <c r="M16" s="292">
        <v>0</v>
      </c>
      <c r="N16" s="291">
        <v>0</v>
      </c>
      <c r="O16" s="291">
        <v>0</v>
      </c>
      <c r="P16" s="288" t="e">
        <v>#DIV/0!</v>
      </c>
      <c r="Q16" s="292">
        <v>0</v>
      </c>
      <c r="R16" s="292">
        <v>0</v>
      </c>
      <c r="S16" s="292">
        <v>0</v>
      </c>
      <c r="T16" s="292">
        <v>0</v>
      </c>
      <c r="U16" s="292">
        <v>0</v>
      </c>
      <c r="V16" s="292">
        <v>0</v>
      </c>
      <c r="W16" s="291">
        <v>0</v>
      </c>
      <c r="X16" s="288">
        <v>0</v>
      </c>
      <c r="Y16" s="288" t="e">
        <v>#DIV/0!</v>
      </c>
      <c r="Z16" s="275">
        <v>0</v>
      </c>
      <c r="AA16" s="275">
        <v>0</v>
      </c>
      <c r="AB16" s="274"/>
      <c r="AC16" s="274"/>
      <c r="AD16" s="275"/>
      <c r="AE16" s="275"/>
      <c r="AF16" s="274"/>
      <c r="AG16" s="274"/>
      <c r="AH16" s="274"/>
      <c r="AI16" s="274"/>
    </row>
    <row r="17" spans="1:35" ht="15.75" x14ac:dyDescent="0.25">
      <c r="A17" s="371"/>
      <c r="B17" s="179" t="s">
        <v>9</v>
      </c>
      <c r="C17" s="289" t="s">
        <v>112</v>
      </c>
      <c r="D17" s="290">
        <v>0</v>
      </c>
      <c r="E17" s="290">
        <v>0</v>
      </c>
      <c r="F17" s="288" t="e">
        <v>#DIV/0!</v>
      </c>
      <c r="G17" s="290">
        <v>0</v>
      </c>
      <c r="H17" s="290">
        <v>0</v>
      </c>
      <c r="I17" s="288" t="e">
        <v>#DIV/0!</v>
      </c>
      <c r="J17" s="292">
        <v>0</v>
      </c>
      <c r="K17" s="292">
        <v>0</v>
      </c>
      <c r="L17" s="292">
        <v>0</v>
      </c>
      <c r="M17" s="292">
        <v>0</v>
      </c>
      <c r="N17" s="291">
        <v>0</v>
      </c>
      <c r="O17" s="291">
        <v>0</v>
      </c>
      <c r="P17" s="288" t="e">
        <v>#DIV/0!</v>
      </c>
      <c r="Q17" s="292">
        <v>0</v>
      </c>
      <c r="R17" s="292">
        <v>0</v>
      </c>
      <c r="S17" s="292">
        <v>0</v>
      </c>
      <c r="T17" s="292">
        <v>0</v>
      </c>
      <c r="U17" s="292">
        <v>0</v>
      </c>
      <c r="V17" s="292">
        <v>0</v>
      </c>
      <c r="W17" s="291">
        <v>0</v>
      </c>
      <c r="X17" s="288">
        <v>0</v>
      </c>
      <c r="Y17" s="288" t="e">
        <v>#DIV/0!</v>
      </c>
      <c r="Z17" s="275">
        <v>0</v>
      </c>
      <c r="AA17" s="275">
        <v>0</v>
      </c>
      <c r="AB17" s="274"/>
      <c r="AC17" s="274"/>
      <c r="AD17" s="275"/>
      <c r="AE17" s="275"/>
      <c r="AF17" s="274"/>
      <c r="AG17" s="274"/>
      <c r="AH17" s="274"/>
      <c r="AI17" s="274"/>
    </row>
    <row r="18" spans="1:35" ht="15.75" x14ac:dyDescent="0.25">
      <c r="A18" s="371"/>
      <c r="B18" s="179" t="s">
        <v>10</v>
      </c>
      <c r="C18" s="289" t="s">
        <v>113</v>
      </c>
      <c r="D18" s="290">
        <v>0</v>
      </c>
      <c r="E18" s="290">
        <v>0</v>
      </c>
      <c r="F18" s="288" t="e">
        <v>#DIV/0!</v>
      </c>
      <c r="G18" s="290">
        <v>0</v>
      </c>
      <c r="H18" s="290">
        <v>0</v>
      </c>
      <c r="I18" s="288" t="e">
        <v>#DIV/0!</v>
      </c>
      <c r="J18" s="292">
        <v>22034.147000000001</v>
      </c>
      <c r="K18" s="292">
        <v>81739.527000000002</v>
      </c>
      <c r="L18" s="292">
        <v>35.375999999999998</v>
      </c>
      <c r="M18" s="292">
        <v>30691.303</v>
      </c>
      <c r="N18" s="291">
        <v>22034.147000000001</v>
      </c>
      <c r="O18" s="291">
        <v>112430.83</v>
      </c>
      <c r="P18" s="288">
        <v>5.1025723845810775</v>
      </c>
      <c r="Q18" s="292">
        <v>35063.256999999998</v>
      </c>
      <c r="R18" s="292">
        <v>80584.534</v>
      </c>
      <c r="S18" s="292">
        <v>49.539000000000001</v>
      </c>
      <c r="T18" s="292">
        <v>43284.743000000002</v>
      </c>
      <c r="U18" s="292">
        <v>54.12</v>
      </c>
      <c r="V18" s="292">
        <v>47012.769</v>
      </c>
      <c r="W18" s="291">
        <v>35063.256999999998</v>
      </c>
      <c r="X18" s="288">
        <v>170882.046</v>
      </c>
      <c r="Y18" s="288">
        <v>4.8735360209121481</v>
      </c>
      <c r="Z18" s="275">
        <v>57097.403999999995</v>
      </c>
      <c r="AA18" s="275">
        <v>283312.87599999999</v>
      </c>
      <c r="AB18" s="274">
        <v>4.9619221917689993</v>
      </c>
      <c r="AC18" s="274">
        <v>5.9543066301227991</v>
      </c>
      <c r="AD18" s="275">
        <v>160050.06</v>
      </c>
      <c r="AE18" s="275">
        <v>732217.09600000002</v>
      </c>
      <c r="AF18" s="274">
        <v>4.5749254701935138</v>
      </c>
      <c r="AG18" s="274">
        <v>5.4899105642322166</v>
      </c>
      <c r="AH18" s="274">
        <v>108.45908253799632</v>
      </c>
      <c r="AI18" s="274">
        <v>108.45908253799632</v>
      </c>
    </row>
    <row r="19" spans="1:35" ht="15.75" x14ac:dyDescent="0.25">
      <c r="A19" s="371"/>
      <c r="B19" s="179" t="s">
        <v>11</v>
      </c>
      <c r="C19" s="289" t="s">
        <v>114</v>
      </c>
      <c r="D19" s="290">
        <v>0</v>
      </c>
      <c r="E19" s="290">
        <v>0</v>
      </c>
      <c r="F19" s="288" t="e">
        <v>#DIV/0!</v>
      </c>
      <c r="G19" s="290">
        <v>0</v>
      </c>
      <c r="H19" s="290">
        <v>0</v>
      </c>
      <c r="I19" s="288" t="e">
        <v>#DIV/0!</v>
      </c>
      <c r="J19" s="292">
        <v>670.28200000000004</v>
      </c>
      <c r="K19" s="292">
        <v>2950.674</v>
      </c>
      <c r="L19" s="292">
        <v>1.161</v>
      </c>
      <c r="M19" s="292">
        <v>1012.861</v>
      </c>
      <c r="N19" s="291">
        <v>670.28200000000004</v>
      </c>
      <c r="O19" s="291">
        <v>3963.5349999999999</v>
      </c>
      <c r="P19" s="288">
        <v>5.9132350264515523</v>
      </c>
      <c r="Q19" s="292">
        <v>0</v>
      </c>
      <c r="R19" s="292">
        <v>0</v>
      </c>
      <c r="S19" s="292">
        <v>0</v>
      </c>
      <c r="T19" s="292">
        <v>0</v>
      </c>
      <c r="U19" s="292">
        <v>0</v>
      </c>
      <c r="V19" s="292">
        <v>0</v>
      </c>
      <c r="W19" s="291">
        <v>0</v>
      </c>
      <c r="X19" s="288">
        <v>0</v>
      </c>
      <c r="Y19" s="288" t="e">
        <v>#DIV/0!</v>
      </c>
      <c r="Z19" s="275">
        <v>670.28200000000004</v>
      </c>
      <c r="AA19" s="275">
        <v>3963.5349999999999</v>
      </c>
      <c r="AB19" s="274">
        <v>5.9132350264515523</v>
      </c>
      <c r="AC19" s="274">
        <v>7.0958820317418629</v>
      </c>
      <c r="AD19" s="275">
        <v>3764.5780000000004</v>
      </c>
      <c r="AE19" s="275">
        <v>21053.934999999998</v>
      </c>
      <c r="AF19" s="274">
        <v>5.5926414594145735</v>
      </c>
      <c r="AG19" s="274">
        <v>6.7111697512974882</v>
      </c>
      <c r="AH19" s="274">
        <v>105.73241766638368</v>
      </c>
      <c r="AI19" s="274">
        <v>105.73241766638368</v>
      </c>
    </row>
    <row r="20" spans="1:35" ht="15.75" x14ac:dyDescent="0.25">
      <c r="A20" s="371"/>
      <c r="B20" s="179" t="s">
        <v>12</v>
      </c>
      <c r="C20" s="289" t="s">
        <v>115</v>
      </c>
      <c r="D20" s="290">
        <v>0</v>
      </c>
      <c r="E20" s="290">
        <v>0</v>
      </c>
      <c r="F20" s="288" t="e">
        <v>#DIV/0!</v>
      </c>
      <c r="G20" s="290">
        <v>0</v>
      </c>
      <c r="H20" s="290">
        <v>0</v>
      </c>
      <c r="I20" s="288" t="e">
        <v>#DIV/0!</v>
      </c>
      <c r="J20" s="292">
        <v>3257.748</v>
      </c>
      <c r="K20" s="292">
        <v>12288.370999999999</v>
      </c>
      <c r="L20" s="292">
        <v>5.0339999999999998</v>
      </c>
      <c r="M20" s="292">
        <v>4324.1790000000001</v>
      </c>
      <c r="N20" s="291">
        <v>3257.748</v>
      </c>
      <c r="O20" s="291">
        <v>16612.55</v>
      </c>
      <c r="P20" s="288">
        <v>5.0993968839824317</v>
      </c>
      <c r="Q20" s="292">
        <v>2668.9050000000002</v>
      </c>
      <c r="R20" s="292">
        <v>6171.6989999999996</v>
      </c>
      <c r="S20" s="292">
        <v>2.5960000000000001</v>
      </c>
      <c r="T20" s="292">
        <v>2190.6120000000001</v>
      </c>
      <c r="U20" s="292">
        <v>3.0779999999999998</v>
      </c>
      <c r="V20" s="292">
        <v>2931.1469999999999</v>
      </c>
      <c r="W20" s="291">
        <v>2668.9050000000002</v>
      </c>
      <c r="X20" s="288">
        <v>11293.457999999999</v>
      </c>
      <c r="Y20" s="288">
        <v>4.2314949389356302</v>
      </c>
      <c r="Z20" s="275">
        <v>5926.6530000000002</v>
      </c>
      <c r="AA20" s="275">
        <v>27906.007999999998</v>
      </c>
      <c r="AB20" s="274">
        <v>4.7085611389767541</v>
      </c>
      <c r="AC20" s="274">
        <v>5.6502733667721046</v>
      </c>
      <c r="AD20" s="275">
        <v>46960.775000000001</v>
      </c>
      <c r="AE20" s="275">
        <v>197035.14899999998</v>
      </c>
      <c r="AF20" s="274">
        <v>4.195738869301028</v>
      </c>
      <c r="AG20" s="274">
        <v>5.0348866431612338</v>
      </c>
      <c r="AH20" s="274">
        <v>112.22245439123712</v>
      </c>
      <c r="AI20" s="274">
        <v>112.22245439123711</v>
      </c>
    </row>
    <row r="21" spans="1:35" ht="15.75" x14ac:dyDescent="0.25">
      <c r="A21" s="371"/>
      <c r="B21" s="179" t="s">
        <v>13</v>
      </c>
      <c r="C21" s="289" t="s">
        <v>116</v>
      </c>
      <c r="D21" s="290">
        <v>0</v>
      </c>
      <c r="E21" s="290">
        <v>0</v>
      </c>
      <c r="F21" s="288" t="e">
        <v>#DIV/0!</v>
      </c>
      <c r="G21" s="290">
        <v>0</v>
      </c>
      <c r="H21" s="290">
        <v>0</v>
      </c>
      <c r="I21" s="288" t="e">
        <v>#DIV/0!</v>
      </c>
      <c r="J21" s="292">
        <v>3655.1329999999998</v>
      </c>
      <c r="K21" s="292">
        <v>11306.95</v>
      </c>
      <c r="L21" s="292">
        <v>5.6189999999999998</v>
      </c>
      <c r="M21" s="292">
        <v>4847.8209999999999</v>
      </c>
      <c r="N21" s="291">
        <v>3655.1329999999998</v>
      </c>
      <c r="O21" s="291">
        <v>16154.771000000001</v>
      </c>
      <c r="P21" s="288">
        <v>4.4197491582385648</v>
      </c>
      <c r="Q21" s="292">
        <v>8251.0429999999997</v>
      </c>
      <c r="R21" s="292">
        <v>16654.117999999999</v>
      </c>
      <c r="S21" s="292">
        <v>12.029</v>
      </c>
      <c r="T21" s="292">
        <v>10418.606</v>
      </c>
      <c r="U21" s="292">
        <v>7.5359999999999996</v>
      </c>
      <c r="V21" s="292">
        <v>6692.8059999999996</v>
      </c>
      <c r="W21" s="291">
        <v>8251.0429999999997</v>
      </c>
      <c r="X21" s="288">
        <v>33765.53</v>
      </c>
      <c r="Y21" s="288">
        <v>4.0922741524919939</v>
      </c>
      <c r="Z21" s="275">
        <v>11906.175999999999</v>
      </c>
      <c r="AA21" s="275">
        <v>49920.300999999999</v>
      </c>
      <c r="AB21" s="274">
        <v>4.1928072455841408</v>
      </c>
      <c r="AC21" s="274">
        <v>5.0313686947009684</v>
      </c>
      <c r="AD21" s="275">
        <v>0</v>
      </c>
      <c r="AE21" s="275">
        <v>0</v>
      </c>
      <c r="AF21" s="274"/>
      <c r="AG21" s="274"/>
      <c r="AH21" s="274"/>
      <c r="AI21" s="274"/>
    </row>
    <row r="22" spans="1:35" s="299" customFormat="1" ht="24" x14ac:dyDescent="0.25">
      <c r="A22" s="371"/>
      <c r="B22" s="293" t="s">
        <v>93</v>
      </c>
      <c r="C22" s="294" t="s">
        <v>117</v>
      </c>
      <c r="D22" s="295"/>
      <c r="E22" s="295"/>
      <c r="F22" s="296" t="e">
        <v>#DIV/0!</v>
      </c>
      <c r="G22" s="297"/>
      <c r="H22" s="297"/>
      <c r="I22" s="296"/>
      <c r="J22" s="297"/>
      <c r="K22" s="297"/>
      <c r="L22" s="297">
        <v>0</v>
      </c>
      <c r="M22" s="297">
        <v>0</v>
      </c>
      <c r="N22" s="297"/>
      <c r="O22" s="297"/>
      <c r="P22" s="288" t="e">
        <v>#DIV/0!</v>
      </c>
      <c r="Q22" s="298">
        <v>0</v>
      </c>
      <c r="R22" s="298">
        <v>0</v>
      </c>
      <c r="S22" s="298">
        <v>0</v>
      </c>
      <c r="T22" s="298">
        <v>0</v>
      </c>
      <c r="U22" s="298">
        <v>0</v>
      </c>
      <c r="V22" s="298">
        <v>0</v>
      </c>
      <c r="W22" s="291">
        <v>0</v>
      </c>
      <c r="X22" s="288">
        <v>0</v>
      </c>
      <c r="Y22" s="288" t="e">
        <v>#DIV/0!</v>
      </c>
      <c r="Z22" s="275">
        <v>0</v>
      </c>
      <c r="AA22" s="275">
        <v>0</v>
      </c>
      <c r="AB22" s="274"/>
      <c r="AC22" s="274"/>
      <c r="AD22" s="275">
        <v>66402.010999999999</v>
      </c>
      <c r="AE22" s="275">
        <v>192728.584</v>
      </c>
      <c r="AF22" s="274">
        <v>2.9024510116116815</v>
      </c>
      <c r="AG22" s="274">
        <v>3.4829412139340179</v>
      </c>
      <c r="AH22" s="274">
        <v>0</v>
      </c>
      <c r="AI22" s="274">
        <v>0</v>
      </c>
    </row>
    <row r="23" spans="1:35" s="278" customFormat="1" ht="63" customHeight="1" x14ac:dyDescent="0.25">
      <c r="A23" s="371"/>
      <c r="B23" s="168" t="s">
        <v>74</v>
      </c>
      <c r="C23" s="287" t="s">
        <v>118</v>
      </c>
      <c r="D23" s="288">
        <v>796081.62899999996</v>
      </c>
      <c r="E23" s="288">
        <v>4611931.7819999997</v>
      </c>
      <c r="F23" s="288">
        <v>5.793290052168758</v>
      </c>
      <c r="G23" s="288">
        <v>19608.097999999998</v>
      </c>
      <c r="H23" s="288">
        <v>111946.814</v>
      </c>
      <c r="I23" s="288">
        <v>5.7092133056454539</v>
      </c>
      <c r="J23" s="288">
        <v>9272.134</v>
      </c>
      <c r="K23" s="288">
        <v>39645.042000000001</v>
      </c>
      <c r="L23" s="288">
        <v>15.318999999999999</v>
      </c>
      <c r="M23" s="288">
        <v>13313.878999999999</v>
      </c>
      <c r="N23" s="288">
        <v>9272.134</v>
      </c>
      <c r="O23" s="288">
        <v>52958.921000000002</v>
      </c>
      <c r="P23" s="288">
        <v>5.7116216180654851</v>
      </c>
      <c r="Q23" s="288">
        <v>47503.706000000006</v>
      </c>
      <c r="R23" s="288">
        <v>124853.94499999999</v>
      </c>
      <c r="S23" s="288">
        <v>67.343000000000004</v>
      </c>
      <c r="T23" s="288">
        <v>58573.332999999999</v>
      </c>
      <c r="U23" s="288">
        <v>78.799000000000007</v>
      </c>
      <c r="V23" s="288">
        <v>64413.748</v>
      </c>
      <c r="W23" s="288">
        <v>47503.706000000006</v>
      </c>
      <c r="X23" s="288">
        <v>247841.02599999998</v>
      </c>
      <c r="Y23" s="288">
        <v>5.2172987513858384</v>
      </c>
      <c r="Z23" s="274">
        <v>872465.56699999992</v>
      </c>
      <c r="AA23" s="274">
        <v>5024678.5429999996</v>
      </c>
      <c r="AB23" s="274">
        <v>5.7591711731128985</v>
      </c>
      <c r="AC23" s="274">
        <v>6.9110054077354777</v>
      </c>
      <c r="AD23" s="274">
        <v>884962.82199999993</v>
      </c>
      <c r="AE23" s="274">
        <v>5001037.3489999995</v>
      </c>
      <c r="AF23" s="274">
        <v>5.6511270583070887</v>
      </c>
      <c r="AG23" s="274">
        <v>6.7813524699685059</v>
      </c>
      <c r="AH23" s="274">
        <v>101.91190383247508</v>
      </c>
      <c r="AI23" s="274">
        <v>101.91190383247508</v>
      </c>
    </row>
    <row r="24" spans="1:35" ht="15.75" x14ac:dyDescent="0.25">
      <c r="A24" s="371"/>
      <c r="B24" s="179" t="s">
        <v>7</v>
      </c>
      <c r="C24" s="289" t="s">
        <v>119</v>
      </c>
      <c r="D24" s="290">
        <v>55476.932999999997</v>
      </c>
      <c r="E24" s="290">
        <v>288340.39299999998</v>
      </c>
      <c r="F24" s="288">
        <v>5.1974825825356996</v>
      </c>
      <c r="G24" s="290">
        <v>4383.0060000000003</v>
      </c>
      <c r="H24" s="290">
        <v>25462.06</v>
      </c>
      <c r="I24" s="288">
        <v>5.8092687986281559</v>
      </c>
      <c r="J24" s="292">
        <v>6416.5240000000003</v>
      </c>
      <c r="K24" s="292">
        <v>27369.554</v>
      </c>
      <c r="L24" s="292">
        <v>11.365</v>
      </c>
      <c r="M24" s="292">
        <v>9871.4410000000007</v>
      </c>
      <c r="N24" s="291">
        <v>6416.5240000000003</v>
      </c>
      <c r="O24" s="291">
        <v>37240.995000000003</v>
      </c>
      <c r="P24" s="288">
        <v>5.8039204715824333</v>
      </c>
      <c r="Q24" s="292">
        <v>24306.219000000001</v>
      </c>
      <c r="R24" s="292">
        <v>62071.771999999997</v>
      </c>
      <c r="S24" s="292">
        <v>36.427</v>
      </c>
      <c r="T24" s="292">
        <v>31752.45</v>
      </c>
      <c r="U24" s="292">
        <v>42.84</v>
      </c>
      <c r="V24" s="292">
        <v>32631.315999999999</v>
      </c>
      <c r="W24" s="291">
        <v>24306.219000000001</v>
      </c>
      <c r="X24" s="288">
        <v>126455.538</v>
      </c>
      <c r="Y24" s="288">
        <v>5.2026001246841389</v>
      </c>
      <c r="Z24" s="275">
        <v>90582.682000000001</v>
      </c>
      <c r="AA24" s="275">
        <v>477498.98599999998</v>
      </c>
      <c r="AB24" s="274">
        <v>5.2714158540812468</v>
      </c>
      <c r="AC24" s="274">
        <v>6.3256990248974958</v>
      </c>
      <c r="AD24" s="275">
        <v>75156.608999999997</v>
      </c>
      <c r="AE24" s="275">
        <v>393156.75400000002</v>
      </c>
      <c r="AF24" s="274">
        <v>5.2311667494205336</v>
      </c>
      <c r="AG24" s="274">
        <v>6.2774000993046402</v>
      </c>
      <c r="AH24" s="274">
        <v>100.76940970511352</v>
      </c>
      <c r="AI24" s="274">
        <v>100.76940970511352</v>
      </c>
    </row>
    <row r="25" spans="1:35" ht="15.75" x14ac:dyDescent="0.25">
      <c r="A25" s="371"/>
      <c r="B25" s="179" t="s">
        <v>8</v>
      </c>
      <c r="C25" s="289" t="s">
        <v>120</v>
      </c>
      <c r="D25" s="290">
        <v>0</v>
      </c>
      <c r="E25" s="290">
        <v>0</v>
      </c>
      <c r="F25" s="288" t="e">
        <v>#DIV/0!</v>
      </c>
      <c r="G25" s="290">
        <v>0</v>
      </c>
      <c r="H25" s="290">
        <v>0</v>
      </c>
      <c r="I25" s="288" t="e">
        <v>#DIV/0!</v>
      </c>
      <c r="J25" s="292">
        <v>0</v>
      </c>
      <c r="K25" s="292">
        <v>0</v>
      </c>
      <c r="L25" s="292">
        <v>0</v>
      </c>
      <c r="M25" s="292">
        <v>0</v>
      </c>
      <c r="N25" s="291">
        <v>0</v>
      </c>
      <c r="O25" s="291">
        <v>0</v>
      </c>
      <c r="P25" s="288" t="e">
        <v>#DIV/0!</v>
      </c>
      <c r="Q25" s="300">
        <v>0</v>
      </c>
      <c r="R25" s="300">
        <v>0</v>
      </c>
      <c r="S25" s="300">
        <v>0</v>
      </c>
      <c r="T25" s="300">
        <v>0</v>
      </c>
      <c r="U25" s="292">
        <v>0</v>
      </c>
      <c r="V25" s="292">
        <v>0</v>
      </c>
      <c r="W25" s="291">
        <v>0</v>
      </c>
      <c r="X25" s="288">
        <v>0</v>
      </c>
      <c r="Y25" s="288" t="e">
        <v>#DIV/0!</v>
      </c>
      <c r="Z25" s="275">
        <v>0</v>
      </c>
      <c r="AA25" s="275">
        <v>0</v>
      </c>
      <c r="AB25" s="274"/>
      <c r="AC25" s="274"/>
      <c r="AD25" s="275"/>
      <c r="AE25" s="275"/>
      <c r="AF25" s="274"/>
      <c r="AG25" s="274"/>
      <c r="AH25" s="274"/>
      <c r="AI25" s="274"/>
    </row>
    <row r="26" spans="1:35" ht="15.75" x14ac:dyDescent="0.25">
      <c r="A26" s="371"/>
      <c r="B26" s="179" t="s">
        <v>9</v>
      </c>
      <c r="C26" s="289" t="s">
        <v>121</v>
      </c>
      <c r="D26" s="290">
        <v>0</v>
      </c>
      <c r="E26" s="290">
        <v>0</v>
      </c>
      <c r="F26" s="288" t="e">
        <v>#DIV/0!</v>
      </c>
      <c r="G26" s="290">
        <v>0</v>
      </c>
      <c r="H26" s="290">
        <v>0</v>
      </c>
      <c r="I26" s="288" t="e">
        <v>#DIV/0!</v>
      </c>
      <c r="J26" s="292">
        <v>0</v>
      </c>
      <c r="K26" s="292">
        <v>0</v>
      </c>
      <c r="L26" s="292">
        <v>0</v>
      </c>
      <c r="M26" s="292">
        <v>0</v>
      </c>
      <c r="N26" s="291">
        <v>0</v>
      </c>
      <c r="O26" s="291">
        <v>0</v>
      </c>
      <c r="P26" s="288" t="e">
        <v>#DIV/0!</v>
      </c>
      <c r="Q26" s="300">
        <v>0</v>
      </c>
      <c r="R26" s="300">
        <v>0</v>
      </c>
      <c r="S26" s="300">
        <v>0</v>
      </c>
      <c r="T26" s="300">
        <v>0</v>
      </c>
      <c r="U26" s="292">
        <v>0</v>
      </c>
      <c r="V26" s="292">
        <v>0</v>
      </c>
      <c r="W26" s="291">
        <v>0</v>
      </c>
      <c r="X26" s="288">
        <v>0</v>
      </c>
      <c r="Y26" s="288" t="e">
        <v>#DIV/0!</v>
      </c>
      <c r="Z26" s="275">
        <v>0</v>
      </c>
      <c r="AA26" s="275">
        <v>0</v>
      </c>
      <c r="AB26" s="274"/>
      <c r="AC26" s="274"/>
      <c r="AD26" s="275"/>
      <c r="AE26" s="275"/>
      <c r="AF26" s="274"/>
      <c r="AG26" s="274"/>
      <c r="AH26" s="274"/>
      <c r="AI26" s="274"/>
    </row>
    <row r="27" spans="1:35" ht="15.75" x14ac:dyDescent="0.25">
      <c r="A27" s="371"/>
      <c r="B27" s="179" t="s">
        <v>10</v>
      </c>
      <c r="C27" s="289" t="s">
        <v>122</v>
      </c>
      <c r="D27" s="290">
        <v>492104.261</v>
      </c>
      <c r="E27" s="290">
        <v>2848489.162</v>
      </c>
      <c r="F27" s="288">
        <v>5.7883854860586137</v>
      </c>
      <c r="G27" s="290">
        <v>1050.383</v>
      </c>
      <c r="H27" s="290">
        <v>6845.6030000000001</v>
      </c>
      <c r="I27" s="288">
        <v>6.517244662185127</v>
      </c>
      <c r="J27" s="292">
        <v>1850.9059999999999</v>
      </c>
      <c r="K27" s="292">
        <v>8344.6959999999999</v>
      </c>
      <c r="L27" s="292">
        <v>2.5289999999999999</v>
      </c>
      <c r="M27" s="292">
        <v>2204.165</v>
      </c>
      <c r="N27" s="291">
        <v>1850.9059999999999</v>
      </c>
      <c r="O27" s="291">
        <v>10548.861000000001</v>
      </c>
      <c r="P27" s="288">
        <v>5.6992959123802081</v>
      </c>
      <c r="Q27" s="300">
        <v>10522.263999999999</v>
      </c>
      <c r="R27" s="300">
        <v>29622.893</v>
      </c>
      <c r="S27" s="300">
        <v>15.054</v>
      </c>
      <c r="T27" s="300">
        <v>13090.852999999999</v>
      </c>
      <c r="U27" s="292">
        <v>16.722000000000001</v>
      </c>
      <c r="V27" s="292">
        <v>16213.892</v>
      </c>
      <c r="W27" s="291">
        <v>10522.263999999999</v>
      </c>
      <c r="X27" s="288">
        <v>58927.637999999999</v>
      </c>
      <c r="Y27" s="288">
        <v>5.6002812702665512</v>
      </c>
      <c r="Z27" s="275">
        <v>505527.81400000001</v>
      </c>
      <c r="AA27" s="275">
        <v>2924811.264</v>
      </c>
      <c r="AB27" s="274">
        <v>5.7856584405462606</v>
      </c>
      <c r="AC27" s="274">
        <v>6.9427901286555125</v>
      </c>
      <c r="AD27" s="275">
        <v>557163.09700000007</v>
      </c>
      <c r="AE27" s="275">
        <v>3133320.9040000001</v>
      </c>
      <c r="AF27" s="274">
        <v>5.6237050172043244</v>
      </c>
      <c r="AG27" s="274">
        <v>6.7484460206451891</v>
      </c>
      <c r="AH27" s="274">
        <v>102.87983496372017</v>
      </c>
      <c r="AI27" s="274">
        <v>102.87983496372017</v>
      </c>
    </row>
    <row r="28" spans="1:35" ht="15.75" x14ac:dyDescent="0.25">
      <c r="A28" s="371"/>
      <c r="B28" s="179" t="s">
        <v>11</v>
      </c>
      <c r="C28" s="289" t="s">
        <v>123</v>
      </c>
      <c r="D28" s="290">
        <v>44841.17</v>
      </c>
      <c r="E28" s="290">
        <v>253736.61300000001</v>
      </c>
      <c r="F28" s="288">
        <v>5.6585636146425262</v>
      </c>
      <c r="G28" s="290">
        <v>179.81700000000001</v>
      </c>
      <c r="H28" s="290">
        <v>1293.181</v>
      </c>
      <c r="I28" s="288">
        <v>7.1916504001290198</v>
      </c>
      <c r="J28" s="292">
        <v>0</v>
      </c>
      <c r="K28" s="292">
        <v>0</v>
      </c>
      <c r="L28" s="292">
        <v>0</v>
      </c>
      <c r="M28" s="292">
        <v>0</v>
      </c>
      <c r="N28" s="291">
        <v>0</v>
      </c>
      <c r="O28" s="291">
        <v>0</v>
      </c>
      <c r="P28" s="288" t="e">
        <v>#DIV/0!</v>
      </c>
      <c r="Q28" s="300">
        <v>0</v>
      </c>
      <c r="R28" s="300">
        <v>0</v>
      </c>
      <c r="S28" s="300">
        <v>0</v>
      </c>
      <c r="T28" s="300">
        <v>0</v>
      </c>
      <c r="U28" s="292">
        <v>0</v>
      </c>
      <c r="V28" s="292">
        <v>0</v>
      </c>
      <c r="W28" s="291">
        <v>0</v>
      </c>
      <c r="X28" s="288">
        <v>0</v>
      </c>
      <c r="Y28" s="288" t="e">
        <v>#DIV/0!</v>
      </c>
      <c r="Z28" s="275">
        <v>45020.987000000001</v>
      </c>
      <c r="AA28" s="275">
        <v>255029.79400000002</v>
      </c>
      <c r="AB28" s="274">
        <v>5.6646868714806278</v>
      </c>
      <c r="AC28" s="274">
        <v>6.7976242457767535</v>
      </c>
      <c r="AD28" s="275">
        <v>41349.34599999999</v>
      </c>
      <c r="AE28" s="275">
        <v>231820.859</v>
      </c>
      <c r="AF28" s="274">
        <v>5.6063972329816307</v>
      </c>
      <c r="AG28" s="274">
        <v>6.7276766795779563</v>
      </c>
      <c r="AH28" s="274">
        <v>101.03969868842128</v>
      </c>
      <c r="AI28" s="274">
        <v>101.03969868842128</v>
      </c>
    </row>
    <row r="29" spans="1:35" ht="15.75" x14ac:dyDescent="0.25">
      <c r="A29" s="371"/>
      <c r="B29" s="179" t="s">
        <v>12</v>
      </c>
      <c r="C29" s="289" t="s">
        <v>124</v>
      </c>
      <c r="D29" s="290">
        <v>184990.33199999999</v>
      </c>
      <c r="E29" s="290">
        <v>1121961.23</v>
      </c>
      <c r="F29" s="288">
        <v>6.0649722494686911</v>
      </c>
      <c r="G29" s="290">
        <v>12025.284</v>
      </c>
      <c r="H29" s="290">
        <v>66731.323000000004</v>
      </c>
      <c r="I29" s="288">
        <v>5.5492513108214334</v>
      </c>
      <c r="J29" s="292">
        <v>487.97300000000001</v>
      </c>
      <c r="K29" s="292">
        <v>2283.9380000000001</v>
      </c>
      <c r="L29" s="292">
        <v>0.77400000000000002</v>
      </c>
      <c r="M29" s="292">
        <v>672.78599999999994</v>
      </c>
      <c r="N29" s="291">
        <v>487.97300000000001</v>
      </c>
      <c r="O29" s="291">
        <v>2956.7240000000002</v>
      </c>
      <c r="P29" s="288">
        <v>6.0591958981337086</v>
      </c>
      <c r="Q29" s="300">
        <v>4142.9269999999997</v>
      </c>
      <c r="R29" s="300">
        <v>10632.236999999999</v>
      </c>
      <c r="S29" s="300">
        <v>5.8609999999999998</v>
      </c>
      <c r="T29" s="300">
        <v>5088.5510000000004</v>
      </c>
      <c r="U29" s="292">
        <v>7.1689999999999996</v>
      </c>
      <c r="V29" s="292">
        <v>4593.6840000000002</v>
      </c>
      <c r="W29" s="291">
        <v>4142.9269999999997</v>
      </c>
      <c r="X29" s="288">
        <v>20314.472000000002</v>
      </c>
      <c r="Y29" s="288">
        <v>4.9034105597322863</v>
      </c>
      <c r="Z29" s="275">
        <v>201646.516</v>
      </c>
      <c r="AA29" s="275">
        <v>1211963.7490000001</v>
      </c>
      <c r="AB29" s="274">
        <v>6.0103381553093636</v>
      </c>
      <c r="AC29" s="274">
        <v>7.2124057863712361</v>
      </c>
      <c r="AD29" s="275">
        <v>210585.10199999998</v>
      </c>
      <c r="AE29" s="275">
        <v>1238836.067</v>
      </c>
      <c r="AF29" s="274">
        <v>5.8828286295390457</v>
      </c>
      <c r="AG29" s="274">
        <v>7.0593943554468543</v>
      </c>
      <c r="AH29" s="274">
        <v>102.16748665990478</v>
      </c>
      <c r="AI29" s="274">
        <v>102.16748665990478</v>
      </c>
    </row>
    <row r="30" spans="1:35" ht="15.75" x14ac:dyDescent="0.25">
      <c r="A30" s="371"/>
      <c r="B30" s="179" t="s">
        <v>13</v>
      </c>
      <c r="C30" s="289" t="s">
        <v>125</v>
      </c>
      <c r="D30" s="290">
        <v>18668.933000000001</v>
      </c>
      <c r="E30" s="290">
        <v>99404.383999999991</v>
      </c>
      <c r="F30" s="288">
        <v>5.3245883950625341</v>
      </c>
      <c r="G30" s="290">
        <v>1969.6079999999999</v>
      </c>
      <c r="H30" s="290">
        <v>11614.647000000001</v>
      </c>
      <c r="I30" s="288">
        <v>5.8969332984025256</v>
      </c>
      <c r="J30" s="292">
        <v>516.73099999999999</v>
      </c>
      <c r="K30" s="292">
        <v>1646.854</v>
      </c>
      <c r="L30" s="292">
        <v>0.65100000000000002</v>
      </c>
      <c r="M30" s="292">
        <v>565.48699999999997</v>
      </c>
      <c r="N30" s="291">
        <v>516.73099999999999</v>
      </c>
      <c r="O30" s="291">
        <v>2212.3409999999999</v>
      </c>
      <c r="P30" s="288">
        <v>4.2814172170820015</v>
      </c>
      <c r="Q30" s="300">
        <v>8532.2960000000003</v>
      </c>
      <c r="R30" s="300">
        <v>22527.043000000001</v>
      </c>
      <c r="S30" s="300">
        <v>10.000999999999999</v>
      </c>
      <c r="T30" s="300">
        <v>8641.4789999999994</v>
      </c>
      <c r="U30" s="292">
        <v>12.068</v>
      </c>
      <c r="V30" s="292">
        <v>10974.856</v>
      </c>
      <c r="W30" s="291">
        <v>8532.2960000000003</v>
      </c>
      <c r="X30" s="288">
        <v>42143.377999999997</v>
      </c>
      <c r="Y30" s="288">
        <v>4.9392775403009921</v>
      </c>
      <c r="Z30" s="275">
        <v>29687.567999999999</v>
      </c>
      <c r="AA30" s="275">
        <v>155374.75</v>
      </c>
      <c r="AB30" s="274">
        <v>5.2336638016290191</v>
      </c>
      <c r="AC30" s="274">
        <v>6.2803965619548228</v>
      </c>
      <c r="AD30" s="275">
        <v>708.66800000000001</v>
      </c>
      <c r="AE30" s="275">
        <v>3902.7649999999999</v>
      </c>
      <c r="AF30" s="274">
        <v>5.5071838999362184</v>
      </c>
      <c r="AG30" s="274">
        <v>6.6086206799234617</v>
      </c>
      <c r="AH30" s="274">
        <v>95.03339450294429</v>
      </c>
      <c r="AI30" s="274">
        <v>95.03339450294429</v>
      </c>
    </row>
    <row r="31" spans="1:35" s="303" customFormat="1" ht="24" x14ac:dyDescent="0.25">
      <c r="A31" s="371"/>
      <c r="B31" s="293" t="s">
        <v>126</v>
      </c>
      <c r="C31" s="301">
        <v>500</v>
      </c>
      <c r="D31" s="296">
        <v>0</v>
      </c>
      <c r="E31" s="296">
        <v>0</v>
      </c>
      <c r="F31" s="296" t="e">
        <v>#DIV/0!</v>
      </c>
      <c r="G31" s="296">
        <v>0</v>
      </c>
      <c r="H31" s="296">
        <v>0</v>
      </c>
      <c r="I31" s="296"/>
      <c r="J31" s="296"/>
      <c r="K31" s="296"/>
      <c r="L31" s="296"/>
      <c r="M31" s="296"/>
      <c r="N31" s="296"/>
      <c r="O31" s="296"/>
      <c r="P31" s="296"/>
      <c r="Q31" s="302"/>
      <c r="R31" s="302"/>
      <c r="S31" s="302">
        <v>0</v>
      </c>
      <c r="T31" s="302"/>
      <c r="U31" s="302"/>
      <c r="V31" s="302"/>
      <c r="W31" s="296"/>
      <c r="X31" s="296"/>
      <c r="Y31" s="297"/>
      <c r="Z31" s="275">
        <v>0</v>
      </c>
      <c r="AA31" s="275">
        <v>0</v>
      </c>
      <c r="AB31" s="274"/>
      <c r="AC31" s="274"/>
      <c r="AD31" s="275">
        <v>557038.84299999999</v>
      </c>
      <c r="AE31" s="275">
        <v>1759586.932</v>
      </c>
      <c r="AF31" s="274">
        <v>3.1588226819579259</v>
      </c>
      <c r="AG31" s="274">
        <v>3.7905872183495108</v>
      </c>
      <c r="AH31" s="274">
        <v>0</v>
      </c>
      <c r="AI31" s="274">
        <v>0</v>
      </c>
    </row>
    <row r="32" spans="1:35" s="304" customFormat="1" ht="24" x14ac:dyDescent="0.25">
      <c r="B32" s="305" t="s">
        <v>31</v>
      </c>
      <c r="C32" s="306">
        <v>600</v>
      </c>
      <c r="D32" s="307">
        <v>796081.62899999996</v>
      </c>
      <c r="E32" s="307">
        <v>4611931.7819999997</v>
      </c>
      <c r="F32" s="307">
        <v>5.793290052168758</v>
      </c>
      <c r="G32" s="307">
        <v>19608.097999999998</v>
      </c>
      <c r="H32" s="307">
        <v>111946.814</v>
      </c>
      <c r="I32" s="307">
        <v>5.7092133056454539</v>
      </c>
      <c r="J32" s="307">
        <v>126368.53400000001</v>
      </c>
      <c r="K32" s="307">
        <v>447010.51200000005</v>
      </c>
      <c r="L32" s="307">
        <v>221.14499999999998</v>
      </c>
      <c r="M32" s="307">
        <v>191630.79799999998</v>
      </c>
      <c r="N32" s="307">
        <v>126368.53400000001</v>
      </c>
      <c r="O32" s="307">
        <v>638641.30999999994</v>
      </c>
      <c r="P32" s="308">
        <v>5.0538001018513032</v>
      </c>
      <c r="Q32" s="307">
        <v>158541.81700000001</v>
      </c>
      <c r="R32" s="307">
        <v>359757.89799999999</v>
      </c>
      <c r="S32" s="307">
        <v>204.90200000000004</v>
      </c>
      <c r="T32" s="307">
        <v>178289.63799999998</v>
      </c>
      <c r="U32" s="307">
        <v>235.26300000000001</v>
      </c>
      <c r="V32" s="307">
        <v>183428.66999999998</v>
      </c>
      <c r="W32" s="307">
        <v>158541.81700000001</v>
      </c>
      <c r="X32" s="307">
        <v>721476.20599999989</v>
      </c>
      <c r="Y32" s="308">
        <v>4.5506997437780079</v>
      </c>
      <c r="Z32" s="325">
        <v>1100600.078</v>
      </c>
      <c r="AA32" s="325">
        <v>6083996.1119999997</v>
      </c>
      <c r="AB32" s="326">
        <v>5.5278899516850659</v>
      </c>
      <c r="AC32" s="327">
        <v>6.6334679420220786</v>
      </c>
      <c r="AD32" s="325">
        <v>1111186.753</v>
      </c>
      <c r="AE32" s="325">
        <v>6019285.2369999997</v>
      </c>
      <c r="AF32" s="326">
        <v>5.4169879372203056</v>
      </c>
      <c r="AG32" s="327">
        <v>6.5003855246643667</v>
      </c>
      <c r="AH32" s="274">
        <v>102.04730037707392</v>
      </c>
      <c r="AI32" s="274">
        <v>102.04730037707392</v>
      </c>
    </row>
    <row r="33" spans="1:35" s="309" customFormat="1" ht="15.75" x14ac:dyDescent="0.25">
      <c r="B33" s="310" t="s">
        <v>22</v>
      </c>
      <c r="C33" s="311"/>
      <c r="D33" s="312">
        <v>796081.62899999996</v>
      </c>
      <c r="E33" s="312">
        <v>4611931.7819999997</v>
      </c>
      <c r="F33" s="313">
        <v>5.793290052168758</v>
      </c>
      <c r="G33" s="312">
        <v>19608.097999999998</v>
      </c>
      <c r="H33" s="312">
        <v>111946.814</v>
      </c>
      <c r="I33" s="312">
        <v>5.7092133056454539</v>
      </c>
      <c r="J33" s="313">
        <v>126368.53400000001</v>
      </c>
      <c r="K33" s="313">
        <v>447010.51200000005</v>
      </c>
      <c r="L33" s="313">
        <v>221.14499999999998</v>
      </c>
      <c r="M33" s="313">
        <v>191630.79799999998</v>
      </c>
      <c r="N33" s="313">
        <v>126368.53400000001</v>
      </c>
      <c r="O33" s="313">
        <v>638641.30999999994</v>
      </c>
      <c r="P33" s="314">
        <v>5.0538001018513032</v>
      </c>
      <c r="Q33" s="313">
        <v>158541.81700000001</v>
      </c>
      <c r="R33" s="313">
        <v>359757.89799999999</v>
      </c>
      <c r="S33" s="313">
        <v>204.90200000000004</v>
      </c>
      <c r="T33" s="313">
        <v>178289.63799999998</v>
      </c>
      <c r="U33" s="313">
        <v>235.26300000000001</v>
      </c>
      <c r="V33" s="313">
        <v>183428.66999999998</v>
      </c>
      <c r="W33" s="313">
        <v>158541.81700000001</v>
      </c>
      <c r="X33" s="313">
        <v>721476.20599999989</v>
      </c>
      <c r="Y33" s="314">
        <v>4.5506997437780079</v>
      </c>
      <c r="Z33" s="328">
        <v>1100600.078</v>
      </c>
      <c r="AA33" s="328">
        <v>6083996.1119999997</v>
      </c>
      <c r="AB33" s="328"/>
      <c r="AC33" s="274">
        <v>0</v>
      </c>
      <c r="AD33" s="328">
        <v>1111186.753</v>
      </c>
      <c r="AE33" s="328">
        <v>6019285.2369999997</v>
      </c>
      <c r="AF33" s="328"/>
      <c r="AG33" s="274">
        <v>6.5003855246643667</v>
      </c>
      <c r="AH33" s="274"/>
      <c r="AI33" s="274"/>
    </row>
    <row r="34" spans="1:35" s="309" customFormat="1" ht="15.75" x14ac:dyDescent="0.25">
      <c r="A34" s="398"/>
      <c r="B34" s="315" t="s">
        <v>7</v>
      </c>
      <c r="C34" s="316"/>
      <c r="D34" s="314">
        <v>55476.932999999997</v>
      </c>
      <c r="E34" s="314">
        <v>288340.39299999998</v>
      </c>
      <c r="F34" s="314">
        <v>5.1974825825356996</v>
      </c>
      <c r="G34" s="314">
        <v>4383.0060000000003</v>
      </c>
      <c r="H34" s="314">
        <v>25462.06</v>
      </c>
      <c r="I34" s="312">
        <v>5.7092133056454539</v>
      </c>
      <c r="J34" s="314">
        <v>87566.216</v>
      </c>
      <c r="K34" s="314">
        <v>308469.17499999999</v>
      </c>
      <c r="L34" s="314">
        <v>158.11100000000002</v>
      </c>
      <c r="M34" s="314">
        <v>137174.19099999999</v>
      </c>
      <c r="N34" s="314">
        <v>87566.216</v>
      </c>
      <c r="O34" s="314">
        <v>445643.36599999998</v>
      </c>
      <c r="P34" s="314">
        <v>5.0892157541671095</v>
      </c>
      <c r="Q34" s="314">
        <v>85874.671000000002</v>
      </c>
      <c r="R34" s="314">
        <v>187184.74099999998</v>
      </c>
      <c r="S34" s="314">
        <v>105.02600000000001</v>
      </c>
      <c r="T34" s="314">
        <v>91584.804000000004</v>
      </c>
      <c r="U34" s="314">
        <v>126.81</v>
      </c>
      <c r="V34" s="314">
        <v>93175.630999999994</v>
      </c>
      <c r="W34" s="314">
        <v>85874.671000000002</v>
      </c>
      <c r="X34" s="314">
        <v>371945.17599999998</v>
      </c>
      <c r="Y34" s="314">
        <v>4.3312559066456275</v>
      </c>
      <c r="Z34" s="328">
        <v>233300.82599999997</v>
      </c>
      <c r="AA34" s="328">
        <v>1131390.9949999999</v>
      </c>
      <c r="AB34" s="328">
        <v>4.8494941676717422</v>
      </c>
      <c r="AC34" s="274">
        <v>5.8193930012060902</v>
      </c>
      <c r="AD34" s="328">
        <v>83904.475999999995</v>
      </c>
      <c r="AE34" s="328">
        <v>432560.14300000004</v>
      </c>
      <c r="AF34" s="328">
        <v>5.1553881702330164</v>
      </c>
      <c r="AG34" s="274">
        <v>6.1864658042796199</v>
      </c>
      <c r="AH34" s="274">
        <v>94.066518514988019</v>
      </c>
      <c r="AI34" s="274">
        <v>94.066518514988005</v>
      </c>
    </row>
    <row r="35" spans="1:35" s="309" customFormat="1" ht="15.75" x14ac:dyDescent="0.25">
      <c r="A35" s="398"/>
      <c r="B35" s="315" t="s">
        <v>8</v>
      </c>
      <c r="C35" s="316"/>
      <c r="D35" s="314">
        <v>0</v>
      </c>
      <c r="E35" s="314">
        <v>0</v>
      </c>
      <c r="F35" s="314" t="e">
        <v>#DIV/0!</v>
      </c>
      <c r="G35" s="314">
        <v>0</v>
      </c>
      <c r="H35" s="314">
        <v>0</v>
      </c>
      <c r="I35" s="312">
        <v>5.7092133056454539</v>
      </c>
      <c r="J35" s="314">
        <v>0</v>
      </c>
      <c r="K35" s="314">
        <v>0</v>
      </c>
      <c r="L35" s="314">
        <v>0</v>
      </c>
      <c r="M35" s="314">
        <v>0</v>
      </c>
      <c r="N35" s="314">
        <v>0</v>
      </c>
      <c r="O35" s="314">
        <v>0</v>
      </c>
      <c r="P35" s="314" t="e">
        <v>#DIV/0!</v>
      </c>
      <c r="Q35" s="314">
        <v>0</v>
      </c>
      <c r="R35" s="314">
        <v>0</v>
      </c>
      <c r="S35" s="314">
        <v>0</v>
      </c>
      <c r="T35" s="314">
        <v>0</v>
      </c>
      <c r="U35" s="314">
        <v>0</v>
      </c>
      <c r="V35" s="314">
        <v>0</v>
      </c>
      <c r="W35" s="314">
        <v>0</v>
      </c>
      <c r="X35" s="314">
        <v>0</v>
      </c>
      <c r="Y35" s="314" t="e">
        <v>#DIV/0!</v>
      </c>
      <c r="Z35" s="328">
        <v>0</v>
      </c>
      <c r="AA35" s="328">
        <v>0</v>
      </c>
      <c r="AB35" s="328"/>
      <c r="AC35" s="274"/>
      <c r="AD35" s="328"/>
      <c r="AE35" s="328"/>
      <c r="AF35" s="328"/>
      <c r="AG35" s="274"/>
      <c r="AH35" s="274"/>
      <c r="AI35" s="274"/>
    </row>
    <row r="36" spans="1:35" s="309" customFormat="1" ht="15.75" x14ac:dyDescent="0.25">
      <c r="A36" s="398"/>
      <c r="B36" s="315" t="s">
        <v>9</v>
      </c>
      <c r="C36" s="316"/>
      <c r="D36" s="314">
        <v>0</v>
      </c>
      <c r="E36" s="314">
        <v>0</v>
      </c>
      <c r="F36" s="314" t="e">
        <v>#DIV/0!</v>
      </c>
      <c r="G36" s="314">
        <v>0</v>
      </c>
      <c r="H36" s="314">
        <v>0</v>
      </c>
      <c r="I36" s="312">
        <v>5.7092133056454539</v>
      </c>
      <c r="J36" s="314">
        <v>0</v>
      </c>
      <c r="K36" s="314">
        <v>0</v>
      </c>
      <c r="L36" s="314">
        <v>0</v>
      </c>
      <c r="M36" s="314">
        <v>0</v>
      </c>
      <c r="N36" s="314">
        <v>0</v>
      </c>
      <c r="O36" s="314">
        <v>0</v>
      </c>
      <c r="P36" s="314" t="e">
        <v>#DIV/0!</v>
      </c>
      <c r="Q36" s="314">
        <v>0</v>
      </c>
      <c r="R36" s="314">
        <v>0</v>
      </c>
      <c r="S36" s="314">
        <v>0</v>
      </c>
      <c r="T36" s="314">
        <v>0</v>
      </c>
      <c r="U36" s="314">
        <v>0</v>
      </c>
      <c r="V36" s="314">
        <v>0</v>
      </c>
      <c r="W36" s="314">
        <v>0</v>
      </c>
      <c r="X36" s="314">
        <v>0</v>
      </c>
      <c r="Y36" s="314" t="e">
        <v>#DIV/0!</v>
      </c>
      <c r="Z36" s="328">
        <v>0</v>
      </c>
      <c r="AA36" s="328">
        <v>0</v>
      </c>
      <c r="AB36" s="328"/>
      <c r="AC36" s="274"/>
      <c r="AD36" s="328"/>
      <c r="AE36" s="328"/>
      <c r="AF36" s="328"/>
      <c r="AG36" s="274"/>
      <c r="AH36" s="274"/>
      <c r="AI36" s="274"/>
    </row>
    <row r="37" spans="1:35" s="309" customFormat="1" ht="15.75" x14ac:dyDescent="0.25">
      <c r="A37" s="398"/>
      <c r="B37" s="315" t="s">
        <v>10</v>
      </c>
      <c r="C37" s="316"/>
      <c r="D37" s="314">
        <v>492104.261</v>
      </c>
      <c r="E37" s="314">
        <v>2848489.162</v>
      </c>
      <c r="F37" s="314">
        <v>5.7883854860586137</v>
      </c>
      <c r="G37" s="314">
        <v>1050.383</v>
      </c>
      <c r="H37" s="314">
        <v>6845.6030000000001</v>
      </c>
      <c r="I37" s="314">
        <v>6.517244662185127</v>
      </c>
      <c r="J37" s="314">
        <v>24774.882000000001</v>
      </c>
      <c r="K37" s="314">
        <v>92886.025999999998</v>
      </c>
      <c r="L37" s="314">
        <v>39.646000000000001</v>
      </c>
      <c r="M37" s="314">
        <v>34325.462999999996</v>
      </c>
      <c r="N37" s="314">
        <v>24774.882000000001</v>
      </c>
      <c r="O37" s="314">
        <v>127211.489</v>
      </c>
      <c r="P37" s="314">
        <v>5.1346960603081779</v>
      </c>
      <c r="Q37" s="314">
        <v>45585.520999999993</v>
      </c>
      <c r="R37" s="314">
        <v>110207.427</v>
      </c>
      <c r="S37" s="314">
        <v>64.593000000000004</v>
      </c>
      <c r="T37" s="314">
        <v>56375.596000000005</v>
      </c>
      <c r="U37" s="314">
        <v>70.841999999999999</v>
      </c>
      <c r="V37" s="314">
        <v>63226.661</v>
      </c>
      <c r="W37" s="314">
        <v>45585.520999999993</v>
      </c>
      <c r="X37" s="314">
        <v>229809.68400000001</v>
      </c>
      <c r="Y37" s="314">
        <v>5.0412867717361403</v>
      </c>
      <c r="Z37" s="328">
        <v>563515.04700000002</v>
      </c>
      <c r="AA37" s="328">
        <v>3212355.9380000001</v>
      </c>
      <c r="AB37" s="328">
        <v>5.7005681660174021</v>
      </c>
      <c r="AC37" s="274">
        <v>6.8406817992208824</v>
      </c>
      <c r="AD37" s="328">
        <v>723913.80800000008</v>
      </c>
      <c r="AE37" s="328">
        <v>3894076.3190000001</v>
      </c>
      <c r="AF37" s="328">
        <v>5.3791988437938452</v>
      </c>
      <c r="AG37" s="274">
        <v>6.455038612552614</v>
      </c>
      <c r="AH37" s="274">
        <v>105.97429713152044</v>
      </c>
      <c r="AI37" s="274">
        <v>105.97429713152044</v>
      </c>
    </row>
    <row r="38" spans="1:35" s="309" customFormat="1" ht="15.75" x14ac:dyDescent="0.25">
      <c r="A38" s="398"/>
      <c r="B38" s="315" t="s">
        <v>11</v>
      </c>
      <c r="C38" s="316"/>
      <c r="D38" s="314">
        <v>44841.17</v>
      </c>
      <c r="E38" s="314">
        <v>253736.61300000001</v>
      </c>
      <c r="F38" s="314">
        <v>5.6585636146425262</v>
      </c>
      <c r="G38" s="314">
        <v>179.81700000000001</v>
      </c>
      <c r="H38" s="314">
        <v>1293.181</v>
      </c>
      <c r="I38" s="314">
        <v>7.1916504001290198</v>
      </c>
      <c r="J38" s="314">
        <v>670.28200000000004</v>
      </c>
      <c r="K38" s="314">
        <v>2950.674</v>
      </c>
      <c r="L38" s="314">
        <v>1.161</v>
      </c>
      <c r="M38" s="314">
        <v>1012.861</v>
      </c>
      <c r="N38" s="314">
        <v>670.28200000000004</v>
      </c>
      <c r="O38" s="314">
        <v>3963.5349999999999</v>
      </c>
      <c r="P38" s="314">
        <v>5.9132350264515523</v>
      </c>
      <c r="Q38" s="314">
        <v>3486.4540000000002</v>
      </c>
      <c r="R38" s="314">
        <v>6380.6329999999998</v>
      </c>
      <c r="S38" s="314">
        <v>4.7960000000000003</v>
      </c>
      <c r="T38" s="314">
        <v>3989.99</v>
      </c>
      <c r="U38" s="314">
        <v>7.76</v>
      </c>
      <c r="V38" s="314">
        <v>1833.885</v>
      </c>
      <c r="W38" s="314">
        <v>3486.4540000000002</v>
      </c>
      <c r="X38" s="314">
        <v>12204.508</v>
      </c>
      <c r="Y38" s="314">
        <v>3.5005504159813952</v>
      </c>
      <c r="Z38" s="328">
        <v>49177.722999999998</v>
      </c>
      <c r="AA38" s="328">
        <v>271197.837</v>
      </c>
      <c r="AB38" s="328">
        <v>5.5146481060133672</v>
      </c>
      <c r="AC38" s="274">
        <v>6.6175777272160401</v>
      </c>
      <c r="AD38" s="328">
        <v>45113.923999999992</v>
      </c>
      <c r="AE38" s="328">
        <v>252874.79399999999</v>
      </c>
      <c r="AF38" s="328">
        <v>5.6052493682438271</v>
      </c>
      <c r="AG38" s="274">
        <v>6.7262992418925922</v>
      </c>
      <c r="AH38" s="274">
        <v>98.383635476705905</v>
      </c>
      <c r="AI38" s="274">
        <v>98.383635476705905</v>
      </c>
    </row>
    <row r="39" spans="1:35" s="309" customFormat="1" ht="15.75" x14ac:dyDescent="0.25">
      <c r="A39" s="398"/>
      <c r="B39" s="315" t="s">
        <v>12</v>
      </c>
      <c r="C39" s="316"/>
      <c r="D39" s="314">
        <v>184990.33199999999</v>
      </c>
      <c r="E39" s="314">
        <v>1121961.23</v>
      </c>
      <c r="F39" s="314">
        <v>6.0649722494686911</v>
      </c>
      <c r="G39" s="314">
        <v>12025.284</v>
      </c>
      <c r="H39" s="314">
        <v>66731.323000000004</v>
      </c>
      <c r="I39" s="314">
        <v>5.5492513108214334</v>
      </c>
      <c r="J39" s="314">
        <v>3745.721</v>
      </c>
      <c r="K39" s="314">
        <v>14572.308999999999</v>
      </c>
      <c r="L39" s="314">
        <v>5.8079999999999998</v>
      </c>
      <c r="M39" s="314">
        <v>4996.9650000000001</v>
      </c>
      <c r="N39" s="314">
        <v>3745.721</v>
      </c>
      <c r="O39" s="314">
        <v>19569.273999999998</v>
      </c>
      <c r="P39" s="314">
        <v>5.224434494720775</v>
      </c>
      <c r="Q39" s="314">
        <v>6811.8320000000003</v>
      </c>
      <c r="R39" s="314">
        <v>16803.935999999998</v>
      </c>
      <c r="S39" s="314">
        <v>8.4570000000000007</v>
      </c>
      <c r="T39" s="314">
        <v>7279.1630000000005</v>
      </c>
      <c r="U39" s="314">
        <v>10.247</v>
      </c>
      <c r="V39" s="314">
        <v>7524.8310000000001</v>
      </c>
      <c r="W39" s="314">
        <v>6811.8320000000003</v>
      </c>
      <c r="X39" s="314">
        <v>31607.93</v>
      </c>
      <c r="Y39" s="314">
        <v>4.640151137021582</v>
      </c>
      <c r="Z39" s="328">
        <v>207573.16899999999</v>
      </c>
      <c r="AA39" s="328">
        <v>1239869.757</v>
      </c>
      <c r="AB39" s="328">
        <v>5.9731696681857764</v>
      </c>
      <c r="AC39" s="274">
        <v>7.1678036018229312</v>
      </c>
      <c r="AD39" s="328">
        <v>257545.87699999998</v>
      </c>
      <c r="AE39" s="328">
        <v>1435871.216</v>
      </c>
      <c r="AF39" s="328">
        <v>5.5752056011364539</v>
      </c>
      <c r="AG39" s="274">
        <v>6.6902467213637449</v>
      </c>
      <c r="AH39" s="274">
        <v>107.13810566857302</v>
      </c>
      <c r="AI39" s="274">
        <v>107.13810566857302</v>
      </c>
    </row>
    <row r="40" spans="1:35" s="309" customFormat="1" ht="15.75" x14ac:dyDescent="0.25">
      <c r="A40" s="398"/>
      <c r="B40" s="315" t="s">
        <v>13</v>
      </c>
      <c r="C40" s="317"/>
      <c r="D40" s="314">
        <v>18668.933000000001</v>
      </c>
      <c r="E40" s="314">
        <v>99404.383999999991</v>
      </c>
      <c r="F40" s="314">
        <v>5.3245883950625341</v>
      </c>
      <c r="G40" s="314">
        <v>1969.6079999999999</v>
      </c>
      <c r="H40" s="314">
        <v>11614.647000000001</v>
      </c>
      <c r="I40" s="314">
        <v>5.8969332984025256</v>
      </c>
      <c r="J40" s="314">
        <v>9611.4330000000009</v>
      </c>
      <c r="K40" s="314">
        <v>28132.328000000001</v>
      </c>
      <c r="L40" s="314">
        <v>16.419</v>
      </c>
      <c r="M40" s="314">
        <v>14121.317999999999</v>
      </c>
      <c r="N40" s="314">
        <v>9611.4330000000009</v>
      </c>
      <c r="O40" s="314">
        <v>42253.646000000001</v>
      </c>
      <c r="P40" s="314">
        <v>4.3961858757169709</v>
      </c>
      <c r="Q40" s="314">
        <v>16783.339</v>
      </c>
      <c r="R40" s="314">
        <v>39181.161</v>
      </c>
      <c r="S40" s="314">
        <v>22.03</v>
      </c>
      <c r="T40" s="314">
        <v>19060.084999999999</v>
      </c>
      <c r="U40" s="314">
        <v>19.603999999999999</v>
      </c>
      <c r="V40" s="314">
        <v>17667.662</v>
      </c>
      <c r="W40" s="314">
        <v>16783.339</v>
      </c>
      <c r="X40" s="314">
        <v>75908.907999999996</v>
      </c>
      <c r="Y40" s="314">
        <v>4.5228728323964615</v>
      </c>
      <c r="Z40" s="328">
        <v>47033.313000000002</v>
      </c>
      <c r="AA40" s="328">
        <v>229181.58499999999</v>
      </c>
      <c r="AB40" s="328">
        <v>4.8727501930387085</v>
      </c>
      <c r="AC40" s="274">
        <v>5.8473002316464502</v>
      </c>
      <c r="AD40" s="328">
        <v>708.66800000000001</v>
      </c>
      <c r="AE40" s="328">
        <v>3902.7649999999999</v>
      </c>
      <c r="AF40" s="328">
        <v>5.5071838999362184</v>
      </c>
      <c r="AG40" s="274">
        <v>6.6086206799234617</v>
      </c>
      <c r="AH40" s="274">
        <v>88.479888842919195</v>
      </c>
      <c r="AI40" s="274">
        <v>88.479888842919209</v>
      </c>
    </row>
    <row r="41" spans="1:35" x14ac:dyDescent="0.25">
      <c r="C41"/>
      <c r="AD41">
        <v>1111186.753</v>
      </c>
      <c r="AE41">
        <v>6019285.2369999997</v>
      </c>
      <c r="AF41">
        <v>5.4169879372203056</v>
      </c>
      <c r="AG41">
        <v>6.5003855246643667</v>
      </c>
    </row>
    <row r="42" spans="1:35" ht="15.75" x14ac:dyDescent="0.25">
      <c r="B42" s="67"/>
      <c r="C42" s="67"/>
      <c r="D42" s="67"/>
      <c r="E42" s="67"/>
      <c r="F42" s="67"/>
      <c r="G42" s="67"/>
      <c r="AB42" s="67"/>
      <c r="AD42">
        <v>83904.475999999995</v>
      </c>
      <c r="AE42">
        <v>432560.14300000004</v>
      </c>
      <c r="AF42">
        <v>5.1553881702330164</v>
      </c>
      <c r="AG42">
        <v>6.1864658042796199</v>
      </c>
    </row>
    <row r="43" spans="1:35" x14ac:dyDescent="0.25">
      <c r="C43"/>
      <c r="F43" s="399" t="s">
        <v>127</v>
      </c>
      <c r="G43" s="399"/>
      <c r="H43" s="399"/>
      <c r="I43" s="399"/>
      <c r="J43" s="399"/>
      <c r="K43" s="399"/>
      <c r="L43" s="399" t="s">
        <v>32</v>
      </c>
      <c r="M43" s="399"/>
      <c r="N43" s="399"/>
      <c r="O43" s="399"/>
      <c r="P43" s="399"/>
      <c r="Q43" s="399"/>
    </row>
    <row r="44" spans="1:35" x14ac:dyDescent="0.25">
      <c r="F44" s="399"/>
      <c r="G44" s="399"/>
      <c r="H44" s="399"/>
      <c r="I44" s="399"/>
      <c r="J44" s="399"/>
      <c r="K44" s="399"/>
      <c r="L44" s="399"/>
      <c r="M44" s="399"/>
      <c r="N44" s="399"/>
      <c r="O44" s="399"/>
      <c r="P44" s="399"/>
      <c r="Q44" s="399"/>
    </row>
    <row r="45" spans="1:35" x14ac:dyDescent="0.25"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AD45">
        <v>723913.80800000008</v>
      </c>
      <c r="AE45">
        <v>3894076.3190000001</v>
      </c>
      <c r="AF45">
        <v>5.3791988437938452</v>
      </c>
      <c r="AG45">
        <v>6.455038612552614</v>
      </c>
    </row>
    <row r="46" spans="1:35" x14ac:dyDescent="0.25"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AD46">
        <v>45113.923999999992</v>
      </c>
      <c r="AE46">
        <v>252874.79399999999</v>
      </c>
      <c r="AF46">
        <v>5.6052493682438271</v>
      </c>
      <c r="AG46">
        <v>6.7262992418925922</v>
      </c>
    </row>
    <row r="47" spans="1:35" x14ac:dyDescent="0.25"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AD47">
        <v>257545.87699999998</v>
      </c>
      <c r="AE47">
        <v>1435871.216</v>
      </c>
      <c r="AF47">
        <v>5.5752056011364539</v>
      </c>
      <c r="AG47">
        <v>6.6902467213637449</v>
      </c>
    </row>
    <row r="48" spans="1:35" x14ac:dyDescent="0.25"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AD48">
        <v>708.66800000000001</v>
      </c>
      <c r="AE48">
        <v>3902.7649999999999</v>
      </c>
      <c r="AF48">
        <v>5.5071838999362184</v>
      </c>
      <c r="AG48">
        <v>6.6086206799234617</v>
      </c>
    </row>
  </sheetData>
  <mergeCells count="20">
    <mergeCell ref="A6:A31"/>
    <mergeCell ref="A34:A40"/>
    <mergeCell ref="F43:K48"/>
    <mergeCell ref="L43:Q48"/>
    <mergeCell ref="AD4:AG4"/>
    <mergeCell ref="AD3:AG3"/>
    <mergeCell ref="Z3:AC3"/>
    <mergeCell ref="B3:Y3"/>
    <mergeCell ref="J4:P4"/>
    <mergeCell ref="Q4:Y4"/>
    <mergeCell ref="Z4:AC4"/>
    <mergeCell ref="H1:I1"/>
    <mergeCell ref="B4:B5"/>
    <mergeCell ref="C4:C5"/>
    <mergeCell ref="D4:F4"/>
    <mergeCell ref="G4:I4"/>
    <mergeCell ref="A2:AI2"/>
    <mergeCell ref="AH4:AH5"/>
    <mergeCell ref="AI4:AI5"/>
    <mergeCell ref="AH3:AI3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B1:AL32"/>
  <sheetViews>
    <sheetView view="pageBreakPreview" zoomScale="60" zoomScaleNormal="70" workbookViewId="0">
      <selection activeCell="F10" sqref="F10"/>
    </sheetView>
  </sheetViews>
  <sheetFormatPr defaultRowHeight="15" x14ac:dyDescent="0.25"/>
  <cols>
    <col min="1" max="1" width="5.7109375" customWidth="1"/>
    <col min="2" max="2" width="41.42578125" style="153" customWidth="1"/>
    <col min="3" max="3" width="16.140625" style="153" customWidth="1"/>
    <col min="4" max="4" width="17.42578125" style="153" customWidth="1"/>
    <col min="5" max="5" width="18.28515625" style="153" customWidth="1"/>
    <col min="6" max="6" width="18.85546875" style="153" customWidth="1"/>
    <col min="7" max="8" width="19.42578125" style="153" bestFit="1" customWidth="1"/>
    <col min="9" max="9" width="18.42578125" style="153" customWidth="1"/>
    <col min="10" max="10" width="20.85546875" style="153" customWidth="1"/>
    <col min="11" max="15" width="18.42578125" style="153" customWidth="1"/>
    <col min="16" max="16" width="13" style="153" customWidth="1"/>
    <col min="17" max="18" width="18.42578125" style="153" customWidth="1"/>
    <col min="19" max="19" width="19.5703125" bestFit="1" customWidth="1"/>
    <col min="20" max="20" width="11.85546875" customWidth="1"/>
    <col min="21" max="21" width="13.28515625" customWidth="1"/>
  </cols>
  <sheetData>
    <row r="1" spans="2:38" ht="16.5" customHeight="1" x14ac:dyDescent="0.25">
      <c r="B1" s="150"/>
      <c r="C1" s="150"/>
      <c r="D1" s="150"/>
      <c r="E1" s="150"/>
      <c r="F1" s="150"/>
      <c r="G1" s="150"/>
      <c r="H1" s="150"/>
      <c r="I1" s="151"/>
      <c r="J1" s="151"/>
      <c r="K1" s="151"/>
      <c r="L1" s="151"/>
      <c r="M1" s="151"/>
      <c r="N1" s="151"/>
      <c r="O1" s="151"/>
      <c r="P1" s="151"/>
      <c r="Q1" s="154"/>
      <c r="R1" s="154"/>
      <c r="S1" s="112"/>
    </row>
    <row r="2" spans="2:38" ht="16.5" customHeight="1" x14ac:dyDescent="0.25">
      <c r="B2" s="413" t="s">
        <v>138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143"/>
      <c r="U2" s="143"/>
      <c r="V2" s="143"/>
    </row>
    <row r="3" spans="2:38" ht="16.5" customHeight="1" x14ac:dyDescent="0.25"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143"/>
      <c r="U3" s="143"/>
      <c r="V3" s="143"/>
    </row>
    <row r="4" spans="2:38" ht="17.25" x14ac:dyDescent="0.25">
      <c r="B4" s="413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144"/>
      <c r="AJ4" s="411"/>
      <c r="AK4" s="411"/>
      <c r="AL4" s="411"/>
    </row>
    <row r="5" spans="2:38" ht="17.25" x14ac:dyDescent="0.25">
      <c r="B5" s="332"/>
      <c r="C5" s="329"/>
      <c r="D5" s="412" t="s">
        <v>131</v>
      </c>
      <c r="E5" s="412"/>
      <c r="F5" s="412"/>
      <c r="G5" s="412"/>
      <c r="H5" s="412"/>
      <c r="I5" s="412"/>
      <c r="J5" s="412" t="s">
        <v>132</v>
      </c>
      <c r="K5" s="412"/>
      <c r="L5" s="412"/>
      <c r="M5" s="412"/>
      <c r="N5" s="412"/>
      <c r="O5" s="412"/>
      <c r="P5" s="412" t="s">
        <v>97</v>
      </c>
      <c r="Q5" s="412"/>
      <c r="R5" s="412"/>
      <c r="S5" s="412"/>
      <c r="T5" s="320"/>
      <c r="AJ5" s="319"/>
      <c r="AK5" s="319"/>
      <c r="AL5" s="319"/>
    </row>
    <row r="6" spans="2:38" ht="66" customHeight="1" x14ac:dyDescent="0.25">
      <c r="B6" s="331" t="s">
        <v>70</v>
      </c>
      <c r="C6" s="339" t="s">
        <v>96</v>
      </c>
      <c r="D6" s="340">
        <v>44562</v>
      </c>
      <c r="E6" s="340">
        <v>44593</v>
      </c>
      <c r="F6" s="340">
        <v>44621</v>
      </c>
      <c r="G6" s="340">
        <v>44652</v>
      </c>
      <c r="H6" s="340">
        <v>44682</v>
      </c>
      <c r="I6" s="340">
        <v>44713</v>
      </c>
      <c r="J6" s="340">
        <v>44743</v>
      </c>
      <c r="K6" s="340">
        <v>44774</v>
      </c>
      <c r="L6" s="340">
        <v>44805</v>
      </c>
      <c r="M6" s="340">
        <v>44835</v>
      </c>
      <c r="N6" s="340">
        <v>44866</v>
      </c>
      <c r="O6" s="340">
        <v>44896</v>
      </c>
      <c r="P6" s="324" t="s">
        <v>97</v>
      </c>
      <c r="Q6" s="142" t="s">
        <v>129</v>
      </c>
      <c r="R6" s="142" t="s">
        <v>144</v>
      </c>
      <c r="S6" s="142" t="s">
        <v>130</v>
      </c>
      <c r="T6" s="142" t="s">
        <v>145</v>
      </c>
      <c r="U6" s="142" t="s">
        <v>146</v>
      </c>
    </row>
    <row r="7" spans="2:38" ht="34.5" customHeight="1" x14ac:dyDescent="0.25">
      <c r="B7" s="331" t="s">
        <v>56</v>
      </c>
      <c r="C7" s="341">
        <v>5.0200733638056505</v>
      </c>
      <c r="D7" s="342">
        <v>5.0346881979553668</v>
      </c>
      <c r="E7" s="342">
        <v>5.1602833824588039</v>
      </c>
      <c r="F7" s="343">
        <v>4.8942899317168704</v>
      </c>
      <c r="G7" s="343">
        <v>4.766702515200631</v>
      </c>
      <c r="H7" s="343">
        <v>4.3730673119587413</v>
      </c>
      <c r="I7" s="343">
        <v>4.6902644793578983</v>
      </c>
      <c r="J7" s="343">
        <v>4.8106190720157489</v>
      </c>
      <c r="K7" s="344">
        <v>4.8687527611741039</v>
      </c>
      <c r="L7" s="344">
        <v>4.7930407894072466</v>
      </c>
      <c r="M7" s="344">
        <v>4.8478230251726862</v>
      </c>
      <c r="N7" s="344">
        <v>4.9259379882864929</v>
      </c>
      <c r="O7" s="344">
        <v>5.2387939906042842</v>
      </c>
      <c r="P7" s="321">
        <v>4.8494941676717422</v>
      </c>
      <c r="Q7" s="271">
        <v>93.430197916515539</v>
      </c>
      <c r="R7" s="271">
        <v>111.69506567615734</v>
      </c>
      <c r="S7" s="271">
        <v>104.35692092421583</v>
      </c>
      <c r="T7" s="343">
        <v>4.3730673119587413</v>
      </c>
      <c r="U7" s="343">
        <v>5.2387939906042842</v>
      </c>
    </row>
    <row r="8" spans="2:38" ht="58.5" customHeight="1" x14ac:dyDescent="0.25">
      <c r="B8" s="78" t="s">
        <v>9</v>
      </c>
      <c r="C8" s="341">
        <v>0</v>
      </c>
      <c r="D8" s="342">
        <v>0</v>
      </c>
      <c r="E8" s="342">
        <v>0</v>
      </c>
      <c r="F8" s="343">
        <v>0</v>
      </c>
      <c r="G8" s="345">
        <v>0</v>
      </c>
      <c r="H8" s="345">
        <v>0</v>
      </c>
      <c r="I8" s="343">
        <v>0</v>
      </c>
      <c r="J8" s="343">
        <v>0</v>
      </c>
      <c r="K8" s="344">
        <v>0</v>
      </c>
      <c r="L8" s="344">
        <v>0</v>
      </c>
      <c r="M8" s="344">
        <v>0</v>
      </c>
      <c r="N8" s="344">
        <v>0</v>
      </c>
      <c r="O8" s="344">
        <v>0</v>
      </c>
      <c r="P8" s="321">
        <v>0</v>
      </c>
      <c r="Q8" s="271"/>
      <c r="R8" s="271"/>
      <c r="S8" s="271"/>
      <c r="T8" s="343"/>
      <c r="U8" s="343">
        <v>0</v>
      </c>
    </row>
    <row r="9" spans="2:38" ht="40.5" customHeight="1" x14ac:dyDescent="0.25">
      <c r="B9" s="78" t="s">
        <v>10</v>
      </c>
      <c r="C9" s="341">
        <v>5.1987511250972336</v>
      </c>
      <c r="D9" s="346">
        <v>5.5665605287184325</v>
      </c>
      <c r="E9" s="342">
        <v>5.8088373375103366</v>
      </c>
      <c r="F9" s="343">
        <v>5.4990747195345993</v>
      </c>
      <c r="G9" s="345">
        <v>5.5593850587084166</v>
      </c>
      <c r="H9" s="345">
        <v>5.175732078528509</v>
      </c>
      <c r="I9" s="343">
        <v>5.6172065691259929</v>
      </c>
      <c r="J9" s="343">
        <v>5.8071981301561273</v>
      </c>
      <c r="K9" s="344">
        <v>6.1113348811964787</v>
      </c>
      <c r="L9" s="344">
        <v>5.8221200452574644</v>
      </c>
      <c r="M9" s="344">
        <v>5.6284506136401964</v>
      </c>
      <c r="N9" s="344">
        <v>5.5846359502401501</v>
      </c>
      <c r="O9" s="344">
        <v>5.9903194045107844</v>
      </c>
      <c r="P9" s="321">
        <v>5.7005681660174021</v>
      </c>
      <c r="Q9" s="271">
        <v>108.04915322852531</v>
      </c>
      <c r="R9" s="271">
        <v>106.64232000004313</v>
      </c>
      <c r="S9" s="271">
        <v>115.22612374330086</v>
      </c>
      <c r="T9" s="343">
        <v>5.175732078528509</v>
      </c>
      <c r="U9" s="343">
        <v>6.1113348811964787</v>
      </c>
    </row>
    <row r="10" spans="2:38" ht="30" x14ac:dyDescent="0.25">
      <c r="B10" s="78" t="s">
        <v>11</v>
      </c>
      <c r="C10" s="341">
        <v>5.3574299085503947</v>
      </c>
      <c r="D10" s="346">
        <v>5.3781569620194887</v>
      </c>
      <c r="E10" s="342">
        <v>5.6542635348441213</v>
      </c>
      <c r="F10" s="343">
        <v>5.4359820599070954</v>
      </c>
      <c r="G10" s="345">
        <v>5.5707481855240086</v>
      </c>
      <c r="H10" s="345">
        <v>5.1280703864068196</v>
      </c>
      <c r="I10" s="343">
        <v>5.5238890572595842</v>
      </c>
      <c r="J10" s="343">
        <v>5.7165285815080944</v>
      </c>
      <c r="K10" s="344">
        <v>6.0612189718379685</v>
      </c>
      <c r="L10" s="344">
        <v>5.8372188314429074</v>
      </c>
      <c r="M10" s="344">
        <v>5.5834647648843552</v>
      </c>
      <c r="N10" s="344">
        <v>5.4627925864475451</v>
      </c>
      <c r="O10" s="344">
        <v>4.6378828100730134</v>
      </c>
      <c r="P10" s="321">
        <v>5.5146481060133672</v>
      </c>
      <c r="Q10" s="271">
        <v>103.1070709566078</v>
      </c>
      <c r="R10" s="271">
        <v>83.960462673989312</v>
      </c>
      <c r="S10" s="271">
        <v>86.569173824766381</v>
      </c>
      <c r="T10" s="343">
        <v>4.6378828100730134</v>
      </c>
      <c r="U10" s="343">
        <v>6.0612189718379685</v>
      </c>
    </row>
    <row r="11" spans="2:38" s="318" customFormat="1" ht="26.25" x14ac:dyDescent="0.25">
      <c r="B11" s="78" t="s">
        <v>12</v>
      </c>
      <c r="C11" s="341">
        <v>5.7103748925282263</v>
      </c>
      <c r="D11" s="346">
        <v>5.8397677473425542</v>
      </c>
      <c r="E11" s="346">
        <v>6.0099643249765178</v>
      </c>
      <c r="F11" s="347">
        <v>5.7882969612015795</v>
      </c>
      <c r="G11" s="347">
        <v>5.919294713691027</v>
      </c>
      <c r="H11" s="347">
        <v>5.4998742673588641</v>
      </c>
      <c r="I11" s="344">
        <v>5.8139730793183961</v>
      </c>
      <c r="J11" s="344">
        <v>5.991211541083076</v>
      </c>
      <c r="K11" s="344">
        <v>6.2907259206787502</v>
      </c>
      <c r="L11" s="344">
        <v>5.9298395594982525</v>
      </c>
      <c r="M11" s="344">
        <v>5.8838474365401439</v>
      </c>
      <c r="N11" s="344">
        <v>5.9363470509774343</v>
      </c>
      <c r="O11" s="344">
        <v>6.4265368828469933</v>
      </c>
      <c r="P11" s="321">
        <v>5.9731696681857764</v>
      </c>
      <c r="Q11" s="330">
        <v>101.8142099028511</v>
      </c>
      <c r="R11" s="330">
        <v>110.53606191792707</v>
      </c>
      <c r="S11" s="330">
        <v>112.54141809946373</v>
      </c>
      <c r="T11" s="343">
        <v>5.4998742673588641</v>
      </c>
      <c r="U11" s="343">
        <v>6.4265368828469933</v>
      </c>
    </row>
    <row r="12" spans="2:38" ht="26.25" x14ac:dyDescent="0.25">
      <c r="B12" s="78" t="s">
        <v>13</v>
      </c>
      <c r="C12" s="341">
        <v>5.3328072012377126</v>
      </c>
      <c r="D12" s="346">
        <v>4.5537105721115445</v>
      </c>
      <c r="E12" s="342">
        <v>4.7870586379815681</v>
      </c>
      <c r="F12" s="343">
        <v>4.5640085530867562</v>
      </c>
      <c r="G12" s="345">
        <v>4.6041291356833858</v>
      </c>
      <c r="H12" s="345">
        <v>4.5639078446084103</v>
      </c>
      <c r="I12" s="343">
        <v>4.9987509069776062</v>
      </c>
      <c r="J12" s="343">
        <v>5.1589231147701851</v>
      </c>
      <c r="K12" s="344">
        <v>5.4357065393960751</v>
      </c>
      <c r="L12" s="344">
        <v>5.0817873588587847</v>
      </c>
      <c r="M12" s="344">
        <v>4.81512436679294</v>
      </c>
      <c r="N12" s="344">
        <v>5.0891071009186817</v>
      </c>
      <c r="O12" s="344">
        <v>5.1388635980500768</v>
      </c>
      <c r="P12" s="321">
        <v>4.8727501930387085</v>
      </c>
      <c r="Q12" s="271">
        <v>93.735826523363258</v>
      </c>
      <c r="R12" s="271">
        <v>102.80295405151898</v>
      </c>
      <c r="S12" s="271">
        <v>96.363198670624683</v>
      </c>
      <c r="T12" s="343">
        <v>4.5537105721115445</v>
      </c>
      <c r="U12" s="343">
        <v>5.4357065393960751</v>
      </c>
    </row>
    <row r="13" spans="2:38" s="278" customFormat="1" ht="42.75" x14ac:dyDescent="0.25">
      <c r="B13" s="79" t="s">
        <v>52</v>
      </c>
      <c r="C13" s="348">
        <v>5.3076323429953947</v>
      </c>
      <c r="D13" s="349">
        <v>5.4111065789852395</v>
      </c>
      <c r="E13" s="350">
        <v>5.5992225281681431</v>
      </c>
      <c r="F13" s="350">
        <v>5.3573532978692517</v>
      </c>
      <c r="G13" s="350">
        <v>5.3970964820892471</v>
      </c>
      <c r="H13" s="350">
        <v>4.9826859216342205</v>
      </c>
      <c r="I13" s="351">
        <v>5.3697849090184144</v>
      </c>
      <c r="J13" s="351">
        <v>5.5353410799082967</v>
      </c>
      <c r="K13" s="352">
        <v>5.7808732511460486</v>
      </c>
      <c r="L13" s="352">
        <v>5.6350961940744311</v>
      </c>
      <c r="M13" s="352">
        <v>5.5826291607131413</v>
      </c>
      <c r="N13" s="352">
        <v>5.5685762687965799</v>
      </c>
      <c r="O13" s="352">
        <v>5.9513640072810547</v>
      </c>
      <c r="P13" s="352">
        <v>5.5278899516850659</v>
      </c>
      <c r="Q13" s="323">
        <v>101.1710036039901</v>
      </c>
      <c r="R13" s="323">
        <v>110.83058461589204</v>
      </c>
      <c r="S13" s="323">
        <v>112.1284147560674</v>
      </c>
      <c r="T13" s="343">
        <v>4.9826859216342205</v>
      </c>
      <c r="U13" s="343">
        <v>5.9513640072810547</v>
      </c>
    </row>
    <row r="14" spans="2:38" s="278" customFormat="1" ht="35.25" customHeight="1" x14ac:dyDescent="0.25">
      <c r="B14" s="79" t="s">
        <v>24</v>
      </c>
      <c r="C14" s="335">
        <v>95846.138000000006</v>
      </c>
      <c r="D14" s="336">
        <v>104333.91700000002</v>
      </c>
      <c r="E14" s="337">
        <v>91515.084000000017</v>
      </c>
      <c r="F14" s="338">
        <v>93567.915000000008</v>
      </c>
      <c r="G14" s="338">
        <v>77951.607999999993</v>
      </c>
      <c r="H14" s="338">
        <v>78843.931000000011</v>
      </c>
      <c r="I14" s="338">
        <v>93329.436000000002</v>
      </c>
      <c r="J14" s="333">
        <v>95111.53899999999</v>
      </c>
      <c r="K14" s="334">
        <v>103061.27899999999</v>
      </c>
      <c r="L14" s="334">
        <v>81183.327000000005</v>
      </c>
      <c r="M14" s="334">
        <v>79550.215000000011</v>
      </c>
      <c r="N14" s="334">
        <v>93771.907000000007</v>
      </c>
      <c r="O14" s="334">
        <v>108379.92</v>
      </c>
      <c r="P14" s="322"/>
      <c r="Q14" s="323"/>
      <c r="R14" s="323"/>
      <c r="S14" s="323"/>
      <c r="T14" s="364">
        <v>4.3730673119587413</v>
      </c>
      <c r="U14" s="364">
        <v>6.4265368828469933</v>
      </c>
    </row>
    <row r="15" spans="2:38" s="278" customFormat="1" ht="48.75" customHeight="1" x14ac:dyDescent="0.25">
      <c r="B15" s="79" t="s">
        <v>92</v>
      </c>
      <c r="C15" s="335">
        <v>508716.06199999998</v>
      </c>
      <c r="D15" s="336">
        <v>564561.94469000003</v>
      </c>
      <c r="E15" s="337">
        <v>512413.32000000007</v>
      </c>
      <c r="F15" s="338">
        <v>501276.37799999985</v>
      </c>
      <c r="G15" s="338">
        <v>420712.34930999996</v>
      </c>
      <c r="H15" s="338">
        <v>392854.54499999993</v>
      </c>
      <c r="I15" s="338">
        <v>501158.99699999992</v>
      </c>
      <c r="J15" s="338">
        <v>526474.80900000001</v>
      </c>
      <c r="K15" s="338">
        <v>595784.19099999999</v>
      </c>
      <c r="L15" s="338">
        <v>457475.85700000002</v>
      </c>
      <c r="M15" s="338">
        <v>444099.35</v>
      </c>
      <c r="N15" s="338">
        <v>522176.01599999995</v>
      </c>
      <c r="O15" s="338">
        <v>645008.3550000001</v>
      </c>
      <c r="P15" s="322"/>
      <c r="Q15" s="323"/>
      <c r="R15" s="323"/>
      <c r="S15" s="323"/>
      <c r="T15" s="142"/>
      <c r="U15" s="142"/>
    </row>
    <row r="16" spans="2:38" s="140" customFormat="1" x14ac:dyDescent="0.25">
      <c r="B16" s="145"/>
      <c r="C16" s="145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</row>
    <row r="17" spans="2:18" ht="24.75" customHeight="1" x14ac:dyDescent="0.25">
      <c r="B17" s="419" t="s">
        <v>58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157"/>
      <c r="Q17" s="201"/>
      <c r="R17" s="201"/>
    </row>
    <row r="18" spans="2:18" x14ac:dyDescent="0.25">
      <c r="P18" s="276"/>
    </row>
    <row r="19" spans="2:18" ht="26.25" x14ac:dyDescent="0.4">
      <c r="B19" s="420" t="s">
        <v>60</v>
      </c>
      <c r="C19" s="353" t="s">
        <v>96</v>
      </c>
      <c r="D19" s="354">
        <v>44562</v>
      </c>
      <c r="E19" s="354">
        <v>44593</v>
      </c>
      <c r="F19" s="354">
        <v>44621</v>
      </c>
      <c r="G19" s="354">
        <v>44652</v>
      </c>
      <c r="H19" s="354">
        <v>44682</v>
      </c>
      <c r="I19" s="354">
        <v>44713</v>
      </c>
      <c r="J19" s="354">
        <v>44743</v>
      </c>
      <c r="K19" s="354">
        <v>44774</v>
      </c>
      <c r="L19" s="354">
        <v>44805</v>
      </c>
      <c r="M19" s="354">
        <v>44835</v>
      </c>
      <c r="N19" s="354">
        <v>44866</v>
      </c>
      <c r="O19" s="354">
        <v>44896</v>
      </c>
    </row>
    <row r="20" spans="2:18" ht="50.25" customHeight="1" x14ac:dyDescent="0.35">
      <c r="B20" s="421"/>
      <c r="C20" s="362">
        <v>5.3076323429953947</v>
      </c>
      <c r="D20" s="362">
        <v>5.4111065789852395</v>
      </c>
      <c r="E20" s="362">
        <v>5.5992225281681431</v>
      </c>
      <c r="F20" s="362">
        <v>5.3573532978692517</v>
      </c>
      <c r="G20" s="362">
        <v>5.3970964820892471</v>
      </c>
      <c r="H20" s="362">
        <v>4.9826859216342205</v>
      </c>
      <c r="I20" s="362">
        <v>5.3697849090184144</v>
      </c>
      <c r="J20" s="363">
        <v>5.5353410799082967</v>
      </c>
      <c r="K20" s="363">
        <v>5.7808732511460486</v>
      </c>
      <c r="L20" s="363">
        <v>5.6350961940744311</v>
      </c>
      <c r="M20" s="363">
        <v>5.5826291607131413</v>
      </c>
      <c r="N20" s="363">
        <v>5.5685762687965799</v>
      </c>
      <c r="O20" s="363">
        <v>5.9513640072810547</v>
      </c>
      <c r="P20" s="276"/>
    </row>
    <row r="21" spans="2:18" ht="42" x14ac:dyDescent="0.4">
      <c r="B21" s="360" t="s">
        <v>95</v>
      </c>
      <c r="C21" s="357"/>
      <c r="D21" s="355">
        <v>101.94953661638606</v>
      </c>
      <c r="E21" s="355">
        <v>103.4764783586684</v>
      </c>
      <c r="F21" s="355">
        <v>95.680306880426443</v>
      </c>
      <c r="G21" s="355">
        <v>100.74184363080559</v>
      </c>
      <c r="H21" s="355">
        <v>92.321601775504931</v>
      </c>
      <c r="I21" s="355">
        <v>107.76888195387666</v>
      </c>
      <c r="J21" s="355">
        <v>103.08310618944596</v>
      </c>
      <c r="K21" s="355">
        <v>104.43571891403339</v>
      </c>
      <c r="L21" s="355">
        <v>97.478286571276797</v>
      </c>
      <c r="M21" s="355">
        <v>99.068923909116918</v>
      </c>
      <c r="N21" s="355">
        <v>99.748274665717432</v>
      </c>
      <c r="O21" s="355">
        <v>106.87406834363425</v>
      </c>
    </row>
    <row r="22" spans="2:18" ht="37.5" customHeight="1" x14ac:dyDescent="0.4">
      <c r="B22" s="360" t="s">
        <v>139</v>
      </c>
      <c r="C22" s="358"/>
      <c r="D22" s="359"/>
      <c r="E22" s="355">
        <v>103.4764783586684</v>
      </c>
      <c r="F22" s="355">
        <v>99.006612042631986</v>
      </c>
      <c r="G22" s="355">
        <v>99.741086288146633</v>
      </c>
      <c r="H22" s="355">
        <v>92.082568489505491</v>
      </c>
      <c r="I22" s="355">
        <v>99.236354535552792</v>
      </c>
      <c r="J22" s="355">
        <v>102.29591672441897</v>
      </c>
      <c r="K22" s="355">
        <v>106.83347605084785</v>
      </c>
      <c r="L22" s="355">
        <v>104.13944193890184</v>
      </c>
      <c r="M22" s="355">
        <v>103.16982449382965</v>
      </c>
      <c r="N22" s="355">
        <v>102.91011990824381</v>
      </c>
      <c r="O22" s="355">
        <v>109.98423188325246</v>
      </c>
    </row>
    <row r="23" spans="2:18" ht="42" x14ac:dyDescent="0.4">
      <c r="B23" s="360" t="s">
        <v>142</v>
      </c>
      <c r="C23" s="422">
        <v>112.1284147560674</v>
      </c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4"/>
    </row>
    <row r="24" spans="2:18" ht="42" x14ac:dyDescent="0.4">
      <c r="B24" s="360" t="s">
        <v>143</v>
      </c>
      <c r="C24" s="422">
        <v>110.83058461589204</v>
      </c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4"/>
    </row>
    <row r="25" spans="2:18" s="94" customFormat="1" ht="36.75" customHeight="1" x14ac:dyDescent="0.35">
      <c r="B25" s="356" t="s">
        <v>140</v>
      </c>
      <c r="C25" s="415">
        <v>4.9826859216342205</v>
      </c>
      <c r="D25" s="416"/>
      <c r="E25" s="416"/>
      <c r="F25" s="416"/>
      <c r="G25" s="416"/>
      <c r="H25" s="416"/>
      <c r="I25" s="417"/>
      <c r="J25" s="361">
        <v>4.9826859216342205</v>
      </c>
      <c r="K25" s="415">
        <v>5.5353410799082967</v>
      </c>
      <c r="L25" s="416"/>
      <c r="M25" s="416"/>
      <c r="N25" s="416"/>
      <c r="O25" s="417"/>
      <c r="P25" s="277"/>
      <c r="Q25" s="277"/>
      <c r="R25" s="277"/>
    </row>
    <row r="26" spans="2:18" ht="35.25" customHeight="1" x14ac:dyDescent="0.35">
      <c r="B26" s="356" t="s">
        <v>141</v>
      </c>
      <c r="C26" s="418">
        <v>5.5992225281681431</v>
      </c>
      <c r="D26" s="418"/>
      <c r="E26" s="418"/>
      <c r="F26" s="418"/>
      <c r="G26" s="418"/>
      <c r="H26" s="418"/>
      <c r="I26" s="418"/>
      <c r="J26" s="361">
        <v>5.9513640072810547</v>
      </c>
      <c r="K26" s="418">
        <v>5.9513640072810547</v>
      </c>
      <c r="L26" s="418"/>
      <c r="M26" s="418"/>
      <c r="N26" s="418"/>
      <c r="O26" s="418"/>
    </row>
    <row r="27" spans="2:18" x14ac:dyDescent="0.25">
      <c r="C27" s="408" t="s">
        <v>131</v>
      </c>
      <c r="D27" s="409"/>
      <c r="E27" s="409"/>
      <c r="F27" s="409"/>
      <c r="G27" s="409"/>
      <c r="H27" s="409"/>
      <c r="I27" s="410"/>
      <c r="J27" s="365" t="s">
        <v>60</v>
      </c>
      <c r="K27" s="408" t="s">
        <v>132</v>
      </c>
      <c r="L27" s="409"/>
      <c r="M27" s="409"/>
      <c r="N27" s="409"/>
      <c r="O27" s="410"/>
    </row>
    <row r="28" spans="2:18" x14ac:dyDescent="0.25"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</row>
    <row r="32" spans="2:18" ht="63.75" customHeight="1" x14ac:dyDescent="0.25"/>
  </sheetData>
  <mergeCells count="15">
    <mergeCell ref="C27:I27"/>
    <mergeCell ref="K27:O27"/>
    <mergeCell ref="AJ4:AL4"/>
    <mergeCell ref="D5:I5"/>
    <mergeCell ref="J5:O5"/>
    <mergeCell ref="P5:S5"/>
    <mergeCell ref="B2:S4"/>
    <mergeCell ref="K25:O25"/>
    <mergeCell ref="C26:I26"/>
    <mergeCell ref="K26:O26"/>
    <mergeCell ref="B17:O17"/>
    <mergeCell ref="B19:B20"/>
    <mergeCell ref="C23:O23"/>
    <mergeCell ref="C25:I25"/>
    <mergeCell ref="C24:O24"/>
  </mergeCells>
  <pageMargins left="0.25" right="0.25" top="0.75" bottom="0.75" header="0.3" footer="0.3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9966"/>
  </sheetPr>
  <dimension ref="A2:P42"/>
  <sheetViews>
    <sheetView view="pageBreakPreview" zoomScaleNormal="100" zoomScaleSheetLayoutView="100" workbookViewId="0">
      <selection activeCell="B3" sqref="B3"/>
    </sheetView>
  </sheetViews>
  <sheetFormatPr defaultRowHeight="15" x14ac:dyDescent="0.25"/>
  <cols>
    <col min="9" max="9" width="11.42578125" customWidth="1"/>
    <col min="14" max="14" width="10.42578125" customWidth="1"/>
    <col min="15" max="15" width="0.28515625" customWidth="1"/>
  </cols>
  <sheetData>
    <row r="2" spans="1:15" ht="15.75" customHeight="1" x14ac:dyDescent="0.3">
      <c r="I2" s="426" t="s">
        <v>76</v>
      </c>
      <c r="J2" s="426"/>
      <c r="K2" s="426"/>
      <c r="L2" s="426"/>
      <c r="M2" s="426"/>
      <c r="N2" s="426"/>
    </row>
    <row r="3" spans="1:15" ht="15.75" customHeight="1" x14ac:dyDescent="0.3">
      <c r="I3" s="152"/>
      <c r="J3" s="152"/>
      <c r="K3" s="152"/>
      <c r="L3" s="427" t="s">
        <v>148</v>
      </c>
      <c r="M3" s="427"/>
      <c r="N3" s="427"/>
    </row>
    <row r="4" spans="1:15" x14ac:dyDescent="0.25">
      <c r="A4" s="425" t="s">
        <v>149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</row>
    <row r="5" spans="1:15" x14ac:dyDescent="0.25">
      <c r="A5" s="425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</row>
    <row r="6" spans="1:15" ht="28.5" customHeight="1" x14ac:dyDescent="0.25">
      <c r="A6" s="425"/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  <row r="41" spans="2:16" x14ac:dyDescent="0.2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</row>
    <row r="42" spans="2:16" x14ac:dyDescent="0.25"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</row>
  </sheetData>
  <mergeCells count="3">
    <mergeCell ref="A4:O6"/>
    <mergeCell ref="I2:N2"/>
    <mergeCell ref="L3:N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1" manualBreakCount="1">
    <brk id="37" max="14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'Приложение '!E7:O7</xm:f>
              <xm:sqref>C36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25</vt:i4>
      </vt:variant>
    </vt:vector>
  </HeadingPairs>
  <TitlesOfParts>
    <vt:vector size="42" baseType="lpstr">
      <vt:lpstr>январь 2020</vt:lpstr>
      <vt:lpstr>январь 2020 коррект</vt:lpstr>
      <vt:lpstr>Февраль 2020</vt:lpstr>
      <vt:lpstr>Февраль 2020 коррект</vt:lpstr>
      <vt:lpstr>март 2020</vt:lpstr>
      <vt:lpstr>июль 2020 пробный</vt:lpstr>
      <vt:lpstr>Годовая 2022</vt:lpstr>
      <vt:lpstr>Приложение </vt:lpstr>
      <vt:lpstr>График № 1 2021</vt:lpstr>
      <vt:lpstr>График № 2 2021</vt:lpstr>
      <vt:lpstr>Сентябрь 2019</vt:lpstr>
      <vt:lpstr>Октябрь 2019</vt:lpstr>
      <vt:lpstr>Ноябрь 2019</vt:lpstr>
      <vt:lpstr>Декабрь 2019</vt:lpstr>
      <vt:lpstr>Вспомог.таблица</vt:lpstr>
      <vt:lpstr>График № 1за май</vt:lpstr>
      <vt:lpstr>Лист2</vt:lpstr>
      <vt:lpstr>'Декабрь 2019'!Заголовки_для_печати</vt:lpstr>
      <vt:lpstr>'июль 2020 пробный'!Заголовки_для_печати</vt:lpstr>
      <vt:lpstr>'март 2020'!Заголовки_для_печати</vt:lpstr>
      <vt:lpstr>'Ноябрь 2019'!Заголовки_для_печати</vt:lpstr>
      <vt:lpstr>'Октябрь 2019'!Заголовки_для_печати</vt:lpstr>
      <vt:lpstr>'Сентябрь 2019'!Заголовки_для_печати</vt:lpstr>
      <vt:lpstr>'Февраль 2020'!Заголовки_для_печати</vt:lpstr>
      <vt:lpstr>'Февраль 2020 коррект'!Заголовки_для_печати</vt:lpstr>
      <vt:lpstr>'январь 2020'!Заголовки_для_печати</vt:lpstr>
      <vt:lpstr>'январь 2020 коррект'!Заголовки_для_печати</vt:lpstr>
      <vt:lpstr>Вспомог.таблица!Область_печати</vt:lpstr>
      <vt:lpstr>'Годовая 2022'!Область_печати</vt:lpstr>
      <vt:lpstr>'График № 1 2021'!Область_печати</vt:lpstr>
      <vt:lpstr>'График № 2 2021'!Область_печати</vt:lpstr>
      <vt:lpstr>'Декабрь 2019'!Область_печати</vt:lpstr>
      <vt:lpstr>'июль 2020 пробный'!Область_печати</vt:lpstr>
      <vt:lpstr>'март 2020'!Область_печати</vt:lpstr>
      <vt:lpstr>'Ноябрь 2019'!Область_печати</vt:lpstr>
      <vt:lpstr>'Октябрь 2019'!Область_печати</vt:lpstr>
      <vt:lpstr>'Приложение '!Область_печати</vt:lpstr>
      <vt:lpstr>'Сентябрь 2019'!Область_печати</vt:lpstr>
      <vt:lpstr>'Февраль 2020'!Область_печати</vt:lpstr>
      <vt:lpstr>'Февраль 2020 коррект'!Область_печати</vt:lpstr>
      <vt:lpstr>'январь 2020'!Область_печати</vt:lpstr>
      <vt:lpstr>'январь 2020 коррект'!Область_печати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2023-03-30T07:06:26Z</dcterms:modified>
</cp:coreProperties>
</file>